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ket Data\Price Data\"/>
    </mc:Choice>
  </mc:AlternateContent>
  <xr:revisionPtr revIDLastSave="0" documentId="13_ncr:1_{41F05B1E-311E-44E1-84A1-DF08D4BCE08E}" xr6:coauthVersionLast="47" xr6:coauthVersionMax="47" xr10:uidLastSave="{00000000-0000-0000-0000-000000000000}"/>
  <bookViews>
    <workbookView xWindow="28680" yWindow="-120" windowWidth="29040" windowHeight="15720" xr2:uid="{BEDA2E39-DE44-414A-9C92-4DBC99CCA991}"/>
  </bookViews>
  <sheets>
    <sheet name="SubSector Analysis" sheetId="3" r:id="rId1"/>
    <sheet name="Nifty 750 Analysis" sheetId="2" r:id="rId2"/>
    <sheet name="Price_Filter_18_10_2024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3" l="1"/>
  <c r="D20" i="3" s="1"/>
  <c r="B26" i="3"/>
  <c r="B7" i="3"/>
  <c r="D7" i="3" s="1"/>
  <c r="B8" i="3"/>
  <c r="B16" i="3"/>
  <c r="B2" i="3"/>
  <c r="B39" i="3"/>
  <c r="B25" i="3"/>
  <c r="G25" i="3" s="1"/>
  <c r="B46" i="3"/>
  <c r="G46" i="3" s="1"/>
  <c r="B38" i="3"/>
  <c r="I38" i="3" s="1"/>
  <c r="B63" i="3"/>
  <c r="I63" i="3" s="1"/>
  <c r="B103" i="3"/>
  <c r="B72" i="3"/>
  <c r="G72" i="3" s="1"/>
  <c r="B14" i="3"/>
  <c r="B4" i="3"/>
  <c r="G4" i="3" s="1"/>
  <c r="B65" i="3"/>
  <c r="I65" i="3" s="1"/>
  <c r="B59" i="3"/>
  <c r="B9" i="3"/>
  <c r="B6" i="3"/>
  <c r="B21" i="3"/>
  <c r="H21" i="3" s="1"/>
  <c r="B22" i="3"/>
  <c r="G22" i="3" s="1"/>
  <c r="B5" i="3"/>
  <c r="G5" i="3" s="1"/>
  <c r="B61" i="3"/>
  <c r="D61" i="3" s="1"/>
  <c r="B64" i="3"/>
  <c r="B19" i="3"/>
  <c r="D19" i="3" s="1"/>
  <c r="B31" i="3"/>
  <c r="B85" i="3"/>
  <c r="D85" i="3" s="1"/>
  <c r="B81" i="3"/>
  <c r="B41" i="3"/>
  <c r="B58" i="3"/>
  <c r="B42" i="3"/>
  <c r="B52" i="3"/>
  <c r="I52" i="3" s="1"/>
  <c r="B13" i="3"/>
  <c r="I13" i="3" s="1"/>
  <c r="B23" i="3"/>
  <c r="G23" i="3" s="1"/>
  <c r="B104" i="3"/>
  <c r="F104" i="3" s="1"/>
  <c r="B47" i="3"/>
  <c r="B24" i="3"/>
  <c r="B83" i="3"/>
  <c r="B88" i="3"/>
  <c r="E88" i="3" s="1"/>
  <c r="B67" i="3"/>
  <c r="B62" i="3"/>
  <c r="E62" i="3" s="1"/>
  <c r="B99" i="3"/>
  <c r="B102" i="3"/>
  <c r="E102" i="3" s="1"/>
  <c r="B33" i="3"/>
  <c r="I33" i="3" s="1"/>
  <c r="B12" i="3"/>
  <c r="I12" i="3" s="1"/>
  <c r="B17" i="3"/>
  <c r="I17" i="3" s="1"/>
  <c r="B27" i="3"/>
  <c r="G27" i="3" s="1"/>
  <c r="B82" i="3"/>
  <c r="B68" i="3"/>
  <c r="D68" i="3" s="1"/>
  <c r="B10" i="3"/>
  <c r="B36" i="3"/>
  <c r="D36" i="3" s="1"/>
  <c r="B73" i="3"/>
  <c r="B32" i="3"/>
  <c r="B80" i="3"/>
  <c r="B28" i="3"/>
  <c r="B11" i="3"/>
  <c r="G11" i="3" s="1"/>
  <c r="B79" i="3"/>
  <c r="F79" i="3" s="1"/>
  <c r="B55" i="3"/>
  <c r="G55" i="3" s="1"/>
  <c r="B89" i="3"/>
  <c r="I89" i="3" s="1"/>
  <c r="B48" i="3"/>
  <c r="B75" i="3"/>
  <c r="B57" i="3"/>
  <c r="B29" i="3"/>
  <c r="B37" i="3"/>
  <c r="B69" i="3"/>
  <c r="E69" i="3" s="1"/>
  <c r="B44" i="3"/>
  <c r="B91" i="3"/>
  <c r="E91" i="3" s="1"/>
  <c r="B66" i="3"/>
  <c r="G66" i="3" s="1"/>
  <c r="B18" i="3"/>
  <c r="F18" i="3" s="1"/>
  <c r="B78" i="3"/>
  <c r="G78" i="3" s="1"/>
  <c r="B45" i="3"/>
  <c r="I45" i="3" s="1"/>
  <c r="B3" i="3"/>
  <c r="H3" i="3" s="1"/>
  <c r="B60" i="3"/>
  <c r="D60" i="3" s="1"/>
  <c r="B76" i="3"/>
  <c r="H76" i="3" s="1"/>
  <c r="B90" i="3"/>
  <c r="D90" i="3" s="1"/>
  <c r="B105" i="3"/>
  <c r="B53" i="3"/>
  <c r="B43" i="3"/>
  <c r="B30" i="3"/>
  <c r="B96" i="3"/>
  <c r="D96" i="3" s="1"/>
  <c r="B49" i="3"/>
  <c r="D49" i="3" s="1"/>
  <c r="B15" i="3"/>
  <c r="D15" i="3" s="1"/>
  <c r="B77" i="3"/>
  <c r="F77" i="3" s="1"/>
  <c r="B86" i="3"/>
  <c r="B34" i="3"/>
  <c r="B50" i="3"/>
  <c r="B93" i="3"/>
  <c r="E93" i="3" s="1"/>
  <c r="B92" i="3"/>
  <c r="B94" i="3"/>
  <c r="B35" i="3"/>
  <c r="B40" i="3"/>
  <c r="F40" i="3" s="1"/>
  <c r="B97" i="3"/>
  <c r="G97" i="3" s="1"/>
  <c r="B108" i="3"/>
  <c r="G108" i="3" s="1"/>
  <c r="B56" i="3"/>
  <c r="I56" i="3" s="1"/>
  <c r="B87" i="3"/>
  <c r="I87" i="3" s="1"/>
  <c r="B100" i="3"/>
  <c r="I100" i="3" s="1"/>
  <c r="B70" i="3"/>
  <c r="D70" i="3" s="1"/>
  <c r="B110" i="3"/>
  <c r="D110" i="3" s="1"/>
  <c r="B98" i="3"/>
  <c r="D98" i="3" s="1"/>
  <c r="B84" i="3"/>
  <c r="B54" i="3"/>
  <c r="I54" i="3" s="1"/>
  <c r="B109" i="3"/>
  <c r="B111" i="3"/>
  <c r="B51" i="3"/>
  <c r="G51" i="3" s="1"/>
  <c r="B106" i="3"/>
  <c r="B107" i="3"/>
  <c r="B113" i="3"/>
  <c r="B74" i="3"/>
  <c r="B114" i="3"/>
  <c r="B115" i="3"/>
  <c r="B116" i="3"/>
  <c r="B117" i="3"/>
  <c r="B118" i="3"/>
  <c r="E118" i="3" s="1"/>
  <c r="B101" i="3"/>
  <c r="B119" i="3"/>
  <c r="B112" i="3"/>
  <c r="D112" i="3" s="1"/>
  <c r="B120" i="3"/>
  <c r="D120" i="3" s="1"/>
  <c r="B121" i="3"/>
  <c r="H121" i="3" s="1"/>
  <c r="B95" i="3"/>
  <c r="I95" i="3" s="1"/>
  <c r="B122" i="3"/>
  <c r="B123" i="3"/>
  <c r="G123" i="3" s="1"/>
  <c r="B124" i="3"/>
  <c r="D124" i="3" s="1"/>
  <c r="B125" i="3"/>
  <c r="G125" i="3" s="1"/>
  <c r="B71" i="3"/>
  <c r="AQ644" i="2"/>
  <c r="AQ577" i="2"/>
  <c r="AQ601" i="2"/>
  <c r="AQ84" i="2"/>
  <c r="AQ348" i="2"/>
  <c r="AQ435" i="2"/>
  <c r="AQ383" i="2"/>
  <c r="AQ549" i="2"/>
  <c r="AQ384" i="2"/>
  <c r="AQ552" i="2"/>
  <c r="AQ298" i="2"/>
  <c r="AQ433" i="2"/>
  <c r="AQ144" i="2"/>
  <c r="AQ695" i="2"/>
  <c r="AQ136" i="2"/>
  <c r="AQ539" i="2"/>
  <c r="AQ648" i="2"/>
  <c r="AQ52" i="2"/>
  <c r="AQ385" i="2"/>
  <c r="AQ469" i="2"/>
  <c r="AQ474" i="2"/>
  <c r="AQ455" i="2"/>
  <c r="AQ388" i="2"/>
  <c r="AQ230" i="2"/>
  <c r="AQ71" i="2"/>
  <c r="AQ245" i="2"/>
  <c r="AQ596" i="2"/>
  <c r="AQ314" i="2"/>
  <c r="AQ639" i="2"/>
  <c r="AQ583" i="2"/>
  <c r="AQ180" i="2"/>
  <c r="AQ500" i="2"/>
  <c r="AQ49" i="2"/>
  <c r="AQ380" i="2"/>
  <c r="AQ5" i="2"/>
  <c r="AQ699" i="2"/>
  <c r="AQ432" i="2"/>
  <c r="AQ121" i="2"/>
  <c r="AQ227" i="2"/>
  <c r="AQ339" i="2"/>
  <c r="AQ653" i="2"/>
  <c r="AQ275" i="2"/>
  <c r="AQ323" i="2"/>
  <c r="AQ540" i="2"/>
  <c r="AQ81" i="2"/>
  <c r="AQ208" i="2"/>
  <c r="AQ220" i="2"/>
  <c r="AQ595" i="2"/>
  <c r="AQ501" i="2"/>
  <c r="AQ243" i="2"/>
  <c r="AQ54" i="2"/>
  <c r="AQ312" i="2"/>
  <c r="AQ143" i="2"/>
  <c r="AQ441" i="2"/>
  <c r="AQ357" i="2"/>
  <c r="AQ302" i="2"/>
  <c r="AQ239" i="2"/>
  <c r="AQ468" i="2"/>
  <c r="AQ533" i="2"/>
  <c r="AQ115" i="2"/>
  <c r="AQ290" i="2"/>
  <c r="AQ271" i="2"/>
  <c r="AQ359" i="2"/>
  <c r="AQ276" i="2"/>
  <c r="AQ87" i="2"/>
  <c r="AQ122" i="2"/>
  <c r="AQ527" i="2"/>
  <c r="AQ443" i="2"/>
  <c r="AQ38" i="2"/>
  <c r="AQ68" i="2"/>
  <c r="AQ396" i="2"/>
  <c r="AQ410" i="2"/>
  <c r="AQ440" i="2"/>
  <c r="AQ560" i="2"/>
  <c r="AQ120" i="2"/>
  <c r="AQ267" i="2"/>
  <c r="AQ336" i="2"/>
  <c r="AQ451" i="2"/>
  <c r="AQ414" i="2"/>
  <c r="AQ219" i="2"/>
  <c r="AQ109" i="2"/>
  <c r="AQ374" i="2"/>
  <c r="AQ483" i="2"/>
  <c r="AQ250" i="2"/>
  <c r="AQ551" i="2"/>
  <c r="AQ145" i="2"/>
  <c r="AQ450" i="2"/>
  <c r="AQ186" i="2"/>
  <c r="AQ421" i="2"/>
  <c r="AQ467" i="2"/>
  <c r="AQ688" i="2"/>
  <c r="AQ237" i="2"/>
  <c r="AQ222" i="2"/>
  <c r="AQ286" i="2"/>
  <c r="AQ93" i="2"/>
  <c r="AQ16" i="2"/>
  <c r="AQ327" i="2"/>
  <c r="AQ603" i="2"/>
  <c r="AQ59" i="2"/>
  <c r="AQ251" i="2"/>
  <c r="AQ389" i="2"/>
  <c r="AQ372" i="2"/>
  <c r="AQ64" i="2"/>
  <c r="AQ23" i="2"/>
  <c r="AQ103" i="2"/>
  <c r="AQ174" i="2"/>
  <c r="AQ361" i="2"/>
  <c r="AQ58" i="2"/>
  <c r="AQ408" i="2"/>
  <c r="AQ110" i="2"/>
  <c r="AQ169" i="2"/>
  <c r="AQ309" i="2"/>
  <c r="AQ201" i="2"/>
  <c r="AQ35" i="2"/>
  <c r="AQ232" i="2"/>
  <c r="AQ691" i="2"/>
  <c r="AQ532" i="2"/>
  <c r="AQ177" i="2"/>
  <c r="AQ453" i="2"/>
  <c r="AQ273" i="2"/>
  <c r="AQ20" i="2"/>
  <c r="AQ76" i="2"/>
  <c r="AQ351" i="2"/>
  <c r="AQ192" i="2"/>
  <c r="AQ547" i="2"/>
  <c r="AQ78" i="2"/>
  <c r="AQ647" i="2"/>
  <c r="AQ381" i="2"/>
  <c r="AQ46" i="2"/>
  <c r="AQ188" i="2"/>
  <c r="AQ13" i="2"/>
  <c r="AQ241" i="2"/>
  <c r="AQ280" i="2"/>
  <c r="AQ692" i="2"/>
  <c r="AQ652" i="2"/>
  <c r="AQ147" i="2"/>
  <c r="AQ391" i="2"/>
  <c r="AQ202" i="2"/>
  <c r="AQ307" i="2"/>
  <c r="AQ397" i="2"/>
  <c r="AQ268" i="2"/>
  <c r="AQ683" i="2"/>
  <c r="AQ12" i="2"/>
  <c r="AQ394" i="2"/>
  <c r="AQ392" i="2"/>
  <c r="AQ556" i="2"/>
  <c r="AQ642" i="2"/>
  <c r="AQ350" i="2"/>
  <c r="AQ718" i="2"/>
  <c r="AQ338" i="2"/>
  <c r="AQ284" i="2"/>
  <c r="AQ224" i="2"/>
  <c r="AQ146" i="2"/>
  <c r="AQ464" i="2"/>
  <c r="AQ211" i="2"/>
  <c r="AQ221" i="2"/>
  <c r="AQ428" i="2"/>
  <c r="AQ235" i="2"/>
  <c r="AQ26" i="2"/>
  <c r="AQ226" i="2"/>
  <c r="AQ472" i="2"/>
  <c r="AQ390" i="2"/>
  <c r="AQ24" i="2"/>
  <c r="AQ611" i="2"/>
  <c r="AQ521" i="2"/>
  <c r="AQ160" i="2"/>
  <c r="AQ514" i="2"/>
  <c r="AQ666" i="2"/>
  <c r="AQ343" i="2"/>
  <c r="AQ570" i="2"/>
  <c r="AQ578" i="2"/>
  <c r="AQ558" i="2"/>
  <c r="AQ354" i="2"/>
  <c r="AQ264" i="2"/>
  <c r="AQ656" i="2"/>
  <c r="AQ546" i="2"/>
  <c r="AQ581" i="2"/>
  <c r="AQ173" i="2"/>
  <c r="AQ447" i="2"/>
  <c r="AQ606" i="2"/>
  <c r="AQ473" i="2"/>
  <c r="AQ667" i="2"/>
  <c r="AQ41" i="2"/>
  <c r="AQ141" i="2"/>
  <c r="AQ4" i="2"/>
  <c r="AQ306" i="2"/>
  <c r="AQ613" i="2"/>
  <c r="AQ288" i="2"/>
  <c r="AQ197" i="2"/>
  <c r="AQ278" i="2"/>
  <c r="AQ624" i="2"/>
  <c r="AQ100" i="2"/>
  <c r="AQ166" i="2"/>
  <c r="AQ231" i="2"/>
  <c r="AQ508" i="2"/>
  <c r="AQ477" i="2"/>
  <c r="AQ128" i="2"/>
  <c r="AQ544" i="2"/>
  <c r="AQ641" i="2"/>
  <c r="AQ654" i="2"/>
  <c r="AQ637" i="2"/>
  <c r="AQ89" i="2"/>
  <c r="AQ196" i="2"/>
  <c r="AQ303" i="2"/>
  <c r="AQ299" i="2"/>
  <c r="AQ634" i="2"/>
  <c r="AQ45" i="2"/>
  <c r="AQ491" i="2"/>
  <c r="AQ47" i="2"/>
  <c r="AQ446" i="2"/>
  <c r="AQ129" i="2"/>
  <c r="AQ29" i="2"/>
  <c r="AQ420" i="2"/>
  <c r="AQ86" i="2"/>
  <c r="AQ478" i="2"/>
  <c r="AQ99" i="2"/>
  <c r="AQ638" i="2"/>
  <c r="AQ475" i="2"/>
  <c r="AQ423" i="2"/>
  <c r="AQ567" i="2"/>
  <c r="AQ444" i="2"/>
  <c r="AQ502" i="2"/>
  <c r="AQ234" i="2"/>
  <c r="AQ60" i="2"/>
  <c r="AQ140" i="2"/>
  <c r="AQ15" i="2"/>
  <c r="AQ156" i="2"/>
  <c r="AQ44" i="2"/>
  <c r="AQ640" i="2"/>
  <c r="AQ279" i="2"/>
  <c r="AQ413" i="2"/>
  <c r="AQ417" i="2"/>
  <c r="AQ269" i="2"/>
  <c r="AQ496" i="2"/>
  <c r="AQ561" i="2"/>
  <c r="AQ246" i="2"/>
  <c r="AQ415" i="2"/>
  <c r="AQ701" i="2"/>
  <c r="AQ489" i="2"/>
  <c r="AQ324" i="2"/>
  <c r="AQ511" i="2"/>
  <c r="AQ493" i="2"/>
  <c r="AQ707" i="2"/>
  <c r="AQ69" i="2"/>
  <c r="AQ34" i="2"/>
  <c r="AQ399" i="2"/>
  <c r="AQ358" i="2"/>
  <c r="AQ429" i="2"/>
  <c r="AQ57" i="2"/>
  <c r="AQ111" i="2"/>
  <c r="AQ287" i="2"/>
  <c r="AQ11" i="2"/>
  <c r="AQ318" i="2"/>
  <c r="AQ661" i="2"/>
  <c r="AQ439" i="2"/>
  <c r="AQ454" i="2"/>
  <c r="AQ346" i="2"/>
  <c r="AQ402" i="2"/>
  <c r="AQ83" i="2"/>
  <c r="AQ719" i="2"/>
  <c r="AQ149" i="2"/>
  <c r="AQ418" i="2"/>
  <c r="AQ189" i="2"/>
  <c r="AQ557" i="2"/>
  <c r="AQ373" i="2"/>
  <c r="AQ295" i="2"/>
  <c r="AQ590" i="2"/>
  <c r="AQ370" i="2"/>
  <c r="AQ344" i="2"/>
  <c r="AQ622" i="2"/>
  <c r="AQ328" i="2"/>
  <c r="AQ18" i="2"/>
  <c r="AQ371" i="2"/>
  <c r="AQ376" i="2"/>
  <c r="AQ471" i="2"/>
  <c r="AQ550" i="2"/>
  <c r="AQ626" i="2"/>
  <c r="AQ431" i="2"/>
  <c r="AQ706" i="2"/>
  <c r="AQ424" i="2"/>
  <c r="AQ386" i="2"/>
  <c r="AQ212" i="2"/>
  <c r="AQ481" i="2"/>
  <c r="AQ457" i="2"/>
  <c r="AQ3" i="2"/>
  <c r="AQ419" i="2"/>
  <c r="AQ66" i="2"/>
  <c r="AQ216" i="2"/>
  <c r="AQ82" i="2"/>
  <c r="AQ335" i="2"/>
  <c r="AQ106" i="2"/>
  <c r="AQ579" i="2"/>
  <c r="AQ277" i="2"/>
  <c r="AQ137" i="2"/>
  <c r="AQ217" i="2"/>
  <c r="AQ98" i="2"/>
  <c r="AQ51" i="2"/>
  <c r="AQ349" i="2"/>
  <c r="AQ175" i="2"/>
  <c r="AQ50" i="2"/>
  <c r="AQ117" i="2"/>
  <c r="AQ347" i="2"/>
  <c r="AQ571" i="2"/>
  <c r="AQ674" i="2"/>
  <c r="AQ593" i="2"/>
  <c r="AQ526" i="2"/>
  <c r="AQ207" i="2"/>
  <c r="AQ487" i="2"/>
  <c r="AQ65" i="2"/>
  <c r="AQ255" i="2"/>
  <c r="AQ559" i="2"/>
  <c r="AQ260" i="2"/>
  <c r="AQ403" i="2"/>
  <c r="AQ194" i="2"/>
  <c r="AQ568" i="2"/>
  <c r="AQ315" i="2"/>
  <c r="AQ191" i="2"/>
  <c r="AQ322" i="2"/>
  <c r="AQ362" i="2"/>
  <c r="AQ458" i="2"/>
  <c r="AQ294" i="2"/>
  <c r="AQ8" i="2"/>
  <c r="AQ569" i="2"/>
  <c r="AQ573" i="2"/>
  <c r="AQ325" i="2"/>
  <c r="AQ181" i="2"/>
  <c r="AQ460" i="2"/>
  <c r="AQ168" i="2"/>
  <c r="AQ659" i="2"/>
  <c r="AQ240" i="2"/>
  <c r="AQ30" i="2"/>
  <c r="AQ223" i="2"/>
  <c r="AQ10" i="2"/>
  <c r="AQ124" i="2"/>
  <c r="AQ375" i="2"/>
  <c r="AQ543" i="2"/>
  <c r="AQ170" i="2"/>
  <c r="AQ265" i="2"/>
  <c r="AQ553" i="2"/>
  <c r="AQ91" i="2"/>
  <c r="AQ592" i="2"/>
  <c r="AQ459" i="2"/>
  <c r="AQ313" i="2"/>
  <c r="AQ205" i="2"/>
  <c r="AQ118" i="2"/>
  <c r="AQ171" i="2"/>
  <c r="AQ218" i="2"/>
  <c r="AQ261" i="2"/>
  <c r="AQ131" i="2"/>
  <c r="AQ716" i="2"/>
  <c r="AQ270" i="2"/>
  <c r="AQ164" i="2"/>
  <c r="AQ107" i="2"/>
  <c r="AQ79" i="2"/>
  <c r="AQ167" i="2"/>
  <c r="AQ67" i="2"/>
  <c r="AQ669" i="2"/>
  <c r="AQ203" i="2"/>
  <c r="AQ165" i="2"/>
  <c r="AQ584" i="2"/>
  <c r="AQ37" i="2"/>
  <c r="AQ682" i="2"/>
  <c r="AQ25" i="2"/>
  <c r="AQ75" i="2"/>
  <c r="AQ195" i="2"/>
  <c r="AQ40" i="2"/>
  <c r="AQ367" i="2"/>
  <c r="AQ516" i="2"/>
  <c r="AQ341" i="2"/>
  <c r="AQ537" i="2"/>
  <c r="AQ9" i="2"/>
  <c r="AQ6" i="2"/>
  <c r="AQ430" i="2"/>
  <c r="AQ545" i="2"/>
  <c r="AQ187" i="2"/>
  <c r="AQ142" i="2"/>
  <c r="AQ337" i="2"/>
  <c r="AQ662" i="2"/>
  <c r="AQ263" i="2"/>
  <c r="AQ63" i="2"/>
  <c r="AQ204" i="2"/>
  <c r="AQ650" i="2"/>
  <c r="AQ609" i="2"/>
  <c r="AQ213" i="2"/>
  <c r="AQ152" i="2"/>
  <c r="AQ48" i="2"/>
  <c r="AQ614" i="2"/>
  <c r="AQ332" i="2"/>
  <c r="AQ618" i="2"/>
  <c r="AQ411" i="2"/>
  <c r="AQ158" i="2"/>
  <c r="AQ55" i="2"/>
  <c r="AQ485" i="2"/>
  <c r="AQ200" i="2"/>
  <c r="AQ492" i="2"/>
  <c r="AQ2" i="2"/>
  <c r="AQ319" i="2"/>
  <c r="AQ554" i="2"/>
  <c r="AQ484" i="2"/>
  <c r="AQ31" i="2"/>
  <c r="AQ266" i="2"/>
  <c r="AQ690" i="2"/>
  <c r="AQ132" i="2"/>
  <c r="AQ517" i="2"/>
  <c r="AQ21" i="2"/>
  <c r="AQ163" i="2"/>
  <c r="AQ297" i="2"/>
  <c r="AQ684" i="2"/>
  <c r="AQ157" i="2"/>
  <c r="AQ215" i="2"/>
  <c r="AQ256" i="2"/>
  <c r="AQ249" i="2"/>
  <c r="AQ14" i="2"/>
  <c r="AQ172" i="2"/>
  <c r="AQ236" i="2"/>
  <c r="AQ43" i="2"/>
  <c r="AQ119" i="2"/>
  <c r="AQ56" i="2"/>
  <c r="AQ259" i="2"/>
  <c r="AQ228" i="2"/>
  <c r="AQ258" i="2"/>
  <c r="AQ206" i="2"/>
  <c r="AQ377" i="2"/>
  <c r="AQ159" i="2"/>
  <c r="AQ523" i="2"/>
  <c r="AQ476" i="2"/>
  <c r="AQ615" i="2"/>
  <c r="AQ155" i="2"/>
  <c r="AQ628" i="2"/>
  <c r="AQ566" i="2"/>
  <c r="AQ504" i="2"/>
  <c r="AQ17" i="2"/>
  <c r="AQ138" i="2"/>
  <c r="AQ632" i="2"/>
  <c r="AQ150" i="2"/>
  <c r="AQ32" i="2"/>
  <c r="AQ247" i="2"/>
  <c r="AQ272" i="2"/>
  <c r="AQ531" i="2"/>
  <c r="AQ600" i="2"/>
  <c r="AQ310" i="2"/>
  <c r="AQ127" i="2"/>
  <c r="AQ101" i="2"/>
  <c r="AQ686" i="2"/>
  <c r="AQ466" i="2"/>
  <c r="AQ604" i="2"/>
  <c r="AQ108" i="2"/>
  <c r="AQ732" i="2"/>
  <c r="AQ587" i="2"/>
  <c r="AQ253" i="2"/>
  <c r="AQ161" i="2"/>
  <c r="AQ702" i="2"/>
  <c r="AQ292" i="2"/>
  <c r="AQ509" i="2"/>
  <c r="AQ524" i="2"/>
  <c r="AQ53" i="2"/>
  <c r="AQ333" i="2"/>
  <c r="AQ712" i="2"/>
  <c r="AQ651" i="2"/>
  <c r="AQ608" i="2"/>
  <c r="AQ506" i="2"/>
  <c r="AQ643" i="2"/>
  <c r="AQ70" i="2"/>
  <c r="AQ625" i="2"/>
  <c r="AQ80" i="2"/>
  <c r="AQ505" i="2"/>
  <c r="AQ153" i="2"/>
  <c r="AQ436" i="2"/>
  <c r="AQ462" i="2"/>
  <c r="AQ304" i="2"/>
  <c r="AQ7" i="2"/>
  <c r="AQ126" i="2"/>
  <c r="AQ85" i="2"/>
  <c r="AQ416" i="2"/>
  <c r="AQ445" i="2"/>
  <c r="AQ329" i="2"/>
  <c r="AQ594" i="2"/>
  <c r="AQ39" i="2"/>
  <c r="AQ437" i="2"/>
  <c r="AQ233" i="2"/>
  <c r="AQ616" i="2"/>
  <c r="AQ316" i="2"/>
  <c r="AQ519" i="2"/>
  <c r="AQ116" i="2"/>
  <c r="AQ22" i="2"/>
  <c r="AQ185" i="2"/>
  <c r="AQ710" i="2"/>
  <c r="AQ114" i="2"/>
  <c r="AQ345" i="2"/>
  <c r="AQ387" i="2"/>
  <c r="AQ723" i="2"/>
  <c r="AQ575" i="2"/>
  <c r="AQ19" i="2"/>
  <c r="AQ670" i="2"/>
  <c r="AQ530" i="2"/>
  <c r="AQ479" i="2"/>
  <c r="AQ178" i="2"/>
  <c r="AQ663" i="2"/>
  <c r="AQ486" i="2"/>
  <c r="AQ176" i="2"/>
  <c r="AQ340" i="2"/>
  <c r="AQ130" i="2"/>
  <c r="AQ139" i="2"/>
  <c r="AQ715" i="2"/>
  <c r="AQ513" i="2"/>
  <c r="AQ183" i="2"/>
  <c r="AQ28" i="2"/>
  <c r="AQ105" i="2"/>
  <c r="AQ198" i="2"/>
  <c r="AQ582" i="2"/>
  <c r="AQ528" i="2"/>
  <c r="AQ612" i="2"/>
  <c r="AQ364" i="2"/>
  <c r="AQ602" i="2"/>
  <c r="AQ27" i="2"/>
  <c r="AQ352" i="2"/>
  <c r="AQ709" i="2"/>
  <c r="AQ102" i="2"/>
  <c r="AQ555" i="2"/>
  <c r="AQ538" i="2"/>
  <c r="AQ262" i="2"/>
  <c r="AQ72" i="2"/>
  <c r="AQ311" i="2"/>
  <c r="AQ61" i="2"/>
  <c r="AQ427" i="2"/>
  <c r="AQ363" i="2"/>
  <c r="AQ425" i="2"/>
  <c r="AQ529" i="2"/>
  <c r="AQ503" i="2"/>
  <c r="AQ482" i="2"/>
  <c r="AQ184" i="2"/>
  <c r="AQ434" i="2"/>
  <c r="AQ426" i="2"/>
  <c r="AQ620" i="2"/>
  <c r="AQ488" i="2"/>
  <c r="AQ382" i="2"/>
  <c r="AQ623" i="2"/>
  <c r="AQ308" i="2"/>
  <c r="AQ74" i="2"/>
  <c r="AQ574" i="2"/>
  <c r="AQ274" i="2"/>
  <c r="AQ497" i="2"/>
  <c r="AQ406" i="2"/>
  <c r="AQ112" i="2"/>
  <c r="AQ179" i="2"/>
  <c r="AQ725" i="2"/>
  <c r="AQ580" i="2"/>
  <c r="AQ369" i="2"/>
  <c r="AQ621" i="2"/>
  <c r="AQ498" i="2"/>
  <c r="AQ342" i="2"/>
  <c r="AQ589" i="2"/>
  <c r="AQ724" i="2"/>
  <c r="AQ379" i="2"/>
  <c r="AQ708" i="2"/>
  <c r="AQ494" i="2"/>
  <c r="AQ199" i="2"/>
  <c r="AQ598" i="2"/>
  <c r="AQ720" i="2"/>
  <c r="AQ94" i="2"/>
  <c r="AQ113" i="2"/>
  <c r="AQ630" i="2"/>
  <c r="AQ448" i="2"/>
  <c r="AQ193" i="2"/>
  <c r="AQ655" i="2"/>
  <c r="AQ619" i="2"/>
  <c r="AQ252" i="2"/>
  <c r="AQ407" i="2"/>
  <c r="AQ88" i="2"/>
  <c r="AQ646" i="2"/>
  <c r="AQ465" i="2"/>
  <c r="AQ562" i="2"/>
  <c r="AQ356" i="2"/>
  <c r="AQ591" i="2"/>
  <c r="AQ42" i="2"/>
  <c r="AQ104" i="2"/>
  <c r="AQ33" i="2"/>
  <c r="AQ242" i="2"/>
  <c r="AQ689" i="2"/>
  <c r="AQ449" i="2"/>
  <c r="AQ409" i="2"/>
  <c r="AQ401" i="2"/>
  <c r="AQ685" i="2"/>
  <c r="AQ490" i="2"/>
  <c r="AQ681" i="2"/>
  <c r="AQ225" i="2"/>
  <c r="AQ125" i="2"/>
  <c r="AQ134" i="2"/>
  <c r="AQ151" i="2"/>
  <c r="AQ605" i="2"/>
  <c r="AQ404" i="2"/>
  <c r="AQ300" i="2"/>
  <c r="AQ522" i="2"/>
  <c r="AQ148" i="2"/>
  <c r="AQ238" i="2"/>
  <c r="AQ480" i="2"/>
  <c r="AQ597" i="2"/>
  <c r="AQ721" i="2"/>
  <c r="AQ95" i="2"/>
  <c r="AQ210" i="2"/>
  <c r="AQ360" i="2"/>
  <c r="AQ660" i="2"/>
  <c r="AQ633" i="2"/>
  <c r="AQ680" i="2"/>
  <c r="AQ518" i="2"/>
  <c r="AQ366" i="2"/>
  <c r="AQ90" i="2"/>
  <c r="AQ393" i="2"/>
  <c r="AQ334" i="2"/>
  <c r="AQ92" i="2"/>
  <c r="AQ123" i="2"/>
  <c r="AQ398" i="2"/>
  <c r="AQ565" i="2"/>
  <c r="AQ649" i="2"/>
  <c r="AQ77" i="2"/>
  <c r="AQ586" i="2"/>
  <c r="AQ257" i="2"/>
  <c r="AQ412" i="2"/>
  <c r="AQ330" i="2"/>
  <c r="AQ73" i="2"/>
  <c r="AQ405" i="2"/>
  <c r="AQ585" i="2"/>
  <c r="AQ627" i="2"/>
  <c r="AQ731" i="2"/>
  <c r="AQ671" i="2"/>
  <c r="AQ726" i="2"/>
  <c r="AQ645" i="2"/>
  <c r="AQ495" i="2"/>
  <c r="AQ162" i="2"/>
  <c r="AQ62" i="2"/>
  <c r="AQ285" i="2"/>
  <c r="AQ703" i="2"/>
  <c r="AQ281" i="2"/>
  <c r="AQ395" i="2"/>
  <c r="AQ541" i="2"/>
  <c r="AQ154" i="2"/>
  <c r="AQ305" i="2"/>
  <c r="AQ36" i="2"/>
  <c r="AQ617" i="2"/>
  <c r="AQ320" i="2"/>
  <c r="AQ289" i="2"/>
  <c r="AQ542" i="2"/>
  <c r="AQ678" i="2"/>
  <c r="AQ229" i="2"/>
  <c r="AQ321" i="2"/>
  <c r="AQ722" i="2"/>
  <c r="AQ326" i="2"/>
  <c r="AQ463" i="2"/>
  <c r="AQ687" i="2"/>
  <c r="AQ248" i="2"/>
  <c r="AQ461" i="2"/>
  <c r="AQ525" i="2"/>
  <c r="AQ452" i="2"/>
  <c r="AQ675" i="2"/>
  <c r="AQ512" i="2"/>
  <c r="AQ133" i="2"/>
  <c r="AQ631" i="2"/>
  <c r="AQ733" i="2"/>
  <c r="AQ209" i="2"/>
  <c r="AQ588" i="2"/>
  <c r="AQ96" i="2"/>
  <c r="AQ301" i="2"/>
  <c r="AQ283" i="2"/>
  <c r="AQ705" i="2"/>
  <c r="AQ635" i="2"/>
  <c r="AQ599" i="2"/>
  <c r="AQ378" i="2"/>
  <c r="AQ282" i="2"/>
  <c r="AQ664" i="2"/>
  <c r="AQ507" i="2"/>
  <c r="AQ470" i="2"/>
  <c r="AQ355" i="2"/>
  <c r="AQ515" i="2"/>
  <c r="AQ190" i="2"/>
  <c r="AQ182" i="2"/>
  <c r="AQ291" i="2"/>
  <c r="AQ254" i="2"/>
  <c r="AQ442" i="2"/>
  <c r="AQ331" i="2"/>
  <c r="AQ97" i="2"/>
  <c r="AQ520" i="2"/>
  <c r="AQ135" i="2"/>
  <c r="AQ704" i="2"/>
  <c r="AQ293" i="2"/>
  <c r="AQ353" i="2"/>
  <c r="AQ563" i="2"/>
  <c r="AQ536" i="2"/>
  <c r="AQ548" i="2"/>
  <c r="AQ244" i="2"/>
  <c r="AQ422" i="2"/>
  <c r="AQ714" i="2"/>
  <c r="AQ456" i="2"/>
  <c r="AQ317" i="2"/>
  <c r="AQ636" i="2"/>
  <c r="AQ214" i="2"/>
  <c r="AQ296" i="2"/>
  <c r="AQ535" i="2"/>
  <c r="AQ368" i="2"/>
  <c r="AQ400" i="2"/>
  <c r="AQ698" i="2"/>
  <c r="AQ679" i="2"/>
  <c r="AQ365" i="2"/>
  <c r="AQ576" i="2"/>
  <c r="AQ629" i="2"/>
  <c r="AQ727" i="2"/>
  <c r="AQ700" i="2"/>
  <c r="AQ564" i="2"/>
  <c r="AQ534" i="2"/>
  <c r="AQ607" i="2"/>
  <c r="AQ668" i="2"/>
  <c r="AQ696" i="2"/>
  <c r="AQ438" i="2"/>
  <c r="AQ676" i="2"/>
  <c r="AQ658" i="2"/>
  <c r="AQ665" i="2"/>
  <c r="AQ610" i="2"/>
  <c r="AQ510" i="2"/>
  <c r="AQ499" i="2"/>
  <c r="AQ673" i="2"/>
  <c r="AQ697" i="2"/>
  <c r="AQ572" i="2"/>
  <c r="AQ694" i="2"/>
  <c r="AQ677" i="2"/>
  <c r="AQ728" i="2"/>
  <c r="AQ713" i="2"/>
  <c r="AQ729" i="2"/>
  <c r="AQ693" i="2"/>
  <c r="AQ711" i="2"/>
  <c r="AQ657" i="2"/>
  <c r="AQ730" i="2"/>
  <c r="AQ717" i="2"/>
  <c r="AQ672" i="2"/>
  <c r="AK644" i="2"/>
  <c r="AR644" i="2" s="1"/>
  <c r="AK577" i="2"/>
  <c r="AR577" i="2" s="1"/>
  <c r="AK601" i="2"/>
  <c r="AK84" i="2"/>
  <c r="AK348" i="2"/>
  <c r="AK435" i="2"/>
  <c r="AK383" i="2"/>
  <c r="AR383" i="2" s="1"/>
  <c r="AK549" i="2"/>
  <c r="AK384" i="2"/>
  <c r="AK552" i="2"/>
  <c r="AR552" i="2" s="1"/>
  <c r="AK298" i="2"/>
  <c r="AK433" i="2"/>
  <c r="AR433" i="2" s="1"/>
  <c r="AK144" i="2"/>
  <c r="AK695" i="2"/>
  <c r="AK136" i="2"/>
  <c r="AK539" i="2"/>
  <c r="AK648" i="2"/>
  <c r="AK52" i="2"/>
  <c r="AK385" i="2"/>
  <c r="AR385" i="2" s="1"/>
  <c r="AK469" i="2"/>
  <c r="AR469" i="2" s="1"/>
  <c r="AK474" i="2"/>
  <c r="AK455" i="2"/>
  <c r="AR455" i="2" s="1"/>
  <c r="AK388" i="2"/>
  <c r="AR388" i="2" s="1"/>
  <c r="AK230" i="2"/>
  <c r="AR230" i="2" s="1"/>
  <c r="AK71" i="2"/>
  <c r="AR71" i="2" s="1"/>
  <c r="AK245" i="2"/>
  <c r="AR245" i="2" s="1"/>
  <c r="AK596" i="2"/>
  <c r="AR596" i="2" s="1"/>
  <c r="AK314" i="2"/>
  <c r="AR314" i="2" s="1"/>
  <c r="AK639" i="2"/>
  <c r="AR639" i="2" s="1"/>
  <c r="AK583" i="2"/>
  <c r="AK180" i="2"/>
  <c r="AK500" i="2"/>
  <c r="AK49" i="2"/>
  <c r="AK380" i="2"/>
  <c r="AR380" i="2" s="1"/>
  <c r="AK5" i="2"/>
  <c r="AK699" i="2"/>
  <c r="AR699" i="2" s="1"/>
  <c r="AK432" i="2"/>
  <c r="AK121" i="2"/>
  <c r="AK227" i="2"/>
  <c r="AR227" i="2" s="1"/>
  <c r="AK339" i="2"/>
  <c r="AR339" i="2" s="1"/>
  <c r="AK653" i="2"/>
  <c r="AR653" i="2" s="1"/>
  <c r="AK275" i="2"/>
  <c r="AR275" i="2" s="1"/>
  <c r="AK323" i="2"/>
  <c r="AK540" i="2"/>
  <c r="AR540" i="2" s="1"/>
  <c r="AK81" i="2"/>
  <c r="AR81" i="2" s="1"/>
  <c r="AK208" i="2"/>
  <c r="AR208" i="2" s="1"/>
  <c r="AK220" i="2"/>
  <c r="AR220" i="2" s="1"/>
  <c r="AK595" i="2"/>
  <c r="AR595" i="2" s="1"/>
  <c r="AK501" i="2"/>
  <c r="AK243" i="2"/>
  <c r="AK54" i="2"/>
  <c r="AK312" i="2"/>
  <c r="AK143" i="2"/>
  <c r="AK441" i="2"/>
  <c r="AK357" i="2"/>
  <c r="AK302" i="2"/>
  <c r="AK239" i="2"/>
  <c r="AK468" i="2"/>
  <c r="AK533" i="2"/>
  <c r="AK115" i="2"/>
  <c r="AR115" i="2" s="1"/>
  <c r="AK290" i="2"/>
  <c r="AK271" i="2"/>
  <c r="AK359" i="2"/>
  <c r="AK276" i="2"/>
  <c r="AK87" i="2"/>
  <c r="AR87" i="2" s="1"/>
  <c r="AK122" i="2"/>
  <c r="AK527" i="2"/>
  <c r="AR527" i="2" s="1"/>
  <c r="AK443" i="2"/>
  <c r="AR443" i="2" s="1"/>
  <c r="AK38" i="2"/>
  <c r="AK68" i="2"/>
  <c r="AK396" i="2"/>
  <c r="AR396" i="2" s="1"/>
  <c r="AK410" i="2"/>
  <c r="AK440" i="2"/>
  <c r="AR440" i="2" s="1"/>
  <c r="AK560" i="2"/>
  <c r="AR560" i="2" s="1"/>
  <c r="AK120" i="2"/>
  <c r="AK267" i="2"/>
  <c r="AK336" i="2"/>
  <c r="AR336" i="2" s="1"/>
  <c r="AK451" i="2"/>
  <c r="AR451" i="2" s="1"/>
  <c r="AK414" i="2"/>
  <c r="AR414" i="2" s="1"/>
  <c r="AK219" i="2"/>
  <c r="AK109" i="2"/>
  <c r="AK374" i="2"/>
  <c r="AK483" i="2"/>
  <c r="AR483" i="2" s="1"/>
  <c r="AK250" i="2"/>
  <c r="AK551" i="2"/>
  <c r="AR551" i="2" s="1"/>
  <c r="AK145" i="2"/>
  <c r="AK450" i="2"/>
  <c r="AK186" i="2"/>
  <c r="AK421" i="2"/>
  <c r="AK467" i="2"/>
  <c r="AR467" i="2" s="1"/>
  <c r="AK688" i="2"/>
  <c r="AR688" i="2" s="1"/>
  <c r="AK237" i="2"/>
  <c r="AR237" i="2" s="1"/>
  <c r="AK222" i="2"/>
  <c r="AK286" i="2"/>
  <c r="AR286" i="2" s="1"/>
  <c r="AK93" i="2"/>
  <c r="AR93" i="2" s="1"/>
  <c r="AK16" i="2"/>
  <c r="AR16" i="2" s="1"/>
  <c r="AK327" i="2"/>
  <c r="AR327" i="2" s="1"/>
  <c r="AK603" i="2"/>
  <c r="AR603" i="2" s="1"/>
  <c r="AK59" i="2"/>
  <c r="AK251" i="2"/>
  <c r="AK389" i="2"/>
  <c r="AK372" i="2"/>
  <c r="AK64" i="2"/>
  <c r="AK23" i="2"/>
  <c r="AK103" i="2"/>
  <c r="AK174" i="2"/>
  <c r="AK361" i="2"/>
  <c r="AR361" i="2" s="1"/>
  <c r="AK58" i="2"/>
  <c r="AK408" i="2"/>
  <c r="AR408" i="2" s="1"/>
  <c r="AK110" i="2"/>
  <c r="AK169" i="2"/>
  <c r="AK309" i="2"/>
  <c r="AR309" i="2" s="1"/>
  <c r="AK201" i="2"/>
  <c r="AK35" i="2"/>
  <c r="AK232" i="2"/>
  <c r="AR232" i="2" s="1"/>
  <c r="AK691" i="2"/>
  <c r="AR691" i="2" s="1"/>
  <c r="AK532" i="2"/>
  <c r="AR532" i="2" s="1"/>
  <c r="AK177" i="2"/>
  <c r="AK453" i="2"/>
  <c r="AK273" i="2"/>
  <c r="AK20" i="2"/>
  <c r="AR20" i="2" s="1"/>
  <c r="AK76" i="2"/>
  <c r="AR76" i="2" s="1"/>
  <c r="AK351" i="2"/>
  <c r="AR351" i="2" s="1"/>
  <c r="AK192" i="2"/>
  <c r="AK547" i="2"/>
  <c r="AR547" i="2" s="1"/>
  <c r="AK78" i="2"/>
  <c r="AK647" i="2"/>
  <c r="AR647" i="2" s="1"/>
  <c r="AK381" i="2"/>
  <c r="AK46" i="2"/>
  <c r="AK188" i="2"/>
  <c r="AK13" i="2"/>
  <c r="AK241" i="2"/>
  <c r="AK280" i="2"/>
  <c r="AK692" i="2"/>
  <c r="AK652" i="2"/>
  <c r="AR652" i="2" s="1"/>
  <c r="AK147" i="2"/>
  <c r="AK391" i="2"/>
  <c r="AR391" i="2" s="1"/>
  <c r="AK202" i="2"/>
  <c r="AR202" i="2" s="1"/>
  <c r="AK307" i="2"/>
  <c r="AR307" i="2" s="1"/>
  <c r="AK397" i="2"/>
  <c r="AK268" i="2"/>
  <c r="AK683" i="2"/>
  <c r="AR683" i="2" s="1"/>
  <c r="AK12" i="2"/>
  <c r="AK394" i="2"/>
  <c r="AR394" i="2" s="1"/>
  <c r="AK392" i="2"/>
  <c r="AK556" i="2"/>
  <c r="AR556" i="2" s="1"/>
  <c r="AK642" i="2"/>
  <c r="AK350" i="2"/>
  <c r="AR350" i="2" s="1"/>
  <c r="AK718" i="2"/>
  <c r="AR718" i="2" s="1"/>
  <c r="AK338" i="2"/>
  <c r="AR338" i="2" s="1"/>
  <c r="AK284" i="2"/>
  <c r="AR284" i="2" s="1"/>
  <c r="AK224" i="2"/>
  <c r="AK146" i="2"/>
  <c r="AK464" i="2"/>
  <c r="AK211" i="2"/>
  <c r="AR211" i="2" s="1"/>
  <c r="AK221" i="2"/>
  <c r="AR221" i="2" s="1"/>
  <c r="AK428" i="2"/>
  <c r="AK235" i="2"/>
  <c r="AR235" i="2" s="1"/>
  <c r="AK26" i="2"/>
  <c r="AK226" i="2"/>
  <c r="AK472" i="2"/>
  <c r="AR472" i="2" s="1"/>
  <c r="AK390" i="2"/>
  <c r="AK24" i="2"/>
  <c r="AK611" i="2"/>
  <c r="AR611" i="2" s="1"/>
  <c r="AK521" i="2"/>
  <c r="AR521" i="2" s="1"/>
  <c r="AK160" i="2"/>
  <c r="AR160" i="2" s="1"/>
  <c r="AK514" i="2"/>
  <c r="AR514" i="2" s="1"/>
  <c r="AK666" i="2"/>
  <c r="AR666" i="2" s="1"/>
  <c r="AK343" i="2"/>
  <c r="AK570" i="2"/>
  <c r="AR570" i="2" s="1"/>
  <c r="AK578" i="2"/>
  <c r="AR578" i="2" s="1"/>
  <c r="AK558" i="2"/>
  <c r="AR558" i="2" s="1"/>
  <c r="AK354" i="2"/>
  <c r="AK264" i="2"/>
  <c r="AK656" i="2"/>
  <c r="AR656" i="2" s="1"/>
  <c r="AK546" i="2"/>
  <c r="AK581" i="2"/>
  <c r="AK173" i="2"/>
  <c r="AK447" i="2"/>
  <c r="AR447" i="2" s="1"/>
  <c r="AK606" i="2"/>
  <c r="AK473" i="2"/>
  <c r="AK667" i="2"/>
  <c r="AR667" i="2" s="1"/>
  <c r="AK41" i="2"/>
  <c r="AK141" i="2"/>
  <c r="AK4" i="2"/>
  <c r="AK306" i="2"/>
  <c r="AK613" i="2"/>
  <c r="AR613" i="2" s="1"/>
  <c r="AK288" i="2"/>
  <c r="AK197" i="2"/>
  <c r="AR197" i="2" s="1"/>
  <c r="AK278" i="2"/>
  <c r="AR278" i="2" s="1"/>
  <c r="AK624" i="2"/>
  <c r="AK100" i="2"/>
  <c r="AK166" i="2"/>
  <c r="AR166" i="2" s="1"/>
  <c r="AK231" i="2"/>
  <c r="AK508" i="2"/>
  <c r="AK477" i="2"/>
  <c r="AR477" i="2" s="1"/>
  <c r="AK128" i="2"/>
  <c r="AR128" i="2" s="1"/>
  <c r="AK544" i="2"/>
  <c r="AK641" i="2"/>
  <c r="AR641" i="2" s="1"/>
  <c r="AK654" i="2"/>
  <c r="AR654" i="2" s="1"/>
  <c r="AK637" i="2"/>
  <c r="AR637" i="2" s="1"/>
  <c r="AK89" i="2"/>
  <c r="AR89" i="2" s="1"/>
  <c r="AK196" i="2"/>
  <c r="AK303" i="2"/>
  <c r="AK299" i="2"/>
  <c r="AK634" i="2"/>
  <c r="AK45" i="2"/>
  <c r="AK491" i="2"/>
  <c r="AR491" i="2" s="1"/>
  <c r="AK47" i="2"/>
  <c r="AK446" i="2"/>
  <c r="AR446" i="2" s="1"/>
  <c r="AK129" i="2"/>
  <c r="AK29" i="2"/>
  <c r="AR29" i="2" s="1"/>
  <c r="AK420" i="2"/>
  <c r="AR420" i="2" s="1"/>
  <c r="AK86" i="2"/>
  <c r="AK478" i="2"/>
  <c r="AK99" i="2"/>
  <c r="AK638" i="2"/>
  <c r="AR638" i="2" s="1"/>
  <c r="AK475" i="2"/>
  <c r="AK423" i="2"/>
  <c r="AR423" i="2" s="1"/>
  <c r="AK567" i="2"/>
  <c r="AR567" i="2" s="1"/>
  <c r="AK444" i="2"/>
  <c r="AK502" i="2"/>
  <c r="AR502" i="2" s="1"/>
  <c r="AK234" i="2"/>
  <c r="AR234" i="2" s="1"/>
  <c r="AK60" i="2"/>
  <c r="AK140" i="2"/>
  <c r="AK15" i="2"/>
  <c r="AK156" i="2"/>
  <c r="AK44" i="2"/>
  <c r="AK640" i="2"/>
  <c r="AR640" i="2" s="1"/>
  <c r="AK279" i="2"/>
  <c r="AK413" i="2"/>
  <c r="AK417" i="2"/>
  <c r="AR417" i="2" s="1"/>
  <c r="AK269" i="2"/>
  <c r="AK496" i="2"/>
  <c r="AK561" i="2"/>
  <c r="AR561" i="2" s="1"/>
  <c r="AK246" i="2"/>
  <c r="AK415" i="2"/>
  <c r="AR415" i="2" s="1"/>
  <c r="AK701" i="2"/>
  <c r="AR701" i="2" s="1"/>
  <c r="AK489" i="2"/>
  <c r="AR489" i="2" s="1"/>
  <c r="AK324" i="2"/>
  <c r="AR324" i="2" s="1"/>
  <c r="AK511" i="2"/>
  <c r="AR511" i="2" s="1"/>
  <c r="AK493" i="2"/>
  <c r="AR493" i="2" s="1"/>
  <c r="AK707" i="2"/>
  <c r="AR707" i="2" s="1"/>
  <c r="AK69" i="2"/>
  <c r="AK34" i="2"/>
  <c r="AK399" i="2"/>
  <c r="AK358" i="2"/>
  <c r="AR358" i="2" s="1"/>
  <c r="AK429" i="2"/>
  <c r="AK57" i="2"/>
  <c r="AK111" i="2"/>
  <c r="AK287" i="2"/>
  <c r="AR287" i="2" s="1"/>
  <c r="AK11" i="2"/>
  <c r="AK318" i="2"/>
  <c r="AR318" i="2" s="1"/>
  <c r="AK661" i="2"/>
  <c r="AR661" i="2" s="1"/>
  <c r="AK439" i="2"/>
  <c r="AR439" i="2" s="1"/>
  <c r="AK454" i="2"/>
  <c r="AK346" i="2"/>
  <c r="AK402" i="2"/>
  <c r="AK83" i="2"/>
  <c r="AR83" i="2" s="1"/>
  <c r="AK719" i="2"/>
  <c r="AR719" i="2" s="1"/>
  <c r="AK149" i="2"/>
  <c r="AK418" i="2"/>
  <c r="AR418" i="2" s="1"/>
  <c r="AK189" i="2"/>
  <c r="AK557" i="2"/>
  <c r="AR557" i="2" s="1"/>
  <c r="AK373" i="2"/>
  <c r="AR373" i="2" s="1"/>
  <c r="AK295" i="2"/>
  <c r="AK590" i="2"/>
  <c r="AR590" i="2" s="1"/>
  <c r="AK370" i="2"/>
  <c r="AR370" i="2" s="1"/>
  <c r="AK344" i="2"/>
  <c r="AK622" i="2"/>
  <c r="AR622" i="2" s="1"/>
  <c r="AK328" i="2"/>
  <c r="AK18" i="2"/>
  <c r="AK371" i="2"/>
  <c r="AR371" i="2" s="1"/>
  <c r="AK376" i="2"/>
  <c r="AK471" i="2"/>
  <c r="AK550" i="2"/>
  <c r="AR550" i="2" s="1"/>
  <c r="AK626" i="2"/>
  <c r="AK431" i="2"/>
  <c r="AR431" i="2" s="1"/>
  <c r="AK706" i="2"/>
  <c r="AR706" i="2" s="1"/>
  <c r="AK424" i="2"/>
  <c r="AR424" i="2" s="1"/>
  <c r="AK386" i="2"/>
  <c r="AK212" i="2"/>
  <c r="AK481" i="2"/>
  <c r="AR481" i="2" s="1"/>
  <c r="AK457" i="2"/>
  <c r="AK3" i="2"/>
  <c r="AK419" i="2"/>
  <c r="AK66" i="2"/>
  <c r="AR66" i="2" s="1"/>
  <c r="AK216" i="2"/>
  <c r="AK82" i="2"/>
  <c r="AK335" i="2"/>
  <c r="AK106" i="2"/>
  <c r="AK579" i="2"/>
  <c r="AK277" i="2"/>
  <c r="AK137" i="2"/>
  <c r="AR137" i="2" s="1"/>
  <c r="AK217" i="2"/>
  <c r="AK98" i="2"/>
  <c r="AK51" i="2"/>
  <c r="AK349" i="2"/>
  <c r="AK175" i="2"/>
  <c r="AK50" i="2"/>
  <c r="AK117" i="2"/>
  <c r="AK347" i="2"/>
  <c r="AK571" i="2"/>
  <c r="AK674" i="2"/>
  <c r="AR674" i="2" s="1"/>
  <c r="AK593" i="2"/>
  <c r="AR593" i="2" s="1"/>
  <c r="AK526" i="2"/>
  <c r="AK207" i="2"/>
  <c r="AK487" i="2"/>
  <c r="AK65" i="2"/>
  <c r="AR65" i="2" s="1"/>
  <c r="AK255" i="2"/>
  <c r="AK559" i="2"/>
  <c r="AK260" i="2"/>
  <c r="AK403" i="2"/>
  <c r="AR403" i="2" s="1"/>
  <c r="AK194" i="2"/>
  <c r="AK568" i="2"/>
  <c r="AK315" i="2"/>
  <c r="AK191" i="2"/>
  <c r="AK322" i="2"/>
  <c r="AR322" i="2" s="1"/>
  <c r="AK362" i="2"/>
  <c r="AR362" i="2" s="1"/>
  <c r="AK458" i="2"/>
  <c r="AK294" i="2"/>
  <c r="AK8" i="2"/>
  <c r="AK569" i="2"/>
  <c r="AK573" i="2"/>
  <c r="AR573" i="2" s="1"/>
  <c r="AK325" i="2"/>
  <c r="AR325" i="2" s="1"/>
  <c r="AK181" i="2"/>
  <c r="AR181" i="2" s="1"/>
  <c r="AK460" i="2"/>
  <c r="AR460" i="2" s="1"/>
  <c r="AK168" i="2"/>
  <c r="AR168" i="2" s="1"/>
  <c r="AK659" i="2"/>
  <c r="AR659" i="2" s="1"/>
  <c r="AK240" i="2"/>
  <c r="AK30" i="2"/>
  <c r="AR30" i="2" s="1"/>
  <c r="AK223" i="2"/>
  <c r="AR223" i="2" s="1"/>
  <c r="AK10" i="2"/>
  <c r="AK124" i="2"/>
  <c r="AK375" i="2"/>
  <c r="AK543" i="2"/>
  <c r="AK170" i="2"/>
  <c r="AK265" i="2"/>
  <c r="AK553" i="2"/>
  <c r="AR553" i="2" s="1"/>
  <c r="AK91" i="2"/>
  <c r="AR91" i="2" s="1"/>
  <c r="AK592" i="2"/>
  <c r="AR592" i="2" s="1"/>
  <c r="AK459" i="2"/>
  <c r="AK313" i="2"/>
  <c r="AK205" i="2"/>
  <c r="AR205" i="2" s="1"/>
  <c r="AK118" i="2"/>
  <c r="AK171" i="2"/>
  <c r="AR171" i="2" s="1"/>
  <c r="AK218" i="2"/>
  <c r="AR218" i="2" s="1"/>
  <c r="AK261" i="2"/>
  <c r="AR261" i="2" s="1"/>
  <c r="AK131" i="2"/>
  <c r="AK716" i="2"/>
  <c r="AR716" i="2" s="1"/>
  <c r="AK270" i="2"/>
  <c r="AK164" i="2"/>
  <c r="AR164" i="2" s="1"/>
  <c r="AK107" i="2"/>
  <c r="AK79" i="2"/>
  <c r="AK167" i="2"/>
  <c r="AK67" i="2"/>
  <c r="AK669" i="2"/>
  <c r="AR669" i="2" s="1"/>
  <c r="AK203" i="2"/>
  <c r="AK165" i="2"/>
  <c r="AK584" i="2"/>
  <c r="AK37" i="2"/>
  <c r="AK682" i="2"/>
  <c r="AR682" i="2" s="1"/>
  <c r="AK25" i="2"/>
  <c r="AK75" i="2"/>
  <c r="AR75" i="2" s="1"/>
  <c r="AK195" i="2"/>
  <c r="AR195" i="2" s="1"/>
  <c r="AK40" i="2"/>
  <c r="AK367" i="2"/>
  <c r="AK516" i="2"/>
  <c r="AR516" i="2" s="1"/>
  <c r="AK341" i="2"/>
  <c r="AK537" i="2"/>
  <c r="AR537" i="2" s="1"/>
  <c r="AK9" i="2"/>
  <c r="AK6" i="2"/>
  <c r="AK430" i="2"/>
  <c r="AK545" i="2"/>
  <c r="AK187" i="2"/>
  <c r="AK142" i="2"/>
  <c r="AK337" i="2"/>
  <c r="AR337" i="2" s="1"/>
  <c r="AK662" i="2"/>
  <c r="AR662" i="2" s="1"/>
  <c r="AK263" i="2"/>
  <c r="AK63" i="2"/>
  <c r="AK204" i="2"/>
  <c r="AK650" i="2"/>
  <c r="AR650" i="2" s="1"/>
  <c r="AK609" i="2"/>
  <c r="AR609" i="2" s="1"/>
  <c r="AK213" i="2"/>
  <c r="AR213" i="2" s="1"/>
  <c r="AK152" i="2"/>
  <c r="AK48" i="2"/>
  <c r="AK614" i="2"/>
  <c r="AR614" i="2" s="1"/>
  <c r="AK332" i="2"/>
  <c r="AK618" i="2"/>
  <c r="AK411" i="2"/>
  <c r="AR411" i="2" s="1"/>
  <c r="AK158" i="2"/>
  <c r="AR158" i="2" s="1"/>
  <c r="AK55" i="2"/>
  <c r="AR55" i="2" s="1"/>
  <c r="AK485" i="2"/>
  <c r="AR485" i="2" s="1"/>
  <c r="AK200" i="2"/>
  <c r="AR200" i="2" s="1"/>
  <c r="AK492" i="2"/>
  <c r="AK2" i="2"/>
  <c r="AK319" i="2"/>
  <c r="AR319" i="2" s="1"/>
  <c r="AK554" i="2"/>
  <c r="AR554" i="2" s="1"/>
  <c r="AK484" i="2"/>
  <c r="AR484" i="2" s="1"/>
  <c r="AK31" i="2"/>
  <c r="AK266" i="2"/>
  <c r="AR266" i="2" s="1"/>
  <c r="AK690" i="2"/>
  <c r="AR690" i="2" s="1"/>
  <c r="AK132" i="2"/>
  <c r="AK517" i="2"/>
  <c r="AR517" i="2" s="1"/>
  <c r="AK21" i="2"/>
  <c r="AK163" i="2"/>
  <c r="AK297" i="2"/>
  <c r="AK684" i="2"/>
  <c r="AR684" i="2" s="1"/>
  <c r="AK157" i="2"/>
  <c r="AK215" i="2"/>
  <c r="AK256" i="2"/>
  <c r="AR256" i="2" s="1"/>
  <c r="AK249" i="2"/>
  <c r="AR249" i="2" s="1"/>
  <c r="AK14" i="2"/>
  <c r="AK172" i="2"/>
  <c r="AR172" i="2" s="1"/>
  <c r="AK236" i="2"/>
  <c r="AK43" i="2"/>
  <c r="AK119" i="2"/>
  <c r="AK56" i="2"/>
  <c r="AR56" i="2" s="1"/>
  <c r="AK259" i="2"/>
  <c r="AK228" i="2"/>
  <c r="AK258" i="2"/>
  <c r="AR258" i="2" s="1"/>
  <c r="AK206" i="2"/>
  <c r="AR206" i="2" s="1"/>
  <c r="AK377" i="2"/>
  <c r="AK159" i="2"/>
  <c r="AK523" i="2"/>
  <c r="AR523" i="2" s="1"/>
  <c r="AK476" i="2"/>
  <c r="AR476" i="2" s="1"/>
  <c r="AK615" i="2"/>
  <c r="AR615" i="2" s="1"/>
  <c r="AK155" i="2"/>
  <c r="AK628" i="2"/>
  <c r="AR628" i="2" s="1"/>
  <c r="AK566" i="2"/>
  <c r="AK504" i="2"/>
  <c r="AR504" i="2" s="1"/>
  <c r="AK17" i="2"/>
  <c r="AK138" i="2"/>
  <c r="AK632" i="2"/>
  <c r="AK150" i="2"/>
  <c r="AK32" i="2"/>
  <c r="AK247" i="2"/>
  <c r="AK272" i="2"/>
  <c r="AK531" i="2"/>
  <c r="AR531" i="2" s="1"/>
  <c r="AK600" i="2"/>
  <c r="AR600" i="2" s="1"/>
  <c r="AK310" i="2"/>
  <c r="AR310" i="2" s="1"/>
  <c r="AK127" i="2"/>
  <c r="AK101" i="2"/>
  <c r="AK686" i="2"/>
  <c r="AR686" i="2" s="1"/>
  <c r="AK466" i="2"/>
  <c r="AR466" i="2" s="1"/>
  <c r="AK604" i="2"/>
  <c r="AK108" i="2"/>
  <c r="AK732" i="2"/>
  <c r="AR732" i="2" s="1"/>
  <c r="AK587" i="2"/>
  <c r="AR587" i="2" s="1"/>
  <c r="AK253" i="2"/>
  <c r="AK161" i="2"/>
  <c r="AR161" i="2" s="1"/>
  <c r="AK702" i="2"/>
  <c r="AR702" i="2" s="1"/>
  <c r="AK292" i="2"/>
  <c r="AK509" i="2"/>
  <c r="AR509" i="2" s="1"/>
  <c r="AK524" i="2"/>
  <c r="AR524" i="2" s="1"/>
  <c r="AK53" i="2"/>
  <c r="AK333" i="2"/>
  <c r="AK712" i="2"/>
  <c r="AR712" i="2" s="1"/>
  <c r="AK651" i="2"/>
  <c r="AK608" i="2"/>
  <c r="AR608" i="2" s="1"/>
  <c r="AK506" i="2"/>
  <c r="AK643" i="2"/>
  <c r="AK70" i="2"/>
  <c r="AK625" i="2"/>
  <c r="AR625" i="2" s="1"/>
  <c r="AK80" i="2"/>
  <c r="AR80" i="2" s="1"/>
  <c r="AK505" i="2"/>
  <c r="AR505" i="2" s="1"/>
  <c r="AK153" i="2"/>
  <c r="AK436" i="2"/>
  <c r="AK462" i="2"/>
  <c r="AK304" i="2"/>
  <c r="AR304" i="2" s="1"/>
  <c r="AK7" i="2"/>
  <c r="AK126" i="2"/>
  <c r="AK85" i="2"/>
  <c r="AK416" i="2"/>
  <c r="AK445" i="2"/>
  <c r="AR445" i="2" s="1"/>
  <c r="AK329" i="2"/>
  <c r="AK594" i="2"/>
  <c r="AR594" i="2" s="1"/>
  <c r="AK39" i="2"/>
  <c r="AK437" i="2"/>
  <c r="AR437" i="2" s="1"/>
  <c r="AK233" i="2"/>
  <c r="AK616" i="2"/>
  <c r="AR616" i="2" s="1"/>
  <c r="AK316" i="2"/>
  <c r="AK519" i="2"/>
  <c r="AR519" i="2" s="1"/>
  <c r="AK116" i="2"/>
  <c r="AK22" i="2"/>
  <c r="AK185" i="2"/>
  <c r="AK710" i="2"/>
  <c r="AR710" i="2" s="1"/>
  <c r="AK114" i="2"/>
  <c r="AK345" i="2"/>
  <c r="AK387" i="2"/>
  <c r="AR387" i="2" s="1"/>
  <c r="AK723" i="2"/>
  <c r="AR723" i="2" s="1"/>
  <c r="AK575" i="2"/>
  <c r="AR575" i="2" s="1"/>
  <c r="AK19" i="2"/>
  <c r="AK670" i="2"/>
  <c r="AR670" i="2" s="1"/>
  <c r="AK530" i="2"/>
  <c r="AR530" i="2" s="1"/>
  <c r="AK479" i="2"/>
  <c r="AK178" i="2"/>
  <c r="AK663" i="2"/>
  <c r="AR663" i="2" s="1"/>
  <c r="AK486" i="2"/>
  <c r="AR486" i="2" s="1"/>
  <c r="AK176" i="2"/>
  <c r="AK340" i="2"/>
  <c r="AR340" i="2" s="1"/>
  <c r="AK130" i="2"/>
  <c r="AR130" i="2" s="1"/>
  <c r="AK139" i="2"/>
  <c r="AK715" i="2"/>
  <c r="AR715" i="2" s="1"/>
  <c r="AK513" i="2"/>
  <c r="AR513" i="2" s="1"/>
  <c r="AK183" i="2"/>
  <c r="AR183" i="2" s="1"/>
  <c r="AK28" i="2"/>
  <c r="AK105" i="2"/>
  <c r="AK198" i="2"/>
  <c r="AR198" i="2" s="1"/>
  <c r="AK582" i="2"/>
  <c r="AR582" i="2" s="1"/>
  <c r="AK528" i="2"/>
  <c r="AR528" i="2" s="1"/>
  <c r="AK612" i="2"/>
  <c r="AK364" i="2"/>
  <c r="AK602" i="2"/>
  <c r="AR602" i="2" s="1"/>
  <c r="AK27" i="2"/>
  <c r="AK352" i="2"/>
  <c r="AR352" i="2" s="1"/>
  <c r="AK709" i="2"/>
  <c r="AR709" i="2" s="1"/>
  <c r="AK102" i="2"/>
  <c r="AK555" i="2"/>
  <c r="AK538" i="2"/>
  <c r="AK262" i="2"/>
  <c r="AR262" i="2" s="1"/>
  <c r="AK72" i="2"/>
  <c r="AK311" i="2"/>
  <c r="AR311" i="2" s="1"/>
  <c r="AK61" i="2"/>
  <c r="AK427" i="2"/>
  <c r="AK363" i="2"/>
  <c r="AK425" i="2"/>
  <c r="AK529" i="2"/>
  <c r="AR529" i="2" s="1"/>
  <c r="AK503" i="2"/>
  <c r="AK482" i="2"/>
  <c r="AR482" i="2" s="1"/>
  <c r="AK184" i="2"/>
  <c r="AK434" i="2"/>
  <c r="AR434" i="2" s="1"/>
  <c r="AK426" i="2"/>
  <c r="AR426" i="2" s="1"/>
  <c r="AK620" i="2"/>
  <c r="AK488" i="2"/>
  <c r="AK382" i="2"/>
  <c r="AK623" i="2"/>
  <c r="AR623" i="2" s="1"/>
  <c r="AK308" i="2"/>
  <c r="AK74" i="2"/>
  <c r="AK574" i="2"/>
  <c r="AR574" i="2" s="1"/>
  <c r="AK274" i="2"/>
  <c r="AK497" i="2"/>
  <c r="AR497" i="2" s="1"/>
  <c r="AK406" i="2"/>
  <c r="AR406" i="2" s="1"/>
  <c r="AK112" i="2"/>
  <c r="AK179" i="2"/>
  <c r="AR179" i="2" s="1"/>
  <c r="AK725" i="2"/>
  <c r="AR725" i="2" s="1"/>
  <c r="AK580" i="2"/>
  <c r="AR580" i="2" s="1"/>
  <c r="AK369" i="2"/>
  <c r="AR369" i="2" s="1"/>
  <c r="AK621" i="2"/>
  <c r="AR621" i="2" s="1"/>
  <c r="AK498" i="2"/>
  <c r="AR498" i="2" s="1"/>
  <c r="AK342" i="2"/>
  <c r="AR342" i="2" s="1"/>
  <c r="AK589" i="2"/>
  <c r="AR589" i="2" s="1"/>
  <c r="AK724" i="2"/>
  <c r="AR724" i="2" s="1"/>
  <c r="AK379" i="2"/>
  <c r="AR379" i="2" s="1"/>
  <c r="AK708" i="2"/>
  <c r="AR708" i="2" s="1"/>
  <c r="AK494" i="2"/>
  <c r="AR494" i="2" s="1"/>
  <c r="AK199" i="2"/>
  <c r="AK598" i="2"/>
  <c r="AR598" i="2" s="1"/>
  <c r="AK720" i="2"/>
  <c r="AR720" i="2" s="1"/>
  <c r="AK94" i="2"/>
  <c r="AK113" i="2"/>
  <c r="AK630" i="2"/>
  <c r="AK448" i="2"/>
  <c r="AR448" i="2" s="1"/>
  <c r="AK193" i="2"/>
  <c r="AR193" i="2" s="1"/>
  <c r="AK655" i="2"/>
  <c r="AR655" i="2" s="1"/>
  <c r="AK619" i="2"/>
  <c r="AR619" i="2" s="1"/>
  <c r="AK252" i="2"/>
  <c r="AR252" i="2" s="1"/>
  <c r="AK407" i="2"/>
  <c r="AR407" i="2" s="1"/>
  <c r="AK88" i="2"/>
  <c r="AK646" i="2"/>
  <c r="AR646" i="2" s="1"/>
  <c r="AK465" i="2"/>
  <c r="AR465" i="2" s="1"/>
  <c r="AK562" i="2"/>
  <c r="AR562" i="2" s="1"/>
  <c r="AK356" i="2"/>
  <c r="AR356" i="2" s="1"/>
  <c r="AK591" i="2"/>
  <c r="AK42" i="2"/>
  <c r="AK104" i="2"/>
  <c r="AK33" i="2"/>
  <c r="AK242" i="2"/>
  <c r="AK689" i="2"/>
  <c r="AR689" i="2" s="1"/>
  <c r="AK449" i="2"/>
  <c r="AR449" i="2" s="1"/>
  <c r="AK409" i="2"/>
  <c r="AK401" i="2"/>
  <c r="AK685" i="2"/>
  <c r="AR685" i="2" s="1"/>
  <c r="AK490" i="2"/>
  <c r="AR490" i="2" s="1"/>
  <c r="AK681" i="2"/>
  <c r="AR681" i="2" s="1"/>
  <c r="AK225" i="2"/>
  <c r="AR225" i="2" s="1"/>
  <c r="AK125" i="2"/>
  <c r="AK134" i="2"/>
  <c r="AK151" i="2"/>
  <c r="AR151" i="2" s="1"/>
  <c r="AK605" i="2"/>
  <c r="AR605" i="2" s="1"/>
  <c r="AK404" i="2"/>
  <c r="AR404" i="2" s="1"/>
  <c r="AK300" i="2"/>
  <c r="AK522" i="2"/>
  <c r="AR522" i="2" s="1"/>
  <c r="AK148" i="2"/>
  <c r="AK238" i="2"/>
  <c r="AR238" i="2" s="1"/>
  <c r="AK480" i="2"/>
  <c r="AK597" i="2"/>
  <c r="AK721" i="2"/>
  <c r="AR721" i="2" s="1"/>
  <c r="AK95" i="2"/>
  <c r="AK210" i="2"/>
  <c r="AK360" i="2"/>
  <c r="AK660" i="2"/>
  <c r="AR660" i="2" s="1"/>
  <c r="AK633" i="2"/>
  <c r="AK680" i="2"/>
  <c r="AR680" i="2" s="1"/>
  <c r="AK518" i="2"/>
  <c r="AR518" i="2" s="1"/>
  <c r="AK366" i="2"/>
  <c r="AK90" i="2"/>
  <c r="AK393" i="2"/>
  <c r="AR393" i="2" s="1"/>
  <c r="AK334" i="2"/>
  <c r="AR334" i="2" s="1"/>
  <c r="AK92" i="2"/>
  <c r="AR92" i="2" s="1"/>
  <c r="AK123" i="2"/>
  <c r="AK398" i="2"/>
  <c r="AR398" i="2" s="1"/>
  <c r="AK565" i="2"/>
  <c r="AR565" i="2" s="1"/>
  <c r="AK649" i="2"/>
  <c r="AR649" i="2" s="1"/>
  <c r="AK77" i="2"/>
  <c r="AR77" i="2" s="1"/>
  <c r="AK586" i="2"/>
  <c r="AR586" i="2" s="1"/>
  <c r="AK257" i="2"/>
  <c r="AR257" i="2" s="1"/>
  <c r="AK412" i="2"/>
  <c r="AK330" i="2"/>
  <c r="AR330" i="2" s="1"/>
  <c r="AK73" i="2"/>
  <c r="AK405" i="2"/>
  <c r="AK585" i="2"/>
  <c r="AK627" i="2"/>
  <c r="AK731" i="2"/>
  <c r="AR731" i="2" s="1"/>
  <c r="AK671" i="2"/>
  <c r="AR671" i="2" s="1"/>
  <c r="AK726" i="2"/>
  <c r="AR726" i="2" s="1"/>
  <c r="AK645" i="2"/>
  <c r="AR645" i="2" s="1"/>
  <c r="AK495" i="2"/>
  <c r="AK162" i="2"/>
  <c r="AK62" i="2"/>
  <c r="AK285" i="2"/>
  <c r="AR285" i="2" s="1"/>
  <c r="AK703" i="2"/>
  <c r="AR703" i="2" s="1"/>
  <c r="AK281" i="2"/>
  <c r="AR281" i="2" s="1"/>
  <c r="AK395" i="2"/>
  <c r="AR395" i="2" s="1"/>
  <c r="AK541" i="2"/>
  <c r="AR541" i="2" s="1"/>
  <c r="AK154" i="2"/>
  <c r="AR154" i="2" s="1"/>
  <c r="AK305" i="2"/>
  <c r="AK36" i="2"/>
  <c r="AK617" i="2"/>
  <c r="AR617" i="2" s="1"/>
  <c r="AK320" i="2"/>
  <c r="AK289" i="2"/>
  <c r="AK542" i="2"/>
  <c r="AK678" i="2"/>
  <c r="AR678" i="2" s="1"/>
  <c r="AK229" i="2"/>
  <c r="AK321" i="2"/>
  <c r="AK722" i="2"/>
  <c r="AR722" i="2" s="1"/>
  <c r="AK326" i="2"/>
  <c r="AK463" i="2"/>
  <c r="AR463" i="2" s="1"/>
  <c r="AK687" i="2"/>
  <c r="AR687" i="2" s="1"/>
  <c r="AK248" i="2"/>
  <c r="AK461" i="2"/>
  <c r="AK525" i="2"/>
  <c r="AK452" i="2"/>
  <c r="AK675" i="2"/>
  <c r="AR675" i="2" s="1"/>
  <c r="AK512" i="2"/>
  <c r="AR512" i="2" s="1"/>
  <c r="AK133" i="2"/>
  <c r="AK631" i="2"/>
  <c r="AR631" i="2" s="1"/>
  <c r="AK733" i="2"/>
  <c r="AR733" i="2" s="1"/>
  <c r="AK209" i="2"/>
  <c r="AK588" i="2"/>
  <c r="AK96" i="2"/>
  <c r="AK301" i="2"/>
  <c r="AK283" i="2"/>
  <c r="AR283" i="2" s="1"/>
  <c r="AK705" i="2"/>
  <c r="AR705" i="2" s="1"/>
  <c r="AK635" i="2"/>
  <c r="AR635" i="2" s="1"/>
  <c r="AK599" i="2"/>
  <c r="AR599" i="2" s="1"/>
  <c r="AK378" i="2"/>
  <c r="AR378" i="2" s="1"/>
  <c r="AK282" i="2"/>
  <c r="AR282" i="2" s="1"/>
  <c r="AK664" i="2"/>
  <c r="AR664" i="2" s="1"/>
  <c r="AK507" i="2"/>
  <c r="AR507" i="2" s="1"/>
  <c r="AK470" i="2"/>
  <c r="AK355" i="2"/>
  <c r="AK515" i="2"/>
  <c r="AR515" i="2" s="1"/>
  <c r="AK190" i="2"/>
  <c r="AK182" i="2"/>
  <c r="AK291" i="2"/>
  <c r="AR291" i="2" s="1"/>
  <c r="AK254" i="2"/>
  <c r="AK442" i="2"/>
  <c r="AR442" i="2" s="1"/>
  <c r="AK331" i="2"/>
  <c r="AR331" i="2" s="1"/>
  <c r="AK97" i="2"/>
  <c r="AK520" i="2"/>
  <c r="AK135" i="2"/>
  <c r="AK704" i="2"/>
  <c r="AR704" i="2" s="1"/>
  <c r="AK293" i="2"/>
  <c r="AR293" i="2" s="1"/>
  <c r="AK353" i="2"/>
  <c r="AR353" i="2" s="1"/>
  <c r="AK563" i="2"/>
  <c r="AR563" i="2" s="1"/>
  <c r="AK536" i="2"/>
  <c r="AR536" i="2" s="1"/>
  <c r="AK548" i="2"/>
  <c r="AR548" i="2" s="1"/>
  <c r="AK244" i="2"/>
  <c r="AK422" i="2"/>
  <c r="AR422" i="2" s="1"/>
  <c r="AK714" i="2"/>
  <c r="AR714" i="2" s="1"/>
  <c r="AK456" i="2"/>
  <c r="AR456" i="2" s="1"/>
  <c r="AK317" i="2"/>
  <c r="AR317" i="2" s="1"/>
  <c r="AK636" i="2"/>
  <c r="AR636" i="2" s="1"/>
  <c r="AK214" i="2"/>
  <c r="AK296" i="2"/>
  <c r="AK535" i="2"/>
  <c r="AK368" i="2"/>
  <c r="AK400" i="2"/>
  <c r="AK698" i="2"/>
  <c r="AR698" i="2" s="1"/>
  <c r="AK679" i="2"/>
  <c r="AR679" i="2" s="1"/>
  <c r="AK365" i="2"/>
  <c r="AR365" i="2" s="1"/>
  <c r="AK576" i="2"/>
  <c r="AK629" i="2"/>
  <c r="AR629" i="2" s="1"/>
  <c r="AK727" i="2"/>
  <c r="AR727" i="2" s="1"/>
  <c r="AK700" i="2"/>
  <c r="AR700" i="2" s="1"/>
  <c r="AK564" i="2"/>
  <c r="AR564" i="2" s="1"/>
  <c r="AK534" i="2"/>
  <c r="AK607" i="2"/>
  <c r="AR607" i="2" s="1"/>
  <c r="AK668" i="2"/>
  <c r="AR668" i="2" s="1"/>
  <c r="AK696" i="2"/>
  <c r="AR696" i="2" s="1"/>
  <c r="AK438" i="2"/>
  <c r="AR438" i="2" s="1"/>
  <c r="AK676" i="2"/>
  <c r="AR676" i="2" s="1"/>
  <c r="AK658" i="2"/>
  <c r="AR658" i="2" s="1"/>
  <c r="AK665" i="2"/>
  <c r="AR665" i="2" s="1"/>
  <c r="AK610" i="2"/>
  <c r="AR610" i="2" s="1"/>
  <c r="AK510" i="2"/>
  <c r="AK499" i="2"/>
  <c r="AR499" i="2" s="1"/>
  <c r="AK673" i="2"/>
  <c r="AR673" i="2" s="1"/>
  <c r="AK697" i="2"/>
  <c r="AR697" i="2" s="1"/>
  <c r="AK572" i="2"/>
  <c r="AR572" i="2" s="1"/>
  <c r="AK694" i="2"/>
  <c r="AR694" i="2" s="1"/>
  <c r="AK677" i="2"/>
  <c r="AR677" i="2" s="1"/>
  <c r="AK728" i="2"/>
  <c r="AR728" i="2" s="1"/>
  <c r="AK713" i="2"/>
  <c r="AR713" i="2" s="1"/>
  <c r="AK729" i="2"/>
  <c r="AR729" i="2" s="1"/>
  <c r="AK693" i="2"/>
  <c r="AR693" i="2" s="1"/>
  <c r="AK711" i="2"/>
  <c r="AR711" i="2" s="1"/>
  <c r="AK657" i="2"/>
  <c r="AR657" i="2" s="1"/>
  <c r="AK730" i="2"/>
  <c r="AR730" i="2" s="1"/>
  <c r="AK717" i="2"/>
  <c r="AR717" i="2" s="1"/>
  <c r="AK672" i="2"/>
  <c r="AR672" i="2" s="1"/>
  <c r="AH644" i="2"/>
  <c r="AH577" i="2"/>
  <c r="AH601" i="2"/>
  <c r="AH84" i="2"/>
  <c r="AH348" i="2"/>
  <c r="AH435" i="2"/>
  <c r="AH383" i="2"/>
  <c r="AH549" i="2"/>
  <c r="AH384" i="2"/>
  <c r="AH552" i="2"/>
  <c r="AH298" i="2"/>
  <c r="AH433" i="2"/>
  <c r="AH144" i="2"/>
  <c r="AH695" i="2"/>
  <c r="AH136" i="2"/>
  <c r="AH539" i="2"/>
  <c r="AH648" i="2"/>
  <c r="AH52" i="2"/>
  <c r="AH385" i="2"/>
  <c r="AH469" i="2"/>
  <c r="AH474" i="2"/>
  <c r="AH455" i="2"/>
  <c r="AH388" i="2"/>
  <c r="AH230" i="2"/>
  <c r="AH71" i="2"/>
  <c r="AH245" i="2"/>
  <c r="AH596" i="2"/>
  <c r="AH314" i="2"/>
  <c r="AH639" i="2"/>
  <c r="AH583" i="2"/>
  <c r="AH180" i="2"/>
  <c r="AH500" i="2"/>
  <c r="AH49" i="2"/>
  <c r="AH380" i="2"/>
  <c r="AH5" i="2"/>
  <c r="AH699" i="2"/>
  <c r="AH432" i="2"/>
  <c r="AH121" i="2"/>
  <c r="AH227" i="2"/>
  <c r="AH339" i="2"/>
  <c r="AH653" i="2"/>
  <c r="AH275" i="2"/>
  <c r="AH323" i="2"/>
  <c r="AH540" i="2"/>
  <c r="AH81" i="2"/>
  <c r="AH208" i="2"/>
  <c r="AH220" i="2"/>
  <c r="AH595" i="2"/>
  <c r="AH501" i="2"/>
  <c r="AH243" i="2"/>
  <c r="AH54" i="2"/>
  <c r="AH312" i="2"/>
  <c r="AH143" i="2"/>
  <c r="AH441" i="2"/>
  <c r="AH357" i="2"/>
  <c r="AH302" i="2"/>
  <c r="AH239" i="2"/>
  <c r="AH468" i="2"/>
  <c r="AH533" i="2"/>
  <c r="AH115" i="2"/>
  <c r="AH290" i="2"/>
  <c r="AH271" i="2"/>
  <c r="AH359" i="2"/>
  <c r="AH276" i="2"/>
  <c r="AH87" i="2"/>
  <c r="AH122" i="2"/>
  <c r="AH527" i="2"/>
  <c r="AH443" i="2"/>
  <c r="AH38" i="2"/>
  <c r="AH68" i="2"/>
  <c r="AH396" i="2"/>
  <c r="AH410" i="2"/>
  <c r="AH440" i="2"/>
  <c r="AH560" i="2"/>
  <c r="AH120" i="2"/>
  <c r="AH267" i="2"/>
  <c r="AH336" i="2"/>
  <c r="AH451" i="2"/>
  <c r="AH414" i="2"/>
  <c r="AH219" i="2"/>
  <c r="AH109" i="2"/>
  <c r="AH374" i="2"/>
  <c r="AH483" i="2"/>
  <c r="AH250" i="2"/>
  <c r="AH551" i="2"/>
  <c r="AH145" i="2"/>
  <c r="AH450" i="2"/>
  <c r="AH186" i="2"/>
  <c r="AH421" i="2"/>
  <c r="AH467" i="2"/>
  <c r="AH688" i="2"/>
  <c r="AH237" i="2"/>
  <c r="AH222" i="2"/>
  <c r="AH286" i="2"/>
  <c r="AH93" i="2"/>
  <c r="AH16" i="2"/>
  <c r="AH327" i="2"/>
  <c r="AH603" i="2"/>
  <c r="AH59" i="2"/>
  <c r="AH251" i="2"/>
  <c r="AH389" i="2"/>
  <c r="AH372" i="2"/>
  <c r="AH64" i="2"/>
  <c r="AH23" i="2"/>
  <c r="AH103" i="2"/>
  <c r="AH174" i="2"/>
  <c r="AH361" i="2"/>
  <c r="AH58" i="2"/>
  <c r="AH408" i="2"/>
  <c r="AH110" i="2"/>
  <c r="AH169" i="2"/>
  <c r="AH309" i="2"/>
  <c r="AH201" i="2"/>
  <c r="AH35" i="2"/>
  <c r="AH232" i="2"/>
  <c r="AH691" i="2"/>
  <c r="AH532" i="2"/>
  <c r="AH177" i="2"/>
  <c r="AH453" i="2"/>
  <c r="AH273" i="2"/>
  <c r="AH20" i="2"/>
  <c r="AH76" i="2"/>
  <c r="AH351" i="2"/>
  <c r="AH192" i="2"/>
  <c r="AH547" i="2"/>
  <c r="AH78" i="2"/>
  <c r="AH647" i="2"/>
  <c r="AH381" i="2"/>
  <c r="AH46" i="2"/>
  <c r="AH188" i="2"/>
  <c r="AH13" i="2"/>
  <c r="AH241" i="2"/>
  <c r="AH280" i="2"/>
  <c r="AH692" i="2"/>
  <c r="AH652" i="2"/>
  <c r="AH147" i="2"/>
  <c r="AH391" i="2"/>
  <c r="AH202" i="2"/>
  <c r="AH307" i="2"/>
  <c r="AH397" i="2"/>
  <c r="AH268" i="2"/>
  <c r="AH683" i="2"/>
  <c r="AH12" i="2"/>
  <c r="AH394" i="2"/>
  <c r="AH392" i="2"/>
  <c r="AH556" i="2"/>
  <c r="AH642" i="2"/>
  <c r="AH350" i="2"/>
  <c r="AH718" i="2"/>
  <c r="AH338" i="2"/>
  <c r="AH284" i="2"/>
  <c r="AH224" i="2"/>
  <c r="AH146" i="2"/>
  <c r="AH464" i="2"/>
  <c r="AH211" i="2"/>
  <c r="AH221" i="2"/>
  <c r="AH428" i="2"/>
  <c r="AH235" i="2"/>
  <c r="AH26" i="2"/>
  <c r="AH226" i="2"/>
  <c r="AH472" i="2"/>
  <c r="AH390" i="2"/>
  <c r="AH24" i="2"/>
  <c r="AH611" i="2"/>
  <c r="AH521" i="2"/>
  <c r="AH160" i="2"/>
  <c r="AH514" i="2"/>
  <c r="AH666" i="2"/>
  <c r="AH343" i="2"/>
  <c r="AH570" i="2"/>
  <c r="AH578" i="2"/>
  <c r="AH558" i="2"/>
  <c r="AH354" i="2"/>
  <c r="AH264" i="2"/>
  <c r="AH656" i="2"/>
  <c r="AH546" i="2"/>
  <c r="AH581" i="2"/>
  <c r="AH173" i="2"/>
  <c r="AH447" i="2"/>
  <c r="AH606" i="2"/>
  <c r="AH473" i="2"/>
  <c r="AH667" i="2"/>
  <c r="AH41" i="2"/>
  <c r="AH141" i="2"/>
  <c r="AH4" i="2"/>
  <c r="AH306" i="2"/>
  <c r="AH613" i="2"/>
  <c r="AH288" i="2"/>
  <c r="AH197" i="2"/>
  <c r="AH278" i="2"/>
  <c r="AH624" i="2"/>
  <c r="AH100" i="2"/>
  <c r="AH166" i="2"/>
  <c r="AH231" i="2"/>
  <c r="AH508" i="2"/>
  <c r="AH477" i="2"/>
  <c r="AH128" i="2"/>
  <c r="AH544" i="2"/>
  <c r="AH641" i="2"/>
  <c r="AH654" i="2"/>
  <c r="AH637" i="2"/>
  <c r="AH89" i="2"/>
  <c r="AH196" i="2"/>
  <c r="AH303" i="2"/>
  <c r="AH299" i="2"/>
  <c r="AH634" i="2"/>
  <c r="AH45" i="2"/>
  <c r="AH491" i="2"/>
  <c r="AH47" i="2"/>
  <c r="AH446" i="2"/>
  <c r="AH129" i="2"/>
  <c r="AH29" i="2"/>
  <c r="AH420" i="2"/>
  <c r="AH86" i="2"/>
  <c r="AH478" i="2"/>
  <c r="AH99" i="2"/>
  <c r="AH638" i="2"/>
  <c r="AH475" i="2"/>
  <c r="AH423" i="2"/>
  <c r="AH567" i="2"/>
  <c r="AH444" i="2"/>
  <c r="AH502" i="2"/>
  <c r="AH234" i="2"/>
  <c r="AH60" i="2"/>
  <c r="AH140" i="2"/>
  <c r="AH15" i="2"/>
  <c r="AH156" i="2"/>
  <c r="AH44" i="2"/>
  <c r="AH640" i="2"/>
  <c r="AH279" i="2"/>
  <c r="AH413" i="2"/>
  <c r="AH417" i="2"/>
  <c r="AH269" i="2"/>
  <c r="AH496" i="2"/>
  <c r="AH561" i="2"/>
  <c r="AH246" i="2"/>
  <c r="AH415" i="2"/>
  <c r="AH701" i="2"/>
  <c r="AH489" i="2"/>
  <c r="AH324" i="2"/>
  <c r="AH511" i="2"/>
  <c r="AH493" i="2"/>
  <c r="AH707" i="2"/>
  <c r="AH69" i="2"/>
  <c r="AH34" i="2"/>
  <c r="AH399" i="2"/>
  <c r="AH358" i="2"/>
  <c r="AH429" i="2"/>
  <c r="AH57" i="2"/>
  <c r="AH111" i="2"/>
  <c r="AH287" i="2"/>
  <c r="AH11" i="2"/>
  <c r="AH318" i="2"/>
  <c r="AH661" i="2"/>
  <c r="AH439" i="2"/>
  <c r="AH454" i="2"/>
  <c r="AH346" i="2"/>
  <c r="AH402" i="2"/>
  <c r="AH83" i="2"/>
  <c r="AH719" i="2"/>
  <c r="AH149" i="2"/>
  <c r="AH418" i="2"/>
  <c r="AH189" i="2"/>
  <c r="AH557" i="2"/>
  <c r="AH373" i="2"/>
  <c r="AH295" i="2"/>
  <c r="AH590" i="2"/>
  <c r="AH370" i="2"/>
  <c r="AH344" i="2"/>
  <c r="AH622" i="2"/>
  <c r="AH328" i="2"/>
  <c r="AH18" i="2"/>
  <c r="AH371" i="2"/>
  <c r="AH376" i="2"/>
  <c r="AH471" i="2"/>
  <c r="AH550" i="2"/>
  <c r="AH626" i="2"/>
  <c r="AH431" i="2"/>
  <c r="AH706" i="2"/>
  <c r="AH424" i="2"/>
  <c r="AH386" i="2"/>
  <c r="AH212" i="2"/>
  <c r="AH481" i="2"/>
  <c r="AH457" i="2"/>
  <c r="AH3" i="2"/>
  <c r="AH419" i="2"/>
  <c r="AH66" i="2"/>
  <c r="AH216" i="2"/>
  <c r="AH82" i="2"/>
  <c r="AH335" i="2"/>
  <c r="AH106" i="2"/>
  <c r="AH579" i="2"/>
  <c r="AH277" i="2"/>
  <c r="AH137" i="2"/>
  <c r="AH217" i="2"/>
  <c r="AH98" i="2"/>
  <c r="AH51" i="2"/>
  <c r="AH349" i="2"/>
  <c r="AH175" i="2"/>
  <c r="AH50" i="2"/>
  <c r="AH117" i="2"/>
  <c r="AH347" i="2"/>
  <c r="AH571" i="2"/>
  <c r="AH674" i="2"/>
  <c r="AH593" i="2"/>
  <c r="AH526" i="2"/>
  <c r="AH207" i="2"/>
  <c r="AH487" i="2"/>
  <c r="AH65" i="2"/>
  <c r="AH255" i="2"/>
  <c r="AH559" i="2"/>
  <c r="AH260" i="2"/>
  <c r="AH403" i="2"/>
  <c r="AH194" i="2"/>
  <c r="AH568" i="2"/>
  <c r="AH315" i="2"/>
  <c r="AH191" i="2"/>
  <c r="AH322" i="2"/>
  <c r="AH362" i="2"/>
  <c r="AH458" i="2"/>
  <c r="AH294" i="2"/>
  <c r="AH8" i="2"/>
  <c r="AH569" i="2"/>
  <c r="AH573" i="2"/>
  <c r="AH325" i="2"/>
  <c r="AH181" i="2"/>
  <c r="AH460" i="2"/>
  <c r="AH168" i="2"/>
  <c r="AH659" i="2"/>
  <c r="AH240" i="2"/>
  <c r="AH30" i="2"/>
  <c r="AH223" i="2"/>
  <c r="AH10" i="2"/>
  <c r="AH124" i="2"/>
  <c r="AH375" i="2"/>
  <c r="AH543" i="2"/>
  <c r="AH170" i="2"/>
  <c r="AH265" i="2"/>
  <c r="AH553" i="2"/>
  <c r="AH91" i="2"/>
  <c r="AH592" i="2"/>
  <c r="AH459" i="2"/>
  <c r="AH313" i="2"/>
  <c r="AH205" i="2"/>
  <c r="AH118" i="2"/>
  <c r="AH171" i="2"/>
  <c r="AH218" i="2"/>
  <c r="AH261" i="2"/>
  <c r="AH131" i="2"/>
  <c r="AH716" i="2"/>
  <c r="AH270" i="2"/>
  <c r="AH164" i="2"/>
  <c r="AH107" i="2"/>
  <c r="AH79" i="2"/>
  <c r="AH167" i="2"/>
  <c r="AH67" i="2"/>
  <c r="AH669" i="2"/>
  <c r="AH203" i="2"/>
  <c r="AH165" i="2"/>
  <c r="AH584" i="2"/>
  <c r="AH37" i="2"/>
  <c r="AH682" i="2"/>
  <c r="AH25" i="2"/>
  <c r="AH75" i="2"/>
  <c r="AH195" i="2"/>
  <c r="AH40" i="2"/>
  <c r="AH367" i="2"/>
  <c r="AH516" i="2"/>
  <c r="AH341" i="2"/>
  <c r="AH537" i="2"/>
  <c r="AH9" i="2"/>
  <c r="AH6" i="2"/>
  <c r="AH430" i="2"/>
  <c r="AH545" i="2"/>
  <c r="AH187" i="2"/>
  <c r="AH142" i="2"/>
  <c r="AH337" i="2"/>
  <c r="AH662" i="2"/>
  <c r="AH263" i="2"/>
  <c r="AH63" i="2"/>
  <c r="AH204" i="2"/>
  <c r="AH650" i="2"/>
  <c r="AH609" i="2"/>
  <c r="AH213" i="2"/>
  <c r="AH152" i="2"/>
  <c r="AH48" i="2"/>
  <c r="AH614" i="2"/>
  <c r="AH332" i="2"/>
  <c r="AH618" i="2"/>
  <c r="AH411" i="2"/>
  <c r="AH158" i="2"/>
  <c r="AH55" i="2"/>
  <c r="AH485" i="2"/>
  <c r="AH200" i="2"/>
  <c r="AH492" i="2"/>
  <c r="AH2" i="2"/>
  <c r="AH319" i="2"/>
  <c r="AH554" i="2"/>
  <c r="AH484" i="2"/>
  <c r="AH31" i="2"/>
  <c r="AH266" i="2"/>
  <c r="AH690" i="2"/>
  <c r="AH132" i="2"/>
  <c r="AH517" i="2"/>
  <c r="AH21" i="2"/>
  <c r="AH163" i="2"/>
  <c r="AH297" i="2"/>
  <c r="AH684" i="2"/>
  <c r="AH157" i="2"/>
  <c r="AH215" i="2"/>
  <c r="AH256" i="2"/>
  <c r="AH249" i="2"/>
  <c r="AH14" i="2"/>
  <c r="AH172" i="2"/>
  <c r="AH236" i="2"/>
  <c r="AH43" i="2"/>
  <c r="AH119" i="2"/>
  <c r="AH56" i="2"/>
  <c r="AH259" i="2"/>
  <c r="AH228" i="2"/>
  <c r="AH258" i="2"/>
  <c r="AH206" i="2"/>
  <c r="AH377" i="2"/>
  <c r="AH159" i="2"/>
  <c r="AH523" i="2"/>
  <c r="AH476" i="2"/>
  <c r="AH615" i="2"/>
  <c r="AH155" i="2"/>
  <c r="AH628" i="2"/>
  <c r="AH566" i="2"/>
  <c r="AH504" i="2"/>
  <c r="AH17" i="2"/>
  <c r="AH138" i="2"/>
  <c r="AH632" i="2"/>
  <c r="AH150" i="2"/>
  <c r="AH32" i="2"/>
  <c r="AH247" i="2"/>
  <c r="AH272" i="2"/>
  <c r="AH531" i="2"/>
  <c r="AH600" i="2"/>
  <c r="AH310" i="2"/>
  <c r="AH127" i="2"/>
  <c r="AH101" i="2"/>
  <c r="AH686" i="2"/>
  <c r="AH466" i="2"/>
  <c r="AH604" i="2"/>
  <c r="AH108" i="2"/>
  <c r="AH732" i="2"/>
  <c r="AH587" i="2"/>
  <c r="AH253" i="2"/>
  <c r="AH161" i="2"/>
  <c r="AH702" i="2"/>
  <c r="AH292" i="2"/>
  <c r="AH509" i="2"/>
  <c r="AH524" i="2"/>
  <c r="AH53" i="2"/>
  <c r="AH333" i="2"/>
  <c r="AH712" i="2"/>
  <c r="AH651" i="2"/>
  <c r="AH608" i="2"/>
  <c r="AH506" i="2"/>
  <c r="AH643" i="2"/>
  <c r="AH70" i="2"/>
  <c r="AH625" i="2"/>
  <c r="AH80" i="2"/>
  <c r="AH505" i="2"/>
  <c r="AH153" i="2"/>
  <c r="AH436" i="2"/>
  <c r="AH462" i="2"/>
  <c r="AH304" i="2"/>
  <c r="AH7" i="2"/>
  <c r="AH126" i="2"/>
  <c r="AH85" i="2"/>
  <c r="AH416" i="2"/>
  <c r="AH445" i="2"/>
  <c r="AH329" i="2"/>
  <c r="AH594" i="2"/>
  <c r="AH39" i="2"/>
  <c r="AH437" i="2"/>
  <c r="AH233" i="2"/>
  <c r="AH616" i="2"/>
  <c r="AH316" i="2"/>
  <c r="AH519" i="2"/>
  <c r="AH116" i="2"/>
  <c r="AH22" i="2"/>
  <c r="AH185" i="2"/>
  <c r="AH710" i="2"/>
  <c r="AH114" i="2"/>
  <c r="AH345" i="2"/>
  <c r="AH387" i="2"/>
  <c r="AH723" i="2"/>
  <c r="AH575" i="2"/>
  <c r="AH19" i="2"/>
  <c r="AH670" i="2"/>
  <c r="AH530" i="2"/>
  <c r="AH479" i="2"/>
  <c r="AH178" i="2"/>
  <c r="AH663" i="2"/>
  <c r="AH486" i="2"/>
  <c r="AH176" i="2"/>
  <c r="AH340" i="2"/>
  <c r="AH130" i="2"/>
  <c r="AH139" i="2"/>
  <c r="AH715" i="2"/>
  <c r="AH513" i="2"/>
  <c r="AH183" i="2"/>
  <c r="AH28" i="2"/>
  <c r="AH105" i="2"/>
  <c r="AH198" i="2"/>
  <c r="AH582" i="2"/>
  <c r="AH528" i="2"/>
  <c r="AH612" i="2"/>
  <c r="AH364" i="2"/>
  <c r="AH602" i="2"/>
  <c r="AH27" i="2"/>
  <c r="AH352" i="2"/>
  <c r="AH709" i="2"/>
  <c r="AH102" i="2"/>
  <c r="AH555" i="2"/>
  <c r="AH538" i="2"/>
  <c r="AH262" i="2"/>
  <c r="AH72" i="2"/>
  <c r="AH311" i="2"/>
  <c r="AH61" i="2"/>
  <c r="AH427" i="2"/>
  <c r="AH363" i="2"/>
  <c r="AH425" i="2"/>
  <c r="AH529" i="2"/>
  <c r="AH503" i="2"/>
  <c r="AH482" i="2"/>
  <c r="AH184" i="2"/>
  <c r="AH434" i="2"/>
  <c r="AH426" i="2"/>
  <c r="AH620" i="2"/>
  <c r="AH488" i="2"/>
  <c r="AH382" i="2"/>
  <c r="AH623" i="2"/>
  <c r="AH308" i="2"/>
  <c r="AH74" i="2"/>
  <c r="AH574" i="2"/>
  <c r="AH274" i="2"/>
  <c r="AH497" i="2"/>
  <c r="AH406" i="2"/>
  <c r="AH112" i="2"/>
  <c r="AH179" i="2"/>
  <c r="AH725" i="2"/>
  <c r="AH580" i="2"/>
  <c r="AH369" i="2"/>
  <c r="AH621" i="2"/>
  <c r="AH498" i="2"/>
  <c r="AH342" i="2"/>
  <c r="AH589" i="2"/>
  <c r="AH724" i="2"/>
  <c r="AH379" i="2"/>
  <c r="AH708" i="2"/>
  <c r="AH494" i="2"/>
  <c r="AH199" i="2"/>
  <c r="AH598" i="2"/>
  <c r="AH720" i="2"/>
  <c r="AH94" i="2"/>
  <c r="AH113" i="2"/>
  <c r="AH630" i="2"/>
  <c r="AH448" i="2"/>
  <c r="AH193" i="2"/>
  <c r="AH655" i="2"/>
  <c r="AH619" i="2"/>
  <c r="AH252" i="2"/>
  <c r="AH407" i="2"/>
  <c r="AH88" i="2"/>
  <c r="AH646" i="2"/>
  <c r="AH465" i="2"/>
  <c r="AH562" i="2"/>
  <c r="AH356" i="2"/>
  <c r="AH591" i="2"/>
  <c r="AH42" i="2"/>
  <c r="AH104" i="2"/>
  <c r="AH33" i="2"/>
  <c r="AH242" i="2"/>
  <c r="AH689" i="2"/>
  <c r="AH449" i="2"/>
  <c r="AH409" i="2"/>
  <c r="AH401" i="2"/>
  <c r="AH685" i="2"/>
  <c r="AH490" i="2"/>
  <c r="AH681" i="2"/>
  <c r="AH225" i="2"/>
  <c r="AH125" i="2"/>
  <c r="AH134" i="2"/>
  <c r="AH151" i="2"/>
  <c r="AH605" i="2"/>
  <c r="AH404" i="2"/>
  <c r="AH300" i="2"/>
  <c r="AH522" i="2"/>
  <c r="AH148" i="2"/>
  <c r="AH238" i="2"/>
  <c r="AH480" i="2"/>
  <c r="AH597" i="2"/>
  <c r="AH721" i="2"/>
  <c r="AH95" i="2"/>
  <c r="AH210" i="2"/>
  <c r="AH360" i="2"/>
  <c r="AH660" i="2"/>
  <c r="AH633" i="2"/>
  <c r="AH680" i="2"/>
  <c r="AH518" i="2"/>
  <c r="AH366" i="2"/>
  <c r="AH90" i="2"/>
  <c r="AH393" i="2"/>
  <c r="AH334" i="2"/>
  <c r="AH92" i="2"/>
  <c r="AH123" i="2"/>
  <c r="AH398" i="2"/>
  <c r="AH565" i="2"/>
  <c r="AH649" i="2"/>
  <c r="AH77" i="2"/>
  <c r="AH586" i="2"/>
  <c r="AH257" i="2"/>
  <c r="AH412" i="2"/>
  <c r="AH330" i="2"/>
  <c r="AH73" i="2"/>
  <c r="AH405" i="2"/>
  <c r="AH585" i="2"/>
  <c r="AH627" i="2"/>
  <c r="AH731" i="2"/>
  <c r="AH671" i="2"/>
  <c r="AH726" i="2"/>
  <c r="AH645" i="2"/>
  <c r="AH495" i="2"/>
  <c r="AH162" i="2"/>
  <c r="AH62" i="2"/>
  <c r="AH285" i="2"/>
  <c r="AH703" i="2"/>
  <c r="AH281" i="2"/>
  <c r="AH395" i="2"/>
  <c r="AH541" i="2"/>
  <c r="AH154" i="2"/>
  <c r="AH305" i="2"/>
  <c r="AH36" i="2"/>
  <c r="AH617" i="2"/>
  <c r="AH320" i="2"/>
  <c r="AH289" i="2"/>
  <c r="AH542" i="2"/>
  <c r="AH678" i="2"/>
  <c r="AH229" i="2"/>
  <c r="AH321" i="2"/>
  <c r="AH722" i="2"/>
  <c r="AH326" i="2"/>
  <c r="AH463" i="2"/>
  <c r="AH687" i="2"/>
  <c r="AH248" i="2"/>
  <c r="AH461" i="2"/>
  <c r="AH525" i="2"/>
  <c r="AH452" i="2"/>
  <c r="AH675" i="2"/>
  <c r="AH512" i="2"/>
  <c r="AH133" i="2"/>
  <c r="AH631" i="2"/>
  <c r="AH733" i="2"/>
  <c r="AH209" i="2"/>
  <c r="AH588" i="2"/>
  <c r="AH96" i="2"/>
  <c r="AH301" i="2"/>
  <c r="AH283" i="2"/>
  <c r="AH705" i="2"/>
  <c r="AH635" i="2"/>
  <c r="AH599" i="2"/>
  <c r="AH378" i="2"/>
  <c r="AH282" i="2"/>
  <c r="AH664" i="2"/>
  <c r="AH507" i="2"/>
  <c r="AH470" i="2"/>
  <c r="AH355" i="2"/>
  <c r="AH515" i="2"/>
  <c r="AH190" i="2"/>
  <c r="AH182" i="2"/>
  <c r="AH291" i="2"/>
  <c r="AH254" i="2"/>
  <c r="AH442" i="2"/>
  <c r="AH331" i="2"/>
  <c r="AH97" i="2"/>
  <c r="AH520" i="2"/>
  <c r="AH135" i="2"/>
  <c r="AH704" i="2"/>
  <c r="AH293" i="2"/>
  <c r="AH353" i="2"/>
  <c r="AH563" i="2"/>
  <c r="AH536" i="2"/>
  <c r="AH548" i="2"/>
  <c r="AH244" i="2"/>
  <c r="AH422" i="2"/>
  <c r="AH714" i="2"/>
  <c r="AH456" i="2"/>
  <c r="AH317" i="2"/>
  <c r="AH636" i="2"/>
  <c r="AH214" i="2"/>
  <c r="AH296" i="2"/>
  <c r="AH535" i="2"/>
  <c r="AH368" i="2"/>
  <c r="AH400" i="2"/>
  <c r="AH698" i="2"/>
  <c r="AH679" i="2"/>
  <c r="AH365" i="2"/>
  <c r="AH576" i="2"/>
  <c r="AH629" i="2"/>
  <c r="AH727" i="2"/>
  <c r="AH700" i="2"/>
  <c r="AH564" i="2"/>
  <c r="AH534" i="2"/>
  <c r="AH607" i="2"/>
  <c r="AH668" i="2"/>
  <c r="AH696" i="2"/>
  <c r="AH438" i="2"/>
  <c r="AH676" i="2"/>
  <c r="AH658" i="2"/>
  <c r="AH665" i="2"/>
  <c r="AH610" i="2"/>
  <c r="AH510" i="2"/>
  <c r="AH499" i="2"/>
  <c r="AH673" i="2"/>
  <c r="AH697" i="2"/>
  <c r="AH572" i="2"/>
  <c r="AH694" i="2"/>
  <c r="AH677" i="2"/>
  <c r="AH728" i="2"/>
  <c r="AH713" i="2"/>
  <c r="AH729" i="2"/>
  <c r="AH693" i="2"/>
  <c r="AH711" i="2"/>
  <c r="AH657" i="2"/>
  <c r="AH730" i="2"/>
  <c r="AH717" i="2"/>
  <c r="AH672" i="2"/>
  <c r="AG644" i="2"/>
  <c r="AG577" i="2"/>
  <c r="AG601" i="2"/>
  <c r="AG84" i="2"/>
  <c r="AG348" i="2"/>
  <c r="AG435" i="2"/>
  <c r="AG383" i="2"/>
  <c r="AG549" i="2"/>
  <c r="AG384" i="2"/>
  <c r="AG552" i="2"/>
  <c r="AG298" i="2"/>
  <c r="AG433" i="2"/>
  <c r="AG144" i="2"/>
  <c r="AG695" i="2"/>
  <c r="AG136" i="2"/>
  <c r="AG539" i="2"/>
  <c r="AG648" i="2"/>
  <c r="AG52" i="2"/>
  <c r="AG385" i="2"/>
  <c r="AG469" i="2"/>
  <c r="AG474" i="2"/>
  <c r="AG455" i="2"/>
  <c r="AG388" i="2"/>
  <c r="AG230" i="2"/>
  <c r="AG71" i="2"/>
  <c r="AG245" i="2"/>
  <c r="AG596" i="2"/>
  <c r="AG314" i="2"/>
  <c r="AG639" i="2"/>
  <c r="AG583" i="2"/>
  <c r="AG180" i="2"/>
  <c r="AG500" i="2"/>
  <c r="AG49" i="2"/>
  <c r="AG380" i="2"/>
  <c r="AG5" i="2"/>
  <c r="AG699" i="2"/>
  <c r="AG432" i="2"/>
  <c r="AG121" i="2"/>
  <c r="AG227" i="2"/>
  <c r="AG339" i="2"/>
  <c r="AG653" i="2"/>
  <c r="AG275" i="2"/>
  <c r="AG323" i="2"/>
  <c r="AG540" i="2"/>
  <c r="AG81" i="2"/>
  <c r="AG208" i="2"/>
  <c r="AG220" i="2"/>
  <c r="AG595" i="2"/>
  <c r="AG501" i="2"/>
  <c r="AG243" i="2"/>
  <c r="AG54" i="2"/>
  <c r="AG312" i="2"/>
  <c r="AG143" i="2"/>
  <c r="AG441" i="2"/>
  <c r="AG357" i="2"/>
  <c r="AG302" i="2"/>
  <c r="AG239" i="2"/>
  <c r="AG468" i="2"/>
  <c r="AG533" i="2"/>
  <c r="AG115" i="2"/>
  <c r="AG290" i="2"/>
  <c r="AG271" i="2"/>
  <c r="AG359" i="2"/>
  <c r="AG276" i="2"/>
  <c r="AG87" i="2"/>
  <c r="AG122" i="2"/>
  <c r="AG527" i="2"/>
  <c r="AG443" i="2"/>
  <c r="AG38" i="2"/>
  <c r="AG68" i="2"/>
  <c r="AG396" i="2"/>
  <c r="AG410" i="2"/>
  <c r="AG440" i="2"/>
  <c r="AG560" i="2"/>
  <c r="AG120" i="2"/>
  <c r="AG267" i="2"/>
  <c r="AG336" i="2"/>
  <c r="AG451" i="2"/>
  <c r="AG414" i="2"/>
  <c r="AG219" i="2"/>
  <c r="AG109" i="2"/>
  <c r="AG374" i="2"/>
  <c r="AG483" i="2"/>
  <c r="AG250" i="2"/>
  <c r="AG551" i="2"/>
  <c r="AG145" i="2"/>
  <c r="AG450" i="2"/>
  <c r="AG186" i="2"/>
  <c r="AG421" i="2"/>
  <c r="AG467" i="2"/>
  <c r="AG688" i="2"/>
  <c r="AG237" i="2"/>
  <c r="AG222" i="2"/>
  <c r="AG286" i="2"/>
  <c r="AG93" i="2"/>
  <c r="AG16" i="2"/>
  <c r="AG327" i="2"/>
  <c r="AG603" i="2"/>
  <c r="AG59" i="2"/>
  <c r="AG251" i="2"/>
  <c r="AG389" i="2"/>
  <c r="AG372" i="2"/>
  <c r="AG64" i="2"/>
  <c r="AG23" i="2"/>
  <c r="AG103" i="2"/>
  <c r="AG174" i="2"/>
  <c r="AG361" i="2"/>
  <c r="AG58" i="2"/>
  <c r="AG408" i="2"/>
  <c r="AG110" i="2"/>
  <c r="AG169" i="2"/>
  <c r="AG309" i="2"/>
  <c r="AG201" i="2"/>
  <c r="AG35" i="2"/>
  <c r="AG232" i="2"/>
  <c r="AG691" i="2"/>
  <c r="AG532" i="2"/>
  <c r="AG177" i="2"/>
  <c r="AG453" i="2"/>
  <c r="AG273" i="2"/>
  <c r="AG20" i="2"/>
  <c r="AG76" i="2"/>
  <c r="AG351" i="2"/>
  <c r="AG192" i="2"/>
  <c r="AG547" i="2"/>
  <c r="AG78" i="2"/>
  <c r="AG647" i="2"/>
  <c r="AG381" i="2"/>
  <c r="AG46" i="2"/>
  <c r="AG188" i="2"/>
  <c r="AG13" i="2"/>
  <c r="AG241" i="2"/>
  <c r="AG280" i="2"/>
  <c r="AG692" i="2"/>
  <c r="AG652" i="2"/>
  <c r="AG147" i="2"/>
  <c r="AG391" i="2"/>
  <c r="AG202" i="2"/>
  <c r="AG307" i="2"/>
  <c r="AG397" i="2"/>
  <c r="AG268" i="2"/>
  <c r="AG683" i="2"/>
  <c r="AG12" i="2"/>
  <c r="AG394" i="2"/>
  <c r="AG392" i="2"/>
  <c r="AG556" i="2"/>
  <c r="AG642" i="2"/>
  <c r="AG350" i="2"/>
  <c r="AG718" i="2"/>
  <c r="AG338" i="2"/>
  <c r="AG284" i="2"/>
  <c r="AG224" i="2"/>
  <c r="AG146" i="2"/>
  <c r="AG464" i="2"/>
  <c r="AG211" i="2"/>
  <c r="AG221" i="2"/>
  <c r="AG428" i="2"/>
  <c r="AG235" i="2"/>
  <c r="AG26" i="2"/>
  <c r="AG226" i="2"/>
  <c r="AG472" i="2"/>
  <c r="AG390" i="2"/>
  <c r="AG24" i="2"/>
  <c r="AG611" i="2"/>
  <c r="AG521" i="2"/>
  <c r="AG160" i="2"/>
  <c r="AG514" i="2"/>
  <c r="AG666" i="2"/>
  <c r="AG343" i="2"/>
  <c r="AG570" i="2"/>
  <c r="AG578" i="2"/>
  <c r="AG558" i="2"/>
  <c r="AG354" i="2"/>
  <c r="AG264" i="2"/>
  <c r="AG656" i="2"/>
  <c r="AG546" i="2"/>
  <c r="AG581" i="2"/>
  <c r="AG173" i="2"/>
  <c r="AG447" i="2"/>
  <c r="AG606" i="2"/>
  <c r="AG473" i="2"/>
  <c r="AG667" i="2"/>
  <c r="AG41" i="2"/>
  <c r="AG141" i="2"/>
  <c r="AG4" i="2"/>
  <c r="AG306" i="2"/>
  <c r="AG613" i="2"/>
  <c r="AG288" i="2"/>
  <c r="AG197" i="2"/>
  <c r="AG278" i="2"/>
  <c r="AG624" i="2"/>
  <c r="AG100" i="2"/>
  <c r="AG166" i="2"/>
  <c r="AG231" i="2"/>
  <c r="AG508" i="2"/>
  <c r="AG477" i="2"/>
  <c r="AG128" i="2"/>
  <c r="AG544" i="2"/>
  <c r="AG641" i="2"/>
  <c r="AG654" i="2"/>
  <c r="AG637" i="2"/>
  <c r="AG89" i="2"/>
  <c r="AG196" i="2"/>
  <c r="AG303" i="2"/>
  <c r="AG299" i="2"/>
  <c r="AG634" i="2"/>
  <c r="AG45" i="2"/>
  <c r="AG491" i="2"/>
  <c r="AG47" i="2"/>
  <c r="AG446" i="2"/>
  <c r="AG129" i="2"/>
  <c r="AG29" i="2"/>
  <c r="AG420" i="2"/>
  <c r="AG86" i="2"/>
  <c r="AG478" i="2"/>
  <c r="AG99" i="2"/>
  <c r="AG638" i="2"/>
  <c r="AG475" i="2"/>
  <c r="AG423" i="2"/>
  <c r="AG567" i="2"/>
  <c r="AG444" i="2"/>
  <c r="AG502" i="2"/>
  <c r="AG234" i="2"/>
  <c r="AG60" i="2"/>
  <c r="AG140" i="2"/>
  <c r="AG15" i="2"/>
  <c r="AG156" i="2"/>
  <c r="AG44" i="2"/>
  <c r="AG640" i="2"/>
  <c r="AG279" i="2"/>
  <c r="AG413" i="2"/>
  <c r="AG417" i="2"/>
  <c r="AG269" i="2"/>
  <c r="AG496" i="2"/>
  <c r="AG561" i="2"/>
  <c r="AG246" i="2"/>
  <c r="AG415" i="2"/>
  <c r="AG701" i="2"/>
  <c r="AG489" i="2"/>
  <c r="AG324" i="2"/>
  <c r="AG511" i="2"/>
  <c r="AG493" i="2"/>
  <c r="AG707" i="2"/>
  <c r="AG69" i="2"/>
  <c r="AG34" i="2"/>
  <c r="AG399" i="2"/>
  <c r="AG358" i="2"/>
  <c r="AG429" i="2"/>
  <c r="AG57" i="2"/>
  <c r="AG111" i="2"/>
  <c r="AG287" i="2"/>
  <c r="AG11" i="2"/>
  <c r="AG318" i="2"/>
  <c r="AG661" i="2"/>
  <c r="AG439" i="2"/>
  <c r="AG454" i="2"/>
  <c r="AG346" i="2"/>
  <c r="AG402" i="2"/>
  <c r="AG83" i="2"/>
  <c r="AG719" i="2"/>
  <c r="AG149" i="2"/>
  <c r="AG418" i="2"/>
  <c r="AG189" i="2"/>
  <c r="AG557" i="2"/>
  <c r="AG373" i="2"/>
  <c r="AG295" i="2"/>
  <c r="AG590" i="2"/>
  <c r="AG370" i="2"/>
  <c r="AG344" i="2"/>
  <c r="AG622" i="2"/>
  <c r="AG328" i="2"/>
  <c r="AG18" i="2"/>
  <c r="AG371" i="2"/>
  <c r="AG376" i="2"/>
  <c r="AG471" i="2"/>
  <c r="AG550" i="2"/>
  <c r="AG626" i="2"/>
  <c r="AG431" i="2"/>
  <c r="AG706" i="2"/>
  <c r="AG424" i="2"/>
  <c r="AG386" i="2"/>
  <c r="AG212" i="2"/>
  <c r="AG481" i="2"/>
  <c r="AG457" i="2"/>
  <c r="AG3" i="2"/>
  <c r="AG419" i="2"/>
  <c r="AG66" i="2"/>
  <c r="AG216" i="2"/>
  <c r="AG82" i="2"/>
  <c r="AG335" i="2"/>
  <c r="AG106" i="2"/>
  <c r="AG579" i="2"/>
  <c r="AG277" i="2"/>
  <c r="AG137" i="2"/>
  <c r="AG217" i="2"/>
  <c r="AG98" i="2"/>
  <c r="AG51" i="2"/>
  <c r="AG349" i="2"/>
  <c r="AG175" i="2"/>
  <c r="AG50" i="2"/>
  <c r="AG117" i="2"/>
  <c r="AG347" i="2"/>
  <c r="AG571" i="2"/>
  <c r="AG674" i="2"/>
  <c r="AG593" i="2"/>
  <c r="AG526" i="2"/>
  <c r="AG207" i="2"/>
  <c r="AG487" i="2"/>
  <c r="AG65" i="2"/>
  <c r="AG255" i="2"/>
  <c r="AG559" i="2"/>
  <c r="AG260" i="2"/>
  <c r="AG403" i="2"/>
  <c r="AG194" i="2"/>
  <c r="AG568" i="2"/>
  <c r="AG315" i="2"/>
  <c r="AG191" i="2"/>
  <c r="AG322" i="2"/>
  <c r="AG362" i="2"/>
  <c r="AG458" i="2"/>
  <c r="AG294" i="2"/>
  <c r="AG8" i="2"/>
  <c r="AG569" i="2"/>
  <c r="AG573" i="2"/>
  <c r="AG325" i="2"/>
  <c r="AG181" i="2"/>
  <c r="AG460" i="2"/>
  <c r="AG168" i="2"/>
  <c r="AG659" i="2"/>
  <c r="AG240" i="2"/>
  <c r="AG30" i="2"/>
  <c r="AG223" i="2"/>
  <c r="AG10" i="2"/>
  <c r="AG124" i="2"/>
  <c r="AG375" i="2"/>
  <c r="AG543" i="2"/>
  <c r="AG170" i="2"/>
  <c r="AG265" i="2"/>
  <c r="AG553" i="2"/>
  <c r="AG91" i="2"/>
  <c r="AG592" i="2"/>
  <c r="AG459" i="2"/>
  <c r="AG313" i="2"/>
  <c r="AG205" i="2"/>
  <c r="AG118" i="2"/>
  <c r="AG171" i="2"/>
  <c r="AG218" i="2"/>
  <c r="AG261" i="2"/>
  <c r="AG131" i="2"/>
  <c r="AG716" i="2"/>
  <c r="AG270" i="2"/>
  <c r="AG164" i="2"/>
  <c r="AG107" i="2"/>
  <c r="AG79" i="2"/>
  <c r="AG167" i="2"/>
  <c r="AG67" i="2"/>
  <c r="AG669" i="2"/>
  <c r="AG203" i="2"/>
  <c r="AG165" i="2"/>
  <c r="AG584" i="2"/>
  <c r="AG37" i="2"/>
  <c r="AG682" i="2"/>
  <c r="AG25" i="2"/>
  <c r="AG75" i="2"/>
  <c r="AG195" i="2"/>
  <c r="AG40" i="2"/>
  <c r="AG367" i="2"/>
  <c r="AG516" i="2"/>
  <c r="AG341" i="2"/>
  <c r="AG537" i="2"/>
  <c r="AG9" i="2"/>
  <c r="AG6" i="2"/>
  <c r="AG430" i="2"/>
  <c r="AG545" i="2"/>
  <c r="AG187" i="2"/>
  <c r="AG142" i="2"/>
  <c r="AG337" i="2"/>
  <c r="AG662" i="2"/>
  <c r="AG263" i="2"/>
  <c r="AG63" i="2"/>
  <c r="AG204" i="2"/>
  <c r="AG650" i="2"/>
  <c r="AG609" i="2"/>
  <c r="AG213" i="2"/>
  <c r="AG152" i="2"/>
  <c r="AG48" i="2"/>
  <c r="AG614" i="2"/>
  <c r="AG332" i="2"/>
  <c r="AG618" i="2"/>
  <c r="AG411" i="2"/>
  <c r="AG158" i="2"/>
  <c r="AG55" i="2"/>
  <c r="AG485" i="2"/>
  <c r="AG200" i="2"/>
  <c r="AG492" i="2"/>
  <c r="AG2" i="2"/>
  <c r="AG319" i="2"/>
  <c r="AG554" i="2"/>
  <c r="AG484" i="2"/>
  <c r="AG31" i="2"/>
  <c r="AG266" i="2"/>
  <c r="AG690" i="2"/>
  <c r="AG132" i="2"/>
  <c r="AG517" i="2"/>
  <c r="AG21" i="2"/>
  <c r="AG163" i="2"/>
  <c r="AG297" i="2"/>
  <c r="AG684" i="2"/>
  <c r="AG157" i="2"/>
  <c r="AG215" i="2"/>
  <c r="AG256" i="2"/>
  <c r="AG249" i="2"/>
  <c r="AG14" i="2"/>
  <c r="AG172" i="2"/>
  <c r="AG236" i="2"/>
  <c r="AG43" i="2"/>
  <c r="AG119" i="2"/>
  <c r="AG56" i="2"/>
  <c r="AG259" i="2"/>
  <c r="AG228" i="2"/>
  <c r="AG258" i="2"/>
  <c r="AG206" i="2"/>
  <c r="AG377" i="2"/>
  <c r="AG159" i="2"/>
  <c r="AG523" i="2"/>
  <c r="AG476" i="2"/>
  <c r="AG615" i="2"/>
  <c r="AG155" i="2"/>
  <c r="AG628" i="2"/>
  <c r="AG566" i="2"/>
  <c r="AG504" i="2"/>
  <c r="AG17" i="2"/>
  <c r="AG138" i="2"/>
  <c r="AG632" i="2"/>
  <c r="AG150" i="2"/>
  <c r="AG32" i="2"/>
  <c r="AG247" i="2"/>
  <c r="AG272" i="2"/>
  <c r="AG531" i="2"/>
  <c r="AG600" i="2"/>
  <c r="AG310" i="2"/>
  <c r="AG127" i="2"/>
  <c r="AG101" i="2"/>
  <c r="AG686" i="2"/>
  <c r="AG466" i="2"/>
  <c r="AG604" i="2"/>
  <c r="AG108" i="2"/>
  <c r="AG732" i="2"/>
  <c r="AG587" i="2"/>
  <c r="AG253" i="2"/>
  <c r="AG161" i="2"/>
  <c r="AG702" i="2"/>
  <c r="AG292" i="2"/>
  <c r="AG509" i="2"/>
  <c r="AG524" i="2"/>
  <c r="AG53" i="2"/>
  <c r="AG333" i="2"/>
  <c r="AG712" i="2"/>
  <c r="AG651" i="2"/>
  <c r="AG608" i="2"/>
  <c r="AG506" i="2"/>
  <c r="AG643" i="2"/>
  <c r="AG70" i="2"/>
  <c r="AG625" i="2"/>
  <c r="AG80" i="2"/>
  <c r="AG505" i="2"/>
  <c r="AG153" i="2"/>
  <c r="AG436" i="2"/>
  <c r="AG462" i="2"/>
  <c r="AG304" i="2"/>
  <c r="AG7" i="2"/>
  <c r="AG126" i="2"/>
  <c r="AG85" i="2"/>
  <c r="AG416" i="2"/>
  <c r="AG445" i="2"/>
  <c r="AG329" i="2"/>
  <c r="AG594" i="2"/>
  <c r="AG39" i="2"/>
  <c r="AG437" i="2"/>
  <c r="AG233" i="2"/>
  <c r="AG616" i="2"/>
  <c r="AG316" i="2"/>
  <c r="AG519" i="2"/>
  <c r="AG116" i="2"/>
  <c r="AG22" i="2"/>
  <c r="AG185" i="2"/>
  <c r="AG710" i="2"/>
  <c r="AG114" i="2"/>
  <c r="AG345" i="2"/>
  <c r="AG387" i="2"/>
  <c r="AG723" i="2"/>
  <c r="AG575" i="2"/>
  <c r="AG19" i="2"/>
  <c r="AG670" i="2"/>
  <c r="AG530" i="2"/>
  <c r="AG479" i="2"/>
  <c r="AG178" i="2"/>
  <c r="AG663" i="2"/>
  <c r="AG486" i="2"/>
  <c r="AG176" i="2"/>
  <c r="AG340" i="2"/>
  <c r="AG130" i="2"/>
  <c r="AG139" i="2"/>
  <c r="AG715" i="2"/>
  <c r="AG513" i="2"/>
  <c r="AG183" i="2"/>
  <c r="AG28" i="2"/>
  <c r="AG105" i="2"/>
  <c r="AG198" i="2"/>
  <c r="AG582" i="2"/>
  <c r="AG528" i="2"/>
  <c r="AG612" i="2"/>
  <c r="AG364" i="2"/>
  <c r="AG602" i="2"/>
  <c r="AG27" i="2"/>
  <c r="AG352" i="2"/>
  <c r="AG709" i="2"/>
  <c r="AG102" i="2"/>
  <c r="AG555" i="2"/>
  <c r="AG538" i="2"/>
  <c r="AG262" i="2"/>
  <c r="AG72" i="2"/>
  <c r="AG311" i="2"/>
  <c r="AG61" i="2"/>
  <c r="AG427" i="2"/>
  <c r="AG363" i="2"/>
  <c r="AG425" i="2"/>
  <c r="AG529" i="2"/>
  <c r="AG503" i="2"/>
  <c r="AG482" i="2"/>
  <c r="AG184" i="2"/>
  <c r="AG434" i="2"/>
  <c r="AG426" i="2"/>
  <c r="AG620" i="2"/>
  <c r="AG488" i="2"/>
  <c r="AG382" i="2"/>
  <c r="AG623" i="2"/>
  <c r="AG308" i="2"/>
  <c r="AG74" i="2"/>
  <c r="AG574" i="2"/>
  <c r="AG274" i="2"/>
  <c r="AG497" i="2"/>
  <c r="AG406" i="2"/>
  <c r="AG112" i="2"/>
  <c r="AG179" i="2"/>
  <c r="AG725" i="2"/>
  <c r="AG580" i="2"/>
  <c r="AG369" i="2"/>
  <c r="AG621" i="2"/>
  <c r="AG498" i="2"/>
  <c r="AG342" i="2"/>
  <c r="AG589" i="2"/>
  <c r="AG724" i="2"/>
  <c r="AG379" i="2"/>
  <c r="AG708" i="2"/>
  <c r="AG494" i="2"/>
  <c r="AG199" i="2"/>
  <c r="AG598" i="2"/>
  <c r="AG720" i="2"/>
  <c r="AG94" i="2"/>
  <c r="AG113" i="2"/>
  <c r="AG630" i="2"/>
  <c r="AG448" i="2"/>
  <c r="AG193" i="2"/>
  <c r="AG655" i="2"/>
  <c r="AG619" i="2"/>
  <c r="AG252" i="2"/>
  <c r="AG407" i="2"/>
  <c r="AG88" i="2"/>
  <c r="AG646" i="2"/>
  <c r="AG465" i="2"/>
  <c r="AG562" i="2"/>
  <c r="AG356" i="2"/>
  <c r="AG591" i="2"/>
  <c r="AG42" i="2"/>
  <c r="AG104" i="2"/>
  <c r="AG33" i="2"/>
  <c r="AG242" i="2"/>
  <c r="AG689" i="2"/>
  <c r="AG449" i="2"/>
  <c r="AG409" i="2"/>
  <c r="AG401" i="2"/>
  <c r="AG685" i="2"/>
  <c r="AG490" i="2"/>
  <c r="AG681" i="2"/>
  <c r="AG225" i="2"/>
  <c r="AG125" i="2"/>
  <c r="AG134" i="2"/>
  <c r="AG151" i="2"/>
  <c r="AG605" i="2"/>
  <c r="AG404" i="2"/>
  <c r="AG300" i="2"/>
  <c r="AG522" i="2"/>
  <c r="AG148" i="2"/>
  <c r="AG238" i="2"/>
  <c r="AG480" i="2"/>
  <c r="AG597" i="2"/>
  <c r="AG721" i="2"/>
  <c r="AG95" i="2"/>
  <c r="AG210" i="2"/>
  <c r="AG360" i="2"/>
  <c r="AG660" i="2"/>
  <c r="AG633" i="2"/>
  <c r="AG680" i="2"/>
  <c r="AG518" i="2"/>
  <c r="AG366" i="2"/>
  <c r="AG90" i="2"/>
  <c r="AG393" i="2"/>
  <c r="AG334" i="2"/>
  <c r="AG92" i="2"/>
  <c r="AG123" i="2"/>
  <c r="AG398" i="2"/>
  <c r="AG565" i="2"/>
  <c r="AG649" i="2"/>
  <c r="AG77" i="2"/>
  <c r="AG586" i="2"/>
  <c r="AG257" i="2"/>
  <c r="AG412" i="2"/>
  <c r="AG330" i="2"/>
  <c r="AG73" i="2"/>
  <c r="AG405" i="2"/>
  <c r="AG585" i="2"/>
  <c r="AG627" i="2"/>
  <c r="AG731" i="2"/>
  <c r="AG671" i="2"/>
  <c r="AG726" i="2"/>
  <c r="AG645" i="2"/>
  <c r="AG495" i="2"/>
  <c r="AG162" i="2"/>
  <c r="AG62" i="2"/>
  <c r="AG285" i="2"/>
  <c r="AG703" i="2"/>
  <c r="AG281" i="2"/>
  <c r="AG395" i="2"/>
  <c r="AG541" i="2"/>
  <c r="AG154" i="2"/>
  <c r="AG305" i="2"/>
  <c r="AG36" i="2"/>
  <c r="AG617" i="2"/>
  <c r="AG320" i="2"/>
  <c r="AG289" i="2"/>
  <c r="AG542" i="2"/>
  <c r="AG678" i="2"/>
  <c r="AG229" i="2"/>
  <c r="AG321" i="2"/>
  <c r="AG722" i="2"/>
  <c r="AG326" i="2"/>
  <c r="AG463" i="2"/>
  <c r="AG687" i="2"/>
  <c r="AG248" i="2"/>
  <c r="AG461" i="2"/>
  <c r="AG525" i="2"/>
  <c r="AG452" i="2"/>
  <c r="AG675" i="2"/>
  <c r="AG512" i="2"/>
  <c r="AG133" i="2"/>
  <c r="AG631" i="2"/>
  <c r="AG733" i="2"/>
  <c r="AG209" i="2"/>
  <c r="AG588" i="2"/>
  <c r="AG96" i="2"/>
  <c r="AG301" i="2"/>
  <c r="AG283" i="2"/>
  <c r="AG705" i="2"/>
  <c r="AG635" i="2"/>
  <c r="AG599" i="2"/>
  <c r="AG378" i="2"/>
  <c r="AG282" i="2"/>
  <c r="AG664" i="2"/>
  <c r="AG507" i="2"/>
  <c r="AG470" i="2"/>
  <c r="AG355" i="2"/>
  <c r="AG515" i="2"/>
  <c r="AG190" i="2"/>
  <c r="AG182" i="2"/>
  <c r="AG291" i="2"/>
  <c r="AG254" i="2"/>
  <c r="AG442" i="2"/>
  <c r="AG331" i="2"/>
  <c r="AG97" i="2"/>
  <c r="AG520" i="2"/>
  <c r="AG135" i="2"/>
  <c r="AG704" i="2"/>
  <c r="AG293" i="2"/>
  <c r="AG353" i="2"/>
  <c r="AG563" i="2"/>
  <c r="AG536" i="2"/>
  <c r="AG548" i="2"/>
  <c r="AG244" i="2"/>
  <c r="AG422" i="2"/>
  <c r="AG714" i="2"/>
  <c r="AG456" i="2"/>
  <c r="AG317" i="2"/>
  <c r="AG636" i="2"/>
  <c r="AG214" i="2"/>
  <c r="AG296" i="2"/>
  <c r="AG535" i="2"/>
  <c r="AG368" i="2"/>
  <c r="AG400" i="2"/>
  <c r="AG698" i="2"/>
  <c r="AG679" i="2"/>
  <c r="AG365" i="2"/>
  <c r="AG576" i="2"/>
  <c r="AG629" i="2"/>
  <c r="AG727" i="2"/>
  <c r="AG700" i="2"/>
  <c r="AG564" i="2"/>
  <c r="AG534" i="2"/>
  <c r="AG607" i="2"/>
  <c r="AG668" i="2"/>
  <c r="AG696" i="2"/>
  <c r="AG438" i="2"/>
  <c r="AG676" i="2"/>
  <c r="AG658" i="2"/>
  <c r="AG665" i="2"/>
  <c r="AG610" i="2"/>
  <c r="AG510" i="2"/>
  <c r="AG499" i="2"/>
  <c r="AG673" i="2"/>
  <c r="AG697" i="2"/>
  <c r="AG572" i="2"/>
  <c r="AG694" i="2"/>
  <c r="AG677" i="2"/>
  <c r="AG728" i="2"/>
  <c r="AG713" i="2"/>
  <c r="AG729" i="2"/>
  <c r="AG693" i="2"/>
  <c r="AG711" i="2"/>
  <c r="AG657" i="2"/>
  <c r="AG730" i="2"/>
  <c r="AG717" i="2"/>
  <c r="AG672" i="2"/>
  <c r="AF644" i="2"/>
  <c r="AF577" i="2"/>
  <c r="AF601" i="2"/>
  <c r="AF84" i="2"/>
  <c r="AF348" i="2"/>
  <c r="AF435" i="2"/>
  <c r="AF383" i="2"/>
  <c r="AF549" i="2"/>
  <c r="AF384" i="2"/>
  <c r="AF552" i="2"/>
  <c r="AF298" i="2"/>
  <c r="AF433" i="2"/>
  <c r="AF144" i="2"/>
  <c r="AF695" i="2"/>
  <c r="AF136" i="2"/>
  <c r="AF539" i="2"/>
  <c r="AF648" i="2"/>
  <c r="AF52" i="2"/>
  <c r="AF385" i="2"/>
  <c r="AF469" i="2"/>
  <c r="AF474" i="2"/>
  <c r="AF455" i="2"/>
  <c r="AF388" i="2"/>
  <c r="AF230" i="2"/>
  <c r="AF71" i="2"/>
  <c r="AF245" i="2"/>
  <c r="AF596" i="2"/>
  <c r="AF314" i="2"/>
  <c r="AF639" i="2"/>
  <c r="AF583" i="2"/>
  <c r="AF180" i="2"/>
  <c r="AF500" i="2"/>
  <c r="AF49" i="2"/>
  <c r="AF380" i="2"/>
  <c r="AF5" i="2"/>
  <c r="AF699" i="2"/>
  <c r="AF432" i="2"/>
  <c r="AF121" i="2"/>
  <c r="AF227" i="2"/>
  <c r="AF339" i="2"/>
  <c r="AF653" i="2"/>
  <c r="AF275" i="2"/>
  <c r="AF323" i="2"/>
  <c r="AF540" i="2"/>
  <c r="AF81" i="2"/>
  <c r="AF208" i="2"/>
  <c r="AF220" i="2"/>
  <c r="AF595" i="2"/>
  <c r="AF501" i="2"/>
  <c r="AF243" i="2"/>
  <c r="AF54" i="2"/>
  <c r="AF312" i="2"/>
  <c r="AF143" i="2"/>
  <c r="AF441" i="2"/>
  <c r="AF357" i="2"/>
  <c r="AF302" i="2"/>
  <c r="AF239" i="2"/>
  <c r="AF468" i="2"/>
  <c r="AF533" i="2"/>
  <c r="AF115" i="2"/>
  <c r="AF290" i="2"/>
  <c r="AF271" i="2"/>
  <c r="AF359" i="2"/>
  <c r="AF276" i="2"/>
  <c r="AF87" i="2"/>
  <c r="AF122" i="2"/>
  <c r="AF527" i="2"/>
  <c r="AF443" i="2"/>
  <c r="AF38" i="2"/>
  <c r="AF68" i="2"/>
  <c r="AF396" i="2"/>
  <c r="AF410" i="2"/>
  <c r="AF440" i="2"/>
  <c r="AF560" i="2"/>
  <c r="AF120" i="2"/>
  <c r="AF267" i="2"/>
  <c r="AF336" i="2"/>
  <c r="AF451" i="2"/>
  <c r="AF414" i="2"/>
  <c r="AF219" i="2"/>
  <c r="AF109" i="2"/>
  <c r="AF374" i="2"/>
  <c r="AF483" i="2"/>
  <c r="AF250" i="2"/>
  <c r="AF551" i="2"/>
  <c r="AF145" i="2"/>
  <c r="AF450" i="2"/>
  <c r="AF186" i="2"/>
  <c r="AF421" i="2"/>
  <c r="AF467" i="2"/>
  <c r="AF688" i="2"/>
  <c r="AF237" i="2"/>
  <c r="AF222" i="2"/>
  <c r="AF286" i="2"/>
  <c r="AF93" i="2"/>
  <c r="AF16" i="2"/>
  <c r="AF327" i="2"/>
  <c r="AF603" i="2"/>
  <c r="AF59" i="2"/>
  <c r="AF251" i="2"/>
  <c r="AF389" i="2"/>
  <c r="AF372" i="2"/>
  <c r="AF64" i="2"/>
  <c r="AF23" i="2"/>
  <c r="AF103" i="2"/>
  <c r="AF174" i="2"/>
  <c r="AF361" i="2"/>
  <c r="AF58" i="2"/>
  <c r="AF408" i="2"/>
  <c r="AF110" i="2"/>
  <c r="AF169" i="2"/>
  <c r="AF309" i="2"/>
  <c r="AF201" i="2"/>
  <c r="AF35" i="2"/>
  <c r="AF232" i="2"/>
  <c r="AF691" i="2"/>
  <c r="AF532" i="2"/>
  <c r="AF177" i="2"/>
  <c r="AF453" i="2"/>
  <c r="AF273" i="2"/>
  <c r="AF20" i="2"/>
  <c r="AF76" i="2"/>
  <c r="AF351" i="2"/>
  <c r="AF192" i="2"/>
  <c r="AF547" i="2"/>
  <c r="AF78" i="2"/>
  <c r="AF647" i="2"/>
  <c r="AF381" i="2"/>
  <c r="AF46" i="2"/>
  <c r="AF188" i="2"/>
  <c r="AF13" i="2"/>
  <c r="AF241" i="2"/>
  <c r="AF280" i="2"/>
  <c r="AF692" i="2"/>
  <c r="AF652" i="2"/>
  <c r="AF147" i="2"/>
  <c r="AF391" i="2"/>
  <c r="AF202" i="2"/>
  <c r="AF307" i="2"/>
  <c r="AF397" i="2"/>
  <c r="AF268" i="2"/>
  <c r="AF683" i="2"/>
  <c r="AF12" i="2"/>
  <c r="AF394" i="2"/>
  <c r="AF392" i="2"/>
  <c r="AF556" i="2"/>
  <c r="AF642" i="2"/>
  <c r="AF350" i="2"/>
  <c r="AF718" i="2"/>
  <c r="AF338" i="2"/>
  <c r="AF284" i="2"/>
  <c r="AF224" i="2"/>
  <c r="AF146" i="2"/>
  <c r="AF464" i="2"/>
  <c r="AF211" i="2"/>
  <c r="AF221" i="2"/>
  <c r="AF428" i="2"/>
  <c r="AF235" i="2"/>
  <c r="AF26" i="2"/>
  <c r="AF226" i="2"/>
  <c r="AF472" i="2"/>
  <c r="AF390" i="2"/>
  <c r="AF24" i="2"/>
  <c r="AF611" i="2"/>
  <c r="AF521" i="2"/>
  <c r="AF160" i="2"/>
  <c r="AF514" i="2"/>
  <c r="AF666" i="2"/>
  <c r="AF343" i="2"/>
  <c r="AF570" i="2"/>
  <c r="AF578" i="2"/>
  <c r="AF558" i="2"/>
  <c r="AF354" i="2"/>
  <c r="AF264" i="2"/>
  <c r="AF656" i="2"/>
  <c r="AF546" i="2"/>
  <c r="AF581" i="2"/>
  <c r="AF173" i="2"/>
  <c r="AF447" i="2"/>
  <c r="AF606" i="2"/>
  <c r="AF473" i="2"/>
  <c r="AF667" i="2"/>
  <c r="AF41" i="2"/>
  <c r="AF141" i="2"/>
  <c r="AF4" i="2"/>
  <c r="AF306" i="2"/>
  <c r="AF613" i="2"/>
  <c r="AF288" i="2"/>
  <c r="AF197" i="2"/>
  <c r="AF278" i="2"/>
  <c r="AF624" i="2"/>
  <c r="AF100" i="2"/>
  <c r="AF166" i="2"/>
  <c r="AF231" i="2"/>
  <c r="AF508" i="2"/>
  <c r="AF477" i="2"/>
  <c r="AF128" i="2"/>
  <c r="AF544" i="2"/>
  <c r="AF641" i="2"/>
  <c r="AF654" i="2"/>
  <c r="AF637" i="2"/>
  <c r="AF89" i="2"/>
  <c r="AF196" i="2"/>
  <c r="AF303" i="2"/>
  <c r="AF299" i="2"/>
  <c r="AF634" i="2"/>
  <c r="AF45" i="2"/>
  <c r="AF491" i="2"/>
  <c r="AF47" i="2"/>
  <c r="AF446" i="2"/>
  <c r="AF129" i="2"/>
  <c r="AF29" i="2"/>
  <c r="AF420" i="2"/>
  <c r="AF86" i="2"/>
  <c r="AF478" i="2"/>
  <c r="AF99" i="2"/>
  <c r="AF638" i="2"/>
  <c r="AF475" i="2"/>
  <c r="AF423" i="2"/>
  <c r="AF567" i="2"/>
  <c r="AF444" i="2"/>
  <c r="AF502" i="2"/>
  <c r="AF234" i="2"/>
  <c r="AF60" i="2"/>
  <c r="AF140" i="2"/>
  <c r="AF15" i="2"/>
  <c r="AF156" i="2"/>
  <c r="AF44" i="2"/>
  <c r="AF640" i="2"/>
  <c r="AF279" i="2"/>
  <c r="AF413" i="2"/>
  <c r="AF417" i="2"/>
  <c r="AF269" i="2"/>
  <c r="AF496" i="2"/>
  <c r="AF561" i="2"/>
  <c r="AF246" i="2"/>
  <c r="AF415" i="2"/>
  <c r="AF701" i="2"/>
  <c r="AF489" i="2"/>
  <c r="AF324" i="2"/>
  <c r="AF511" i="2"/>
  <c r="AF493" i="2"/>
  <c r="AF707" i="2"/>
  <c r="AF69" i="2"/>
  <c r="AF34" i="2"/>
  <c r="AF399" i="2"/>
  <c r="AF358" i="2"/>
  <c r="AF429" i="2"/>
  <c r="AF57" i="2"/>
  <c r="AF111" i="2"/>
  <c r="AF287" i="2"/>
  <c r="AF11" i="2"/>
  <c r="AF318" i="2"/>
  <c r="AF661" i="2"/>
  <c r="AF439" i="2"/>
  <c r="AF454" i="2"/>
  <c r="AF346" i="2"/>
  <c r="AF402" i="2"/>
  <c r="AF83" i="2"/>
  <c r="AF719" i="2"/>
  <c r="AF149" i="2"/>
  <c r="AF418" i="2"/>
  <c r="AF189" i="2"/>
  <c r="AF557" i="2"/>
  <c r="AF373" i="2"/>
  <c r="AF295" i="2"/>
  <c r="AF590" i="2"/>
  <c r="AF370" i="2"/>
  <c r="AF344" i="2"/>
  <c r="AF622" i="2"/>
  <c r="AF328" i="2"/>
  <c r="AF18" i="2"/>
  <c r="AF371" i="2"/>
  <c r="AF376" i="2"/>
  <c r="AF471" i="2"/>
  <c r="AF550" i="2"/>
  <c r="AF626" i="2"/>
  <c r="AF431" i="2"/>
  <c r="AF706" i="2"/>
  <c r="AF424" i="2"/>
  <c r="AF386" i="2"/>
  <c r="AF212" i="2"/>
  <c r="AF481" i="2"/>
  <c r="AF457" i="2"/>
  <c r="AF3" i="2"/>
  <c r="AF419" i="2"/>
  <c r="AF66" i="2"/>
  <c r="AF216" i="2"/>
  <c r="AF82" i="2"/>
  <c r="AF335" i="2"/>
  <c r="AF106" i="2"/>
  <c r="AF579" i="2"/>
  <c r="AF277" i="2"/>
  <c r="AF137" i="2"/>
  <c r="AF217" i="2"/>
  <c r="AF98" i="2"/>
  <c r="AF51" i="2"/>
  <c r="AF349" i="2"/>
  <c r="AF175" i="2"/>
  <c r="AF50" i="2"/>
  <c r="AF117" i="2"/>
  <c r="AF347" i="2"/>
  <c r="AF571" i="2"/>
  <c r="AF674" i="2"/>
  <c r="AF593" i="2"/>
  <c r="AF526" i="2"/>
  <c r="AF207" i="2"/>
  <c r="AF487" i="2"/>
  <c r="AF65" i="2"/>
  <c r="AF255" i="2"/>
  <c r="AF559" i="2"/>
  <c r="AF260" i="2"/>
  <c r="AF403" i="2"/>
  <c r="AF194" i="2"/>
  <c r="AF568" i="2"/>
  <c r="AF315" i="2"/>
  <c r="AF191" i="2"/>
  <c r="AF322" i="2"/>
  <c r="AF362" i="2"/>
  <c r="AF458" i="2"/>
  <c r="AF294" i="2"/>
  <c r="AF8" i="2"/>
  <c r="AF569" i="2"/>
  <c r="AF573" i="2"/>
  <c r="AF325" i="2"/>
  <c r="AF181" i="2"/>
  <c r="AF460" i="2"/>
  <c r="AF168" i="2"/>
  <c r="AF659" i="2"/>
  <c r="AF240" i="2"/>
  <c r="AF30" i="2"/>
  <c r="AF223" i="2"/>
  <c r="AF10" i="2"/>
  <c r="AF124" i="2"/>
  <c r="AF375" i="2"/>
  <c r="AF543" i="2"/>
  <c r="AF170" i="2"/>
  <c r="AF265" i="2"/>
  <c r="AF553" i="2"/>
  <c r="AF91" i="2"/>
  <c r="AF592" i="2"/>
  <c r="AF459" i="2"/>
  <c r="AF313" i="2"/>
  <c r="AF205" i="2"/>
  <c r="AF118" i="2"/>
  <c r="AF171" i="2"/>
  <c r="AF218" i="2"/>
  <c r="AF261" i="2"/>
  <c r="AF131" i="2"/>
  <c r="AF716" i="2"/>
  <c r="AF270" i="2"/>
  <c r="AF164" i="2"/>
  <c r="AF107" i="2"/>
  <c r="AF79" i="2"/>
  <c r="AF167" i="2"/>
  <c r="AF67" i="2"/>
  <c r="AF669" i="2"/>
  <c r="AF203" i="2"/>
  <c r="AF165" i="2"/>
  <c r="AF584" i="2"/>
  <c r="AF37" i="2"/>
  <c r="AF682" i="2"/>
  <c r="AF25" i="2"/>
  <c r="AF75" i="2"/>
  <c r="AF195" i="2"/>
  <c r="AF40" i="2"/>
  <c r="AF367" i="2"/>
  <c r="AF516" i="2"/>
  <c r="AF341" i="2"/>
  <c r="AF537" i="2"/>
  <c r="AF9" i="2"/>
  <c r="AF6" i="2"/>
  <c r="AF430" i="2"/>
  <c r="AF545" i="2"/>
  <c r="AF187" i="2"/>
  <c r="AF142" i="2"/>
  <c r="AF337" i="2"/>
  <c r="AF662" i="2"/>
  <c r="AF263" i="2"/>
  <c r="AF63" i="2"/>
  <c r="AF204" i="2"/>
  <c r="AF650" i="2"/>
  <c r="AF609" i="2"/>
  <c r="AF213" i="2"/>
  <c r="AF152" i="2"/>
  <c r="AF48" i="2"/>
  <c r="AF614" i="2"/>
  <c r="AF332" i="2"/>
  <c r="AF618" i="2"/>
  <c r="AF411" i="2"/>
  <c r="AF158" i="2"/>
  <c r="AF55" i="2"/>
  <c r="AF485" i="2"/>
  <c r="AF200" i="2"/>
  <c r="AF492" i="2"/>
  <c r="AF2" i="2"/>
  <c r="AF319" i="2"/>
  <c r="AF554" i="2"/>
  <c r="AF484" i="2"/>
  <c r="AF31" i="2"/>
  <c r="AF266" i="2"/>
  <c r="AF690" i="2"/>
  <c r="AF132" i="2"/>
  <c r="AF517" i="2"/>
  <c r="AF21" i="2"/>
  <c r="AF163" i="2"/>
  <c r="AF297" i="2"/>
  <c r="AF684" i="2"/>
  <c r="AF157" i="2"/>
  <c r="AF215" i="2"/>
  <c r="AF256" i="2"/>
  <c r="AF249" i="2"/>
  <c r="AF14" i="2"/>
  <c r="AF172" i="2"/>
  <c r="AF236" i="2"/>
  <c r="AF43" i="2"/>
  <c r="AF119" i="2"/>
  <c r="AF56" i="2"/>
  <c r="AF259" i="2"/>
  <c r="AF228" i="2"/>
  <c r="AF258" i="2"/>
  <c r="AF206" i="2"/>
  <c r="AF377" i="2"/>
  <c r="AF159" i="2"/>
  <c r="AF523" i="2"/>
  <c r="AF476" i="2"/>
  <c r="AF615" i="2"/>
  <c r="AF155" i="2"/>
  <c r="AF628" i="2"/>
  <c r="AF566" i="2"/>
  <c r="AF504" i="2"/>
  <c r="AF17" i="2"/>
  <c r="AF138" i="2"/>
  <c r="AF632" i="2"/>
  <c r="AF150" i="2"/>
  <c r="AF32" i="2"/>
  <c r="AF247" i="2"/>
  <c r="AF272" i="2"/>
  <c r="AF531" i="2"/>
  <c r="AF600" i="2"/>
  <c r="AF310" i="2"/>
  <c r="AF127" i="2"/>
  <c r="AF101" i="2"/>
  <c r="AF686" i="2"/>
  <c r="AF466" i="2"/>
  <c r="AF604" i="2"/>
  <c r="AF108" i="2"/>
  <c r="AF732" i="2"/>
  <c r="AF587" i="2"/>
  <c r="AF253" i="2"/>
  <c r="AF161" i="2"/>
  <c r="AF702" i="2"/>
  <c r="AF292" i="2"/>
  <c r="AF509" i="2"/>
  <c r="AF524" i="2"/>
  <c r="AF53" i="2"/>
  <c r="AF333" i="2"/>
  <c r="AF712" i="2"/>
  <c r="AF651" i="2"/>
  <c r="AF608" i="2"/>
  <c r="AF506" i="2"/>
  <c r="AF643" i="2"/>
  <c r="AF70" i="2"/>
  <c r="AF625" i="2"/>
  <c r="AF80" i="2"/>
  <c r="AF505" i="2"/>
  <c r="AF153" i="2"/>
  <c r="AF436" i="2"/>
  <c r="AF462" i="2"/>
  <c r="AF304" i="2"/>
  <c r="AF7" i="2"/>
  <c r="AF126" i="2"/>
  <c r="AF85" i="2"/>
  <c r="AF416" i="2"/>
  <c r="AF445" i="2"/>
  <c r="AF329" i="2"/>
  <c r="AF594" i="2"/>
  <c r="AF39" i="2"/>
  <c r="AF437" i="2"/>
  <c r="AF233" i="2"/>
  <c r="AF616" i="2"/>
  <c r="AF316" i="2"/>
  <c r="AF519" i="2"/>
  <c r="AF116" i="2"/>
  <c r="AF22" i="2"/>
  <c r="AF185" i="2"/>
  <c r="AF710" i="2"/>
  <c r="AF114" i="2"/>
  <c r="AF345" i="2"/>
  <c r="AF387" i="2"/>
  <c r="AF723" i="2"/>
  <c r="AF575" i="2"/>
  <c r="AF19" i="2"/>
  <c r="AF670" i="2"/>
  <c r="AF530" i="2"/>
  <c r="AF479" i="2"/>
  <c r="AF178" i="2"/>
  <c r="AF663" i="2"/>
  <c r="AF486" i="2"/>
  <c r="AF176" i="2"/>
  <c r="AF340" i="2"/>
  <c r="AF130" i="2"/>
  <c r="AF139" i="2"/>
  <c r="AF715" i="2"/>
  <c r="AF513" i="2"/>
  <c r="AF183" i="2"/>
  <c r="AF28" i="2"/>
  <c r="AF105" i="2"/>
  <c r="AF198" i="2"/>
  <c r="AF582" i="2"/>
  <c r="AF528" i="2"/>
  <c r="AF612" i="2"/>
  <c r="AF364" i="2"/>
  <c r="AF602" i="2"/>
  <c r="AF27" i="2"/>
  <c r="AF352" i="2"/>
  <c r="AF709" i="2"/>
  <c r="AF102" i="2"/>
  <c r="AF555" i="2"/>
  <c r="AF538" i="2"/>
  <c r="AF262" i="2"/>
  <c r="AF72" i="2"/>
  <c r="AF311" i="2"/>
  <c r="AF61" i="2"/>
  <c r="AF427" i="2"/>
  <c r="AF363" i="2"/>
  <c r="AF425" i="2"/>
  <c r="AF529" i="2"/>
  <c r="AF503" i="2"/>
  <c r="AF482" i="2"/>
  <c r="AF184" i="2"/>
  <c r="AF434" i="2"/>
  <c r="AF426" i="2"/>
  <c r="AF620" i="2"/>
  <c r="AF488" i="2"/>
  <c r="AF382" i="2"/>
  <c r="AF623" i="2"/>
  <c r="AF308" i="2"/>
  <c r="AF74" i="2"/>
  <c r="AF574" i="2"/>
  <c r="AF274" i="2"/>
  <c r="AF497" i="2"/>
  <c r="AF406" i="2"/>
  <c r="AF112" i="2"/>
  <c r="AF179" i="2"/>
  <c r="AF725" i="2"/>
  <c r="AF580" i="2"/>
  <c r="AF369" i="2"/>
  <c r="AF621" i="2"/>
  <c r="AF498" i="2"/>
  <c r="AF342" i="2"/>
  <c r="AF589" i="2"/>
  <c r="AF724" i="2"/>
  <c r="AF379" i="2"/>
  <c r="AF708" i="2"/>
  <c r="AF494" i="2"/>
  <c r="AF199" i="2"/>
  <c r="AF598" i="2"/>
  <c r="AF720" i="2"/>
  <c r="AF94" i="2"/>
  <c r="AF113" i="2"/>
  <c r="AF630" i="2"/>
  <c r="AF448" i="2"/>
  <c r="AF193" i="2"/>
  <c r="AF655" i="2"/>
  <c r="AF619" i="2"/>
  <c r="AF252" i="2"/>
  <c r="AF407" i="2"/>
  <c r="AF88" i="2"/>
  <c r="AF646" i="2"/>
  <c r="AF465" i="2"/>
  <c r="AF562" i="2"/>
  <c r="AF356" i="2"/>
  <c r="AF591" i="2"/>
  <c r="AF42" i="2"/>
  <c r="AF104" i="2"/>
  <c r="AF33" i="2"/>
  <c r="AF242" i="2"/>
  <c r="AF689" i="2"/>
  <c r="AF449" i="2"/>
  <c r="AF409" i="2"/>
  <c r="AF401" i="2"/>
  <c r="AF685" i="2"/>
  <c r="AF490" i="2"/>
  <c r="AF681" i="2"/>
  <c r="AF225" i="2"/>
  <c r="AF125" i="2"/>
  <c r="AF134" i="2"/>
  <c r="AF151" i="2"/>
  <c r="AF605" i="2"/>
  <c r="AF404" i="2"/>
  <c r="AF300" i="2"/>
  <c r="AF522" i="2"/>
  <c r="AF148" i="2"/>
  <c r="AF238" i="2"/>
  <c r="AF480" i="2"/>
  <c r="AF597" i="2"/>
  <c r="AF721" i="2"/>
  <c r="AF95" i="2"/>
  <c r="AF210" i="2"/>
  <c r="AF360" i="2"/>
  <c r="AF660" i="2"/>
  <c r="AF633" i="2"/>
  <c r="AF680" i="2"/>
  <c r="AF518" i="2"/>
  <c r="AF366" i="2"/>
  <c r="AF90" i="2"/>
  <c r="AF393" i="2"/>
  <c r="AF334" i="2"/>
  <c r="AF92" i="2"/>
  <c r="AF123" i="2"/>
  <c r="AF398" i="2"/>
  <c r="AF565" i="2"/>
  <c r="AF649" i="2"/>
  <c r="AF77" i="2"/>
  <c r="AF586" i="2"/>
  <c r="AF257" i="2"/>
  <c r="AF412" i="2"/>
  <c r="AF330" i="2"/>
  <c r="AF73" i="2"/>
  <c r="AF405" i="2"/>
  <c r="AF585" i="2"/>
  <c r="AF627" i="2"/>
  <c r="AF731" i="2"/>
  <c r="AF671" i="2"/>
  <c r="AF726" i="2"/>
  <c r="AF645" i="2"/>
  <c r="AF495" i="2"/>
  <c r="AF162" i="2"/>
  <c r="AF62" i="2"/>
  <c r="AF285" i="2"/>
  <c r="AF703" i="2"/>
  <c r="AF281" i="2"/>
  <c r="AF395" i="2"/>
  <c r="AF541" i="2"/>
  <c r="AF154" i="2"/>
  <c r="AF305" i="2"/>
  <c r="AF36" i="2"/>
  <c r="AF617" i="2"/>
  <c r="AF320" i="2"/>
  <c r="AF289" i="2"/>
  <c r="AF542" i="2"/>
  <c r="AF678" i="2"/>
  <c r="AF229" i="2"/>
  <c r="AF321" i="2"/>
  <c r="AF722" i="2"/>
  <c r="AF326" i="2"/>
  <c r="AF463" i="2"/>
  <c r="AF687" i="2"/>
  <c r="AF248" i="2"/>
  <c r="AF461" i="2"/>
  <c r="AF525" i="2"/>
  <c r="AF452" i="2"/>
  <c r="AF675" i="2"/>
  <c r="AF512" i="2"/>
  <c r="AF133" i="2"/>
  <c r="AF631" i="2"/>
  <c r="AF733" i="2"/>
  <c r="AF209" i="2"/>
  <c r="AF588" i="2"/>
  <c r="AF96" i="2"/>
  <c r="AF301" i="2"/>
  <c r="AF283" i="2"/>
  <c r="AF705" i="2"/>
  <c r="AF635" i="2"/>
  <c r="AF599" i="2"/>
  <c r="AF378" i="2"/>
  <c r="AF282" i="2"/>
  <c r="AF664" i="2"/>
  <c r="AF507" i="2"/>
  <c r="AF470" i="2"/>
  <c r="AF355" i="2"/>
  <c r="AF515" i="2"/>
  <c r="AF190" i="2"/>
  <c r="AF182" i="2"/>
  <c r="AF291" i="2"/>
  <c r="AF254" i="2"/>
  <c r="AF442" i="2"/>
  <c r="AF331" i="2"/>
  <c r="AF97" i="2"/>
  <c r="AF520" i="2"/>
  <c r="AF135" i="2"/>
  <c r="AF704" i="2"/>
  <c r="AF293" i="2"/>
  <c r="AF353" i="2"/>
  <c r="AF563" i="2"/>
  <c r="AF536" i="2"/>
  <c r="AF548" i="2"/>
  <c r="AF244" i="2"/>
  <c r="AF422" i="2"/>
  <c r="AF714" i="2"/>
  <c r="AF456" i="2"/>
  <c r="AF317" i="2"/>
  <c r="AF636" i="2"/>
  <c r="AF214" i="2"/>
  <c r="AF296" i="2"/>
  <c r="AF535" i="2"/>
  <c r="AF368" i="2"/>
  <c r="AF400" i="2"/>
  <c r="AF698" i="2"/>
  <c r="AF679" i="2"/>
  <c r="AF365" i="2"/>
  <c r="AF576" i="2"/>
  <c r="AF629" i="2"/>
  <c r="AF727" i="2"/>
  <c r="AF700" i="2"/>
  <c r="AF564" i="2"/>
  <c r="AF534" i="2"/>
  <c r="AF607" i="2"/>
  <c r="AF668" i="2"/>
  <c r="AF696" i="2"/>
  <c r="AF438" i="2"/>
  <c r="AF676" i="2"/>
  <c r="AF658" i="2"/>
  <c r="AF665" i="2"/>
  <c r="AF610" i="2"/>
  <c r="AF510" i="2"/>
  <c r="AF499" i="2"/>
  <c r="AF673" i="2"/>
  <c r="AF697" i="2"/>
  <c r="AF572" i="2"/>
  <c r="AF694" i="2"/>
  <c r="AF677" i="2"/>
  <c r="AF728" i="2"/>
  <c r="AF713" i="2"/>
  <c r="AF729" i="2"/>
  <c r="AF693" i="2"/>
  <c r="AF711" i="2"/>
  <c r="AF657" i="2"/>
  <c r="AF730" i="2"/>
  <c r="AF717" i="2"/>
  <c r="AF672" i="2"/>
  <c r="AE644" i="2"/>
  <c r="AE577" i="2"/>
  <c r="AE601" i="2"/>
  <c r="AE84" i="2"/>
  <c r="AE348" i="2"/>
  <c r="AE435" i="2"/>
  <c r="AE383" i="2"/>
  <c r="AE549" i="2"/>
  <c r="AE384" i="2"/>
  <c r="AE552" i="2"/>
  <c r="AE298" i="2"/>
  <c r="AE433" i="2"/>
  <c r="AE144" i="2"/>
  <c r="AE695" i="2"/>
  <c r="AE136" i="2"/>
  <c r="AE539" i="2"/>
  <c r="AE648" i="2"/>
  <c r="AE52" i="2"/>
  <c r="AE385" i="2"/>
  <c r="AE469" i="2"/>
  <c r="AE474" i="2"/>
  <c r="AE455" i="2"/>
  <c r="AE388" i="2"/>
  <c r="AE230" i="2"/>
  <c r="AE71" i="2"/>
  <c r="AE245" i="2"/>
  <c r="AE596" i="2"/>
  <c r="AE314" i="2"/>
  <c r="AE639" i="2"/>
  <c r="AE583" i="2"/>
  <c r="AE180" i="2"/>
  <c r="AE500" i="2"/>
  <c r="AE49" i="2"/>
  <c r="AE380" i="2"/>
  <c r="AE5" i="2"/>
  <c r="AE699" i="2"/>
  <c r="AE432" i="2"/>
  <c r="AE121" i="2"/>
  <c r="AE227" i="2"/>
  <c r="AE339" i="2"/>
  <c r="AE653" i="2"/>
  <c r="AE275" i="2"/>
  <c r="AE323" i="2"/>
  <c r="AE540" i="2"/>
  <c r="AE81" i="2"/>
  <c r="AE208" i="2"/>
  <c r="AE220" i="2"/>
  <c r="AE595" i="2"/>
  <c r="AE501" i="2"/>
  <c r="AE243" i="2"/>
  <c r="AE54" i="2"/>
  <c r="AE312" i="2"/>
  <c r="AE143" i="2"/>
  <c r="AE441" i="2"/>
  <c r="AE357" i="2"/>
  <c r="AE302" i="2"/>
  <c r="AE239" i="2"/>
  <c r="AE468" i="2"/>
  <c r="AE533" i="2"/>
  <c r="AE115" i="2"/>
  <c r="AE290" i="2"/>
  <c r="AE271" i="2"/>
  <c r="AE359" i="2"/>
  <c r="AE276" i="2"/>
  <c r="AE87" i="2"/>
  <c r="AE122" i="2"/>
  <c r="AE527" i="2"/>
  <c r="AE443" i="2"/>
  <c r="AE38" i="2"/>
  <c r="AE68" i="2"/>
  <c r="AE396" i="2"/>
  <c r="AE410" i="2"/>
  <c r="AE440" i="2"/>
  <c r="AE560" i="2"/>
  <c r="AE120" i="2"/>
  <c r="AE267" i="2"/>
  <c r="AE336" i="2"/>
  <c r="AE451" i="2"/>
  <c r="AE414" i="2"/>
  <c r="AE219" i="2"/>
  <c r="AE109" i="2"/>
  <c r="AE374" i="2"/>
  <c r="AE483" i="2"/>
  <c r="AE250" i="2"/>
  <c r="AE551" i="2"/>
  <c r="AE145" i="2"/>
  <c r="AE450" i="2"/>
  <c r="AE186" i="2"/>
  <c r="AE421" i="2"/>
  <c r="AE467" i="2"/>
  <c r="AE688" i="2"/>
  <c r="AE237" i="2"/>
  <c r="AE222" i="2"/>
  <c r="AE286" i="2"/>
  <c r="AE93" i="2"/>
  <c r="AE16" i="2"/>
  <c r="AE327" i="2"/>
  <c r="AE603" i="2"/>
  <c r="AE59" i="2"/>
  <c r="AE251" i="2"/>
  <c r="AE389" i="2"/>
  <c r="AE372" i="2"/>
  <c r="AE64" i="2"/>
  <c r="AE23" i="2"/>
  <c r="AE103" i="2"/>
  <c r="AE174" i="2"/>
  <c r="AE361" i="2"/>
  <c r="AE58" i="2"/>
  <c r="AE408" i="2"/>
  <c r="AE110" i="2"/>
  <c r="AE169" i="2"/>
  <c r="AE309" i="2"/>
  <c r="AE201" i="2"/>
  <c r="AE35" i="2"/>
  <c r="AE232" i="2"/>
  <c r="AE691" i="2"/>
  <c r="AE532" i="2"/>
  <c r="AE177" i="2"/>
  <c r="AE453" i="2"/>
  <c r="AE273" i="2"/>
  <c r="AE20" i="2"/>
  <c r="AE76" i="2"/>
  <c r="AE351" i="2"/>
  <c r="AE192" i="2"/>
  <c r="AE547" i="2"/>
  <c r="AE78" i="2"/>
  <c r="AE647" i="2"/>
  <c r="AE381" i="2"/>
  <c r="AE46" i="2"/>
  <c r="AE188" i="2"/>
  <c r="AE13" i="2"/>
  <c r="AE241" i="2"/>
  <c r="AE280" i="2"/>
  <c r="AE692" i="2"/>
  <c r="AE652" i="2"/>
  <c r="AE147" i="2"/>
  <c r="AE391" i="2"/>
  <c r="AE202" i="2"/>
  <c r="AE307" i="2"/>
  <c r="AE397" i="2"/>
  <c r="AE268" i="2"/>
  <c r="AE683" i="2"/>
  <c r="AE12" i="2"/>
  <c r="AE394" i="2"/>
  <c r="AE392" i="2"/>
  <c r="AE556" i="2"/>
  <c r="AE642" i="2"/>
  <c r="AE350" i="2"/>
  <c r="AE718" i="2"/>
  <c r="AE338" i="2"/>
  <c r="AE284" i="2"/>
  <c r="AE224" i="2"/>
  <c r="AE146" i="2"/>
  <c r="AE464" i="2"/>
  <c r="AE211" i="2"/>
  <c r="AE221" i="2"/>
  <c r="AE428" i="2"/>
  <c r="AE235" i="2"/>
  <c r="AE26" i="2"/>
  <c r="AE226" i="2"/>
  <c r="AE472" i="2"/>
  <c r="AE390" i="2"/>
  <c r="AE24" i="2"/>
  <c r="AE611" i="2"/>
  <c r="AE521" i="2"/>
  <c r="AE160" i="2"/>
  <c r="AE514" i="2"/>
  <c r="AE666" i="2"/>
  <c r="AE343" i="2"/>
  <c r="AE570" i="2"/>
  <c r="AE578" i="2"/>
  <c r="AE558" i="2"/>
  <c r="AE354" i="2"/>
  <c r="AE264" i="2"/>
  <c r="AE656" i="2"/>
  <c r="AE546" i="2"/>
  <c r="AE581" i="2"/>
  <c r="AE173" i="2"/>
  <c r="AE447" i="2"/>
  <c r="AE606" i="2"/>
  <c r="AE473" i="2"/>
  <c r="AE667" i="2"/>
  <c r="AE41" i="2"/>
  <c r="AE141" i="2"/>
  <c r="AE4" i="2"/>
  <c r="AE306" i="2"/>
  <c r="AE613" i="2"/>
  <c r="AE288" i="2"/>
  <c r="AE197" i="2"/>
  <c r="AE278" i="2"/>
  <c r="AE624" i="2"/>
  <c r="AE100" i="2"/>
  <c r="AE166" i="2"/>
  <c r="AE231" i="2"/>
  <c r="AE508" i="2"/>
  <c r="AE477" i="2"/>
  <c r="AE128" i="2"/>
  <c r="AE544" i="2"/>
  <c r="AE641" i="2"/>
  <c r="AE654" i="2"/>
  <c r="AE637" i="2"/>
  <c r="AE89" i="2"/>
  <c r="AE196" i="2"/>
  <c r="AE303" i="2"/>
  <c r="AE299" i="2"/>
  <c r="AE634" i="2"/>
  <c r="AE45" i="2"/>
  <c r="AE491" i="2"/>
  <c r="AE47" i="2"/>
  <c r="AE446" i="2"/>
  <c r="AE129" i="2"/>
  <c r="AE29" i="2"/>
  <c r="AE420" i="2"/>
  <c r="AE86" i="2"/>
  <c r="AE478" i="2"/>
  <c r="AE99" i="2"/>
  <c r="AE638" i="2"/>
  <c r="AE475" i="2"/>
  <c r="AE423" i="2"/>
  <c r="AE567" i="2"/>
  <c r="AE444" i="2"/>
  <c r="AE502" i="2"/>
  <c r="AE234" i="2"/>
  <c r="AE60" i="2"/>
  <c r="AE140" i="2"/>
  <c r="AE15" i="2"/>
  <c r="AE156" i="2"/>
  <c r="AE44" i="2"/>
  <c r="AE640" i="2"/>
  <c r="AE279" i="2"/>
  <c r="AE413" i="2"/>
  <c r="AE417" i="2"/>
  <c r="AE269" i="2"/>
  <c r="AE496" i="2"/>
  <c r="AE561" i="2"/>
  <c r="AE246" i="2"/>
  <c r="AE415" i="2"/>
  <c r="AE701" i="2"/>
  <c r="AE489" i="2"/>
  <c r="AE324" i="2"/>
  <c r="AE511" i="2"/>
  <c r="AE493" i="2"/>
  <c r="AE707" i="2"/>
  <c r="AE69" i="2"/>
  <c r="AE34" i="2"/>
  <c r="AE399" i="2"/>
  <c r="AE358" i="2"/>
  <c r="AE429" i="2"/>
  <c r="AE57" i="2"/>
  <c r="AE111" i="2"/>
  <c r="AE287" i="2"/>
  <c r="AE11" i="2"/>
  <c r="AE318" i="2"/>
  <c r="AE661" i="2"/>
  <c r="AE439" i="2"/>
  <c r="AE454" i="2"/>
  <c r="AE346" i="2"/>
  <c r="AE402" i="2"/>
  <c r="AE83" i="2"/>
  <c r="AE719" i="2"/>
  <c r="AE149" i="2"/>
  <c r="AE418" i="2"/>
  <c r="AE189" i="2"/>
  <c r="AE557" i="2"/>
  <c r="AE373" i="2"/>
  <c r="AE295" i="2"/>
  <c r="AE590" i="2"/>
  <c r="AE370" i="2"/>
  <c r="AE344" i="2"/>
  <c r="AE622" i="2"/>
  <c r="AE328" i="2"/>
  <c r="AE18" i="2"/>
  <c r="AE371" i="2"/>
  <c r="AE376" i="2"/>
  <c r="AE471" i="2"/>
  <c r="AE550" i="2"/>
  <c r="AE626" i="2"/>
  <c r="AE431" i="2"/>
  <c r="AE706" i="2"/>
  <c r="AE424" i="2"/>
  <c r="AE386" i="2"/>
  <c r="AE212" i="2"/>
  <c r="AE481" i="2"/>
  <c r="AE457" i="2"/>
  <c r="AE3" i="2"/>
  <c r="AE419" i="2"/>
  <c r="AE66" i="2"/>
  <c r="AE216" i="2"/>
  <c r="AE82" i="2"/>
  <c r="AE335" i="2"/>
  <c r="AE106" i="2"/>
  <c r="AE579" i="2"/>
  <c r="AE277" i="2"/>
  <c r="AE137" i="2"/>
  <c r="AE217" i="2"/>
  <c r="AE98" i="2"/>
  <c r="AE51" i="2"/>
  <c r="AE349" i="2"/>
  <c r="AE175" i="2"/>
  <c r="AE50" i="2"/>
  <c r="AE117" i="2"/>
  <c r="AE347" i="2"/>
  <c r="AE571" i="2"/>
  <c r="AE674" i="2"/>
  <c r="AE593" i="2"/>
  <c r="AE526" i="2"/>
  <c r="AE207" i="2"/>
  <c r="AE487" i="2"/>
  <c r="AE65" i="2"/>
  <c r="AE255" i="2"/>
  <c r="AE559" i="2"/>
  <c r="AE260" i="2"/>
  <c r="AE403" i="2"/>
  <c r="AE194" i="2"/>
  <c r="AE568" i="2"/>
  <c r="AE315" i="2"/>
  <c r="AE191" i="2"/>
  <c r="AE322" i="2"/>
  <c r="AE362" i="2"/>
  <c r="AE458" i="2"/>
  <c r="AE294" i="2"/>
  <c r="AE8" i="2"/>
  <c r="AE569" i="2"/>
  <c r="AE573" i="2"/>
  <c r="AE325" i="2"/>
  <c r="AE181" i="2"/>
  <c r="AE460" i="2"/>
  <c r="AE168" i="2"/>
  <c r="AE659" i="2"/>
  <c r="AE240" i="2"/>
  <c r="AE30" i="2"/>
  <c r="AE223" i="2"/>
  <c r="AE10" i="2"/>
  <c r="AE124" i="2"/>
  <c r="AE375" i="2"/>
  <c r="AE543" i="2"/>
  <c r="AE170" i="2"/>
  <c r="AE265" i="2"/>
  <c r="AE553" i="2"/>
  <c r="AE91" i="2"/>
  <c r="AE592" i="2"/>
  <c r="AE459" i="2"/>
  <c r="AE313" i="2"/>
  <c r="AE205" i="2"/>
  <c r="AE118" i="2"/>
  <c r="AE171" i="2"/>
  <c r="AE218" i="2"/>
  <c r="AE261" i="2"/>
  <c r="AE131" i="2"/>
  <c r="AE716" i="2"/>
  <c r="AE270" i="2"/>
  <c r="AE164" i="2"/>
  <c r="AE107" i="2"/>
  <c r="AE79" i="2"/>
  <c r="AE167" i="2"/>
  <c r="AE67" i="2"/>
  <c r="AE669" i="2"/>
  <c r="AE203" i="2"/>
  <c r="AE165" i="2"/>
  <c r="AE584" i="2"/>
  <c r="AE37" i="2"/>
  <c r="AE682" i="2"/>
  <c r="AE25" i="2"/>
  <c r="AE75" i="2"/>
  <c r="AE195" i="2"/>
  <c r="AE40" i="2"/>
  <c r="AE367" i="2"/>
  <c r="AE516" i="2"/>
  <c r="AE341" i="2"/>
  <c r="AE537" i="2"/>
  <c r="AE9" i="2"/>
  <c r="AE6" i="2"/>
  <c r="AE430" i="2"/>
  <c r="AE545" i="2"/>
  <c r="AE187" i="2"/>
  <c r="AE142" i="2"/>
  <c r="AE337" i="2"/>
  <c r="AE662" i="2"/>
  <c r="AE263" i="2"/>
  <c r="AE63" i="2"/>
  <c r="AE204" i="2"/>
  <c r="AE650" i="2"/>
  <c r="AE609" i="2"/>
  <c r="AE213" i="2"/>
  <c r="AE152" i="2"/>
  <c r="AE48" i="2"/>
  <c r="AE614" i="2"/>
  <c r="AE332" i="2"/>
  <c r="AE618" i="2"/>
  <c r="AE411" i="2"/>
  <c r="AE158" i="2"/>
  <c r="AE55" i="2"/>
  <c r="AE485" i="2"/>
  <c r="AE200" i="2"/>
  <c r="AE492" i="2"/>
  <c r="AE2" i="2"/>
  <c r="AE319" i="2"/>
  <c r="AE554" i="2"/>
  <c r="AE484" i="2"/>
  <c r="AE31" i="2"/>
  <c r="AE266" i="2"/>
  <c r="AE690" i="2"/>
  <c r="AE132" i="2"/>
  <c r="AE517" i="2"/>
  <c r="AE21" i="2"/>
  <c r="AE163" i="2"/>
  <c r="AE297" i="2"/>
  <c r="AE684" i="2"/>
  <c r="AE157" i="2"/>
  <c r="AE215" i="2"/>
  <c r="AE256" i="2"/>
  <c r="AE249" i="2"/>
  <c r="AE14" i="2"/>
  <c r="AE172" i="2"/>
  <c r="AE236" i="2"/>
  <c r="AE43" i="2"/>
  <c r="AE119" i="2"/>
  <c r="AE56" i="2"/>
  <c r="AE259" i="2"/>
  <c r="AE228" i="2"/>
  <c r="AE258" i="2"/>
  <c r="AE206" i="2"/>
  <c r="AE377" i="2"/>
  <c r="AE159" i="2"/>
  <c r="AE523" i="2"/>
  <c r="AE476" i="2"/>
  <c r="AE615" i="2"/>
  <c r="AE155" i="2"/>
  <c r="AE628" i="2"/>
  <c r="AE566" i="2"/>
  <c r="AE504" i="2"/>
  <c r="AE17" i="2"/>
  <c r="AE138" i="2"/>
  <c r="AE632" i="2"/>
  <c r="AE150" i="2"/>
  <c r="AE32" i="2"/>
  <c r="AE247" i="2"/>
  <c r="AE272" i="2"/>
  <c r="AE531" i="2"/>
  <c r="AE600" i="2"/>
  <c r="AE310" i="2"/>
  <c r="AE127" i="2"/>
  <c r="AE101" i="2"/>
  <c r="AE686" i="2"/>
  <c r="AE466" i="2"/>
  <c r="AE604" i="2"/>
  <c r="AE108" i="2"/>
  <c r="AE732" i="2"/>
  <c r="AE587" i="2"/>
  <c r="AE253" i="2"/>
  <c r="AE161" i="2"/>
  <c r="AE702" i="2"/>
  <c r="AE292" i="2"/>
  <c r="AE509" i="2"/>
  <c r="AE524" i="2"/>
  <c r="AE53" i="2"/>
  <c r="AE333" i="2"/>
  <c r="AE712" i="2"/>
  <c r="AE651" i="2"/>
  <c r="AE608" i="2"/>
  <c r="AE506" i="2"/>
  <c r="AE643" i="2"/>
  <c r="AE70" i="2"/>
  <c r="AE625" i="2"/>
  <c r="AE80" i="2"/>
  <c r="AE505" i="2"/>
  <c r="AE153" i="2"/>
  <c r="AE436" i="2"/>
  <c r="AE462" i="2"/>
  <c r="AE304" i="2"/>
  <c r="AE7" i="2"/>
  <c r="AE126" i="2"/>
  <c r="AE85" i="2"/>
  <c r="AE416" i="2"/>
  <c r="AE445" i="2"/>
  <c r="AE329" i="2"/>
  <c r="AE594" i="2"/>
  <c r="AE39" i="2"/>
  <c r="AE437" i="2"/>
  <c r="AE233" i="2"/>
  <c r="AE616" i="2"/>
  <c r="AE316" i="2"/>
  <c r="AE519" i="2"/>
  <c r="AE116" i="2"/>
  <c r="AE22" i="2"/>
  <c r="AE185" i="2"/>
  <c r="AE710" i="2"/>
  <c r="AE114" i="2"/>
  <c r="AE345" i="2"/>
  <c r="AE387" i="2"/>
  <c r="AE723" i="2"/>
  <c r="AE575" i="2"/>
  <c r="AE19" i="2"/>
  <c r="AE670" i="2"/>
  <c r="AE530" i="2"/>
  <c r="AE479" i="2"/>
  <c r="AE178" i="2"/>
  <c r="AE663" i="2"/>
  <c r="AE486" i="2"/>
  <c r="AE176" i="2"/>
  <c r="AE340" i="2"/>
  <c r="AE130" i="2"/>
  <c r="AE139" i="2"/>
  <c r="AE715" i="2"/>
  <c r="AE513" i="2"/>
  <c r="AE183" i="2"/>
  <c r="AE28" i="2"/>
  <c r="AE105" i="2"/>
  <c r="AE198" i="2"/>
  <c r="AE582" i="2"/>
  <c r="AE528" i="2"/>
  <c r="AE612" i="2"/>
  <c r="AE364" i="2"/>
  <c r="AE602" i="2"/>
  <c r="AE27" i="2"/>
  <c r="AE352" i="2"/>
  <c r="AE709" i="2"/>
  <c r="AE102" i="2"/>
  <c r="AE555" i="2"/>
  <c r="AE538" i="2"/>
  <c r="AE262" i="2"/>
  <c r="AE72" i="2"/>
  <c r="AE311" i="2"/>
  <c r="AE61" i="2"/>
  <c r="AE427" i="2"/>
  <c r="AE363" i="2"/>
  <c r="AE425" i="2"/>
  <c r="AE529" i="2"/>
  <c r="AE503" i="2"/>
  <c r="AE482" i="2"/>
  <c r="AE184" i="2"/>
  <c r="AE434" i="2"/>
  <c r="AE426" i="2"/>
  <c r="AE620" i="2"/>
  <c r="AE488" i="2"/>
  <c r="AE382" i="2"/>
  <c r="AE623" i="2"/>
  <c r="AE308" i="2"/>
  <c r="AE74" i="2"/>
  <c r="AE574" i="2"/>
  <c r="AE274" i="2"/>
  <c r="AE497" i="2"/>
  <c r="AE406" i="2"/>
  <c r="AE112" i="2"/>
  <c r="AE179" i="2"/>
  <c r="AE725" i="2"/>
  <c r="AE580" i="2"/>
  <c r="AE369" i="2"/>
  <c r="AE621" i="2"/>
  <c r="AE498" i="2"/>
  <c r="AE342" i="2"/>
  <c r="AE589" i="2"/>
  <c r="AE724" i="2"/>
  <c r="AE379" i="2"/>
  <c r="AE708" i="2"/>
  <c r="AE494" i="2"/>
  <c r="AE199" i="2"/>
  <c r="AE598" i="2"/>
  <c r="AE720" i="2"/>
  <c r="AE94" i="2"/>
  <c r="AE113" i="2"/>
  <c r="AE630" i="2"/>
  <c r="AE448" i="2"/>
  <c r="AE193" i="2"/>
  <c r="AE655" i="2"/>
  <c r="AE619" i="2"/>
  <c r="AE252" i="2"/>
  <c r="AE407" i="2"/>
  <c r="AE88" i="2"/>
  <c r="AE646" i="2"/>
  <c r="AE465" i="2"/>
  <c r="AE562" i="2"/>
  <c r="AE356" i="2"/>
  <c r="AE591" i="2"/>
  <c r="AE42" i="2"/>
  <c r="AE104" i="2"/>
  <c r="AE33" i="2"/>
  <c r="AE242" i="2"/>
  <c r="AE689" i="2"/>
  <c r="AE449" i="2"/>
  <c r="AE409" i="2"/>
  <c r="AE401" i="2"/>
  <c r="AE685" i="2"/>
  <c r="AE490" i="2"/>
  <c r="AE681" i="2"/>
  <c r="AE225" i="2"/>
  <c r="AE125" i="2"/>
  <c r="AE134" i="2"/>
  <c r="AE151" i="2"/>
  <c r="AE605" i="2"/>
  <c r="AE404" i="2"/>
  <c r="AE300" i="2"/>
  <c r="AE522" i="2"/>
  <c r="AE148" i="2"/>
  <c r="AE238" i="2"/>
  <c r="AE480" i="2"/>
  <c r="AE597" i="2"/>
  <c r="AE721" i="2"/>
  <c r="AE95" i="2"/>
  <c r="AE210" i="2"/>
  <c r="AE360" i="2"/>
  <c r="AE660" i="2"/>
  <c r="AE633" i="2"/>
  <c r="AE680" i="2"/>
  <c r="AE518" i="2"/>
  <c r="AE366" i="2"/>
  <c r="AE90" i="2"/>
  <c r="AE393" i="2"/>
  <c r="AE334" i="2"/>
  <c r="AE92" i="2"/>
  <c r="AE123" i="2"/>
  <c r="AE398" i="2"/>
  <c r="AE565" i="2"/>
  <c r="AE649" i="2"/>
  <c r="AE77" i="2"/>
  <c r="AE586" i="2"/>
  <c r="AE257" i="2"/>
  <c r="AE412" i="2"/>
  <c r="AE330" i="2"/>
  <c r="AE73" i="2"/>
  <c r="AE405" i="2"/>
  <c r="AE585" i="2"/>
  <c r="AE627" i="2"/>
  <c r="AE731" i="2"/>
  <c r="AE671" i="2"/>
  <c r="AE726" i="2"/>
  <c r="AE645" i="2"/>
  <c r="AE495" i="2"/>
  <c r="AE162" i="2"/>
  <c r="AE62" i="2"/>
  <c r="AE285" i="2"/>
  <c r="AE703" i="2"/>
  <c r="AE281" i="2"/>
  <c r="AE395" i="2"/>
  <c r="AE541" i="2"/>
  <c r="AE154" i="2"/>
  <c r="AE305" i="2"/>
  <c r="AE36" i="2"/>
  <c r="AE617" i="2"/>
  <c r="AE320" i="2"/>
  <c r="AE289" i="2"/>
  <c r="AE542" i="2"/>
  <c r="AE678" i="2"/>
  <c r="AE229" i="2"/>
  <c r="AE321" i="2"/>
  <c r="AE722" i="2"/>
  <c r="AE326" i="2"/>
  <c r="AE463" i="2"/>
  <c r="AE687" i="2"/>
  <c r="AE248" i="2"/>
  <c r="AE461" i="2"/>
  <c r="AE525" i="2"/>
  <c r="AE452" i="2"/>
  <c r="AE675" i="2"/>
  <c r="AE512" i="2"/>
  <c r="AE133" i="2"/>
  <c r="AE631" i="2"/>
  <c r="AE733" i="2"/>
  <c r="AE209" i="2"/>
  <c r="AE588" i="2"/>
  <c r="AE96" i="2"/>
  <c r="AE301" i="2"/>
  <c r="AE283" i="2"/>
  <c r="AE705" i="2"/>
  <c r="AE635" i="2"/>
  <c r="AE599" i="2"/>
  <c r="AE378" i="2"/>
  <c r="AE282" i="2"/>
  <c r="AE664" i="2"/>
  <c r="AE507" i="2"/>
  <c r="AE470" i="2"/>
  <c r="AE355" i="2"/>
  <c r="AE515" i="2"/>
  <c r="AE190" i="2"/>
  <c r="AE182" i="2"/>
  <c r="AE291" i="2"/>
  <c r="AE254" i="2"/>
  <c r="AE442" i="2"/>
  <c r="AE331" i="2"/>
  <c r="AE97" i="2"/>
  <c r="AE520" i="2"/>
  <c r="AE135" i="2"/>
  <c r="AE704" i="2"/>
  <c r="AE293" i="2"/>
  <c r="AE353" i="2"/>
  <c r="AE563" i="2"/>
  <c r="AE536" i="2"/>
  <c r="AE548" i="2"/>
  <c r="AE244" i="2"/>
  <c r="AE422" i="2"/>
  <c r="AE714" i="2"/>
  <c r="AE456" i="2"/>
  <c r="AE317" i="2"/>
  <c r="AE636" i="2"/>
  <c r="AE214" i="2"/>
  <c r="AE296" i="2"/>
  <c r="AE535" i="2"/>
  <c r="AE368" i="2"/>
  <c r="AE400" i="2"/>
  <c r="AE698" i="2"/>
  <c r="AE679" i="2"/>
  <c r="AE365" i="2"/>
  <c r="AE576" i="2"/>
  <c r="AE629" i="2"/>
  <c r="AE727" i="2"/>
  <c r="AE700" i="2"/>
  <c r="AE564" i="2"/>
  <c r="AE534" i="2"/>
  <c r="AE607" i="2"/>
  <c r="AE668" i="2"/>
  <c r="AE696" i="2"/>
  <c r="AE438" i="2"/>
  <c r="AE676" i="2"/>
  <c r="AE658" i="2"/>
  <c r="AE665" i="2"/>
  <c r="AE610" i="2"/>
  <c r="AE510" i="2"/>
  <c r="AE499" i="2"/>
  <c r="AE673" i="2"/>
  <c r="AE697" i="2"/>
  <c r="AE572" i="2"/>
  <c r="AE694" i="2"/>
  <c r="AE677" i="2"/>
  <c r="AE728" i="2"/>
  <c r="AE713" i="2"/>
  <c r="AE729" i="2"/>
  <c r="AE693" i="2"/>
  <c r="AE711" i="2"/>
  <c r="AE657" i="2"/>
  <c r="AE730" i="2"/>
  <c r="AE717" i="2"/>
  <c r="AE672" i="2"/>
  <c r="AD644" i="2"/>
  <c r="AD577" i="2"/>
  <c r="AD601" i="2"/>
  <c r="AD84" i="2"/>
  <c r="AD348" i="2"/>
  <c r="AD435" i="2"/>
  <c r="AD383" i="2"/>
  <c r="AD549" i="2"/>
  <c r="AD384" i="2"/>
  <c r="AD552" i="2"/>
  <c r="AD298" i="2"/>
  <c r="AD433" i="2"/>
  <c r="AD144" i="2"/>
  <c r="AD695" i="2"/>
  <c r="AD136" i="2"/>
  <c r="AD539" i="2"/>
  <c r="AD648" i="2"/>
  <c r="AD52" i="2"/>
  <c r="AD385" i="2"/>
  <c r="AD469" i="2"/>
  <c r="AD474" i="2"/>
  <c r="AD455" i="2"/>
  <c r="AD388" i="2"/>
  <c r="AD230" i="2"/>
  <c r="AD71" i="2"/>
  <c r="AD245" i="2"/>
  <c r="AD596" i="2"/>
  <c r="AD314" i="2"/>
  <c r="AD639" i="2"/>
  <c r="AD583" i="2"/>
  <c r="AD180" i="2"/>
  <c r="AD500" i="2"/>
  <c r="AD49" i="2"/>
  <c r="AD380" i="2"/>
  <c r="AD5" i="2"/>
  <c r="AD699" i="2"/>
  <c r="AD432" i="2"/>
  <c r="AD121" i="2"/>
  <c r="AD227" i="2"/>
  <c r="AD339" i="2"/>
  <c r="AD653" i="2"/>
  <c r="AD275" i="2"/>
  <c r="AD323" i="2"/>
  <c r="AD540" i="2"/>
  <c r="AD81" i="2"/>
  <c r="AD208" i="2"/>
  <c r="AD220" i="2"/>
  <c r="AD595" i="2"/>
  <c r="AD501" i="2"/>
  <c r="AD243" i="2"/>
  <c r="AD54" i="2"/>
  <c r="AD312" i="2"/>
  <c r="AD143" i="2"/>
  <c r="AD441" i="2"/>
  <c r="AD357" i="2"/>
  <c r="AD302" i="2"/>
  <c r="AD239" i="2"/>
  <c r="AD468" i="2"/>
  <c r="AD533" i="2"/>
  <c r="AD115" i="2"/>
  <c r="AD290" i="2"/>
  <c r="AD271" i="2"/>
  <c r="AD359" i="2"/>
  <c r="AD276" i="2"/>
  <c r="AD87" i="2"/>
  <c r="AD122" i="2"/>
  <c r="AD527" i="2"/>
  <c r="AD443" i="2"/>
  <c r="AD38" i="2"/>
  <c r="AD68" i="2"/>
  <c r="AD396" i="2"/>
  <c r="AD410" i="2"/>
  <c r="AD440" i="2"/>
  <c r="AD560" i="2"/>
  <c r="AD120" i="2"/>
  <c r="AD267" i="2"/>
  <c r="AD336" i="2"/>
  <c r="AD451" i="2"/>
  <c r="AD414" i="2"/>
  <c r="AD219" i="2"/>
  <c r="AD109" i="2"/>
  <c r="AD374" i="2"/>
  <c r="AD483" i="2"/>
  <c r="AD250" i="2"/>
  <c r="AD551" i="2"/>
  <c r="AD145" i="2"/>
  <c r="AD450" i="2"/>
  <c r="AD186" i="2"/>
  <c r="AD421" i="2"/>
  <c r="AD467" i="2"/>
  <c r="AD688" i="2"/>
  <c r="AD237" i="2"/>
  <c r="AD222" i="2"/>
  <c r="AD286" i="2"/>
  <c r="AD93" i="2"/>
  <c r="AD16" i="2"/>
  <c r="AD327" i="2"/>
  <c r="AD603" i="2"/>
  <c r="AD59" i="2"/>
  <c r="AD251" i="2"/>
  <c r="AD389" i="2"/>
  <c r="AD372" i="2"/>
  <c r="AD64" i="2"/>
  <c r="AD23" i="2"/>
  <c r="AD103" i="2"/>
  <c r="AD174" i="2"/>
  <c r="AD361" i="2"/>
  <c r="AD58" i="2"/>
  <c r="AD408" i="2"/>
  <c r="AD110" i="2"/>
  <c r="AD169" i="2"/>
  <c r="AD309" i="2"/>
  <c r="AD201" i="2"/>
  <c r="AD35" i="2"/>
  <c r="AD232" i="2"/>
  <c r="AD691" i="2"/>
  <c r="AD532" i="2"/>
  <c r="AD177" i="2"/>
  <c r="AD453" i="2"/>
  <c r="AD273" i="2"/>
  <c r="AD20" i="2"/>
  <c r="AD76" i="2"/>
  <c r="AD351" i="2"/>
  <c r="AD192" i="2"/>
  <c r="AD547" i="2"/>
  <c r="AD78" i="2"/>
  <c r="AD647" i="2"/>
  <c r="AD381" i="2"/>
  <c r="AD46" i="2"/>
  <c r="AD188" i="2"/>
  <c r="AD13" i="2"/>
  <c r="AD241" i="2"/>
  <c r="AD280" i="2"/>
  <c r="AD692" i="2"/>
  <c r="AD652" i="2"/>
  <c r="AD147" i="2"/>
  <c r="AD391" i="2"/>
  <c r="AD202" i="2"/>
  <c r="AD307" i="2"/>
  <c r="AD397" i="2"/>
  <c r="AD268" i="2"/>
  <c r="AD683" i="2"/>
  <c r="AD12" i="2"/>
  <c r="AD394" i="2"/>
  <c r="AD392" i="2"/>
  <c r="AD556" i="2"/>
  <c r="AD642" i="2"/>
  <c r="AD350" i="2"/>
  <c r="AD718" i="2"/>
  <c r="AD338" i="2"/>
  <c r="AD284" i="2"/>
  <c r="AD224" i="2"/>
  <c r="AD146" i="2"/>
  <c r="AD464" i="2"/>
  <c r="AD211" i="2"/>
  <c r="AD221" i="2"/>
  <c r="AD428" i="2"/>
  <c r="AD235" i="2"/>
  <c r="AD26" i="2"/>
  <c r="AD226" i="2"/>
  <c r="AD472" i="2"/>
  <c r="AD390" i="2"/>
  <c r="AD24" i="2"/>
  <c r="AD611" i="2"/>
  <c r="AD521" i="2"/>
  <c r="AD160" i="2"/>
  <c r="AD514" i="2"/>
  <c r="AD666" i="2"/>
  <c r="AD343" i="2"/>
  <c r="AD570" i="2"/>
  <c r="AD578" i="2"/>
  <c r="AD558" i="2"/>
  <c r="AD354" i="2"/>
  <c r="AD264" i="2"/>
  <c r="AD656" i="2"/>
  <c r="AD546" i="2"/>
  <c r="AD581" i="2"/>
  <c r="AD173" i="2"/>
  <c r="AD447" i="2"/>
  <c r="AD606" i="2"/>
  <c r="AD473" i="2"/>
  <c r="AD667" i="2"/>
  <c r="AD41" i="2"/>
  <c r="AD141" i="2"/>
  <c r="AD4" i="2"/>
  <c r="AD306" i="2"/>
  <c r="AD613" i="2"/>
  <c r="AD288" i="2"/>
  <c r="AD197" i="2"/>
  <c r="AD278" i="2"/>
  <c r="AD624" i="2"/>
  <c r="AD100" i="2"/>
  <c r="AD166" i="2"/>
  <c r="AD231" i="2"/>
  <c r="AD508" i="2"/>
  <c r="AD477" i="2"/>
  <c r="AD128" i="2"/>
  <c r="AD544" i="2"/>
  <c r="AD641" i="2"/>
  <c r="AD654" i="2"/>
  <c r="AD637" i="2"/>
  <c r="AD89" i="2"/>
  <c r="AD196" i="2"/>
  <c r="AD303" i="2"/>
  <c r="AD299" i="2"/>
  <c r="AD634" i="2"/>
  <c r="AD45" i="2"/>
  <c r="AD491" i="2"/>
  <c r="AD47" i="2"/>
  <c r="AD446" i="2"/>
  <c r="AD129" i="2"/>
  <c r="AD29" i="2"/>
  <c r="AD420" i="2"/>
  <c r="AD86" i="2"/>
  <c r="AD478" i="2"/>
  <c r="AD99" i="2"/>
  <c r="AD638" i="2"/>
  <c r="AD475" i="2"/>
  <c r="AD423" i="2"/>
  <c r="AD567" i="2"/>
  <c r="AD444" i="2"/>
  <c r="AD502" i="2"/>
  <c r="AD234" i="2"/>
  <c r="AD60" i="2"/>
  <c r="AD140" i="2"/>
  <c r="AD15" i="2"/>
  <c r="AD156" i="2"/>
  <c r="AD44" i="2"/>
  <c r="AD640" i="2"/>
  <c r="AD279" i="2"/>
  <c r="AD413" i="2"/>
  <c r="AD417" i="2"/>
  <c r="AD269" i="2"/>
  <c r="AD496" i="2"/>
  <c r="AD561" i="2"/>
  <c r="AD246" i="2"/>
  <c r="AD415" i="2"/>
  <c r="AD701" i="2"/>
  <c r="AD489" i="2"/>
  <c r="AD324" i="2"/>
  <c r="AD511" i="2"/>
  <c r="AD493" i="2"/>
  <c r="AD707" i="2"/>
  <c r="AD69" i="2"/>
  <c r="AD34" i="2"/>
  <c r="AD399" i="2"/>
  <c r="AD358" i="2"/>
  <c r="AD429" i="2"/>
  <c r="AD57" i="2"/>
  <c r="AD111" i="2"/>
  <c r="AD287" i="2"/>
  <c r="AD11" i="2"/>
  <c r="AD318" i="2"/>
  <c r="AD661" i="2"/>
  <c r="AD439" i="2"/>
  <c r="AD454" i="2"/>
  <c r="AD346" i="2"/>
  <c r="AD402" i="2"/>
  <c r="AD83" i="2"/>
  <c r="AD719" i="2"/>
  <c r="AD149" i="2"/>
  <c r="AD418" i="2"/>
  <c r="AD189" i="2"/>
  <c r="AD557" i="2"/>
  <c r="AD373" i="2"/>
  <c r="AD295" i="2"/>
  <c r="AD590" i="2"/>
  <c r="AD370" i="2"/>
  <c r="AD344" i="2"/>
  <c r="AD622" i="2"/>
  <c r="AD328" i="2"/>
  <c r="AD18" i="2"/>
  <c r="AD371" i="2"/>
  <c r="AD376" i="2"/>
  <c r="AD471" i="2"/>
  <c r="AD550" i="2"/>
  <c r="AD626" i="2"/>
  <c r="AD431" i="2"/>
  <c r="AD706" i="2"/>
  <c r="AD424" i="2"/>
  <c r="AD386" i="2"/>
  <c r="AD212" i="2"/>
  <c r="AD481" i="2"/>
  <c r="AD457" i="2"/>
  <c r="AD3" i="2"/>
  <c r="AD419" i="2"/>
  <c r="AD66" i="2"/>
  <c r="AD216" i="2"/>
  <c r="AD82" i="2"/>
  <c r="AD335" i="2"/>
  <c r="AD106" i="2"/>
  <c r="AD579" i="2"/>
  <c r="AD277" i="2"/>
  <c r="AD137" i="2"/>
  <c r="AD217" i="2"/>
  <c r="AD98" i="2"/>
  <c r="AD51" i="2"/>
  <c r="AD349" i="2"/>
  <c r="AD175" i="2"/>
  <c r="AD50" i="2"/>
  <c r="AD117" i="2"/>
  <c r="AD347" i="2"/>
  <c r="AD571" i="2"/>
  <c r="AD674" i="2"/>
  <c r="AD593" i="2"/>
  <c r="AD526" i="2"/>
  <c r="AD207" i="2"/>
  <c r="AD487" i="2"/>
  <c r="AD65" i="2"/>
  <c r="AD255" i="2"/>
  <c r="AD559" i="2"/>
  <c r="AD260" i="2"/>
  <c r="AD403" i="2"/>
  <c r="AD194" i="2"/>
  <c r="AD568" i="2"/>
  <c r="AD315" i="2"/>
  <c r="AD191" i="2"/>
  <c r="AD322" i="2"/>
  <c r="AD362" i="2"/>
  <c r="AD458" i="2"/>
  <c r="AD294" i="2"/>
  <c r="AD8" i="2"/>
  <c r="AD569" i="2"/>
  <c r="AD573" i="2"/>
  <c r="AD325" i="2"/>
  <c r="AD181" i="2"/>
  <c r="AD460" i="2"/>
  <c r="AD168" i="2"/>
  <c r="AD659" i="2"/>
  <c r="AD240" i="2"/>
  <c r="AD30" i="2"/>
  <c r="AD223" i="2"/>
  <c r="AD10" i="2"/>
  <c r="AD124" i="2"/>
  <c r="AD375" i="2"/>
  <c r="AD543" i="2"/>
  <c r="AD170" i="2"/>
  <c r="AD265" i="2"/>
  <c r="AD553" i="2"/>
  <c r="AD91" i="2"/>
  <c r="AD592" i="2"/>
  <c r="AD459" i="2"/>
  <c r="AD313" i="2"/>
  <c r="AD205" i="2"/>
  <c r="AD118" i="2"/>
  <c r="AD171" i="2"/>
  <c r="AD218" i="2"/>
  <c r="AD261" i="2"/>
  <c r="AD131" i="2"/>
  <c r="AD716" i="2"/>
  <c r="AD270" i="2"/>
  <c r="AD164" i="2"/>
  <c r="AD107" i="2"/>
  <c r="AD79" i="2"/>
  <c r="AD167" i="2"/>
  <c r="AD67" i="2"/>
  <c r="AD669" i="2"/>
  <c r="AD203" i="2"/>
  <c r="AD165" i="2"/>
  <c r="AD584" i="2"/>
  <c r="AD37" i="2"/>
  <c r="AD682" i="2"/>
  <c r="AD25" i="2"/>
  <c r="AD75" i="2"/>
  <c r="AD195" i="2"/>
  <c r="AD40" i="2"/>
  <c r="AD367" i="2"/>
  <c r="AD516" i="2"/>
  <c r="AD341" i="2"/>
  <c r="AD537" i="2"/>
  <c r="AD9" i="2"/>
  <c r="AD6" i="2"/>
  <c r="AD430" i="2"/>
  <c r="AD545" i="2"/>
  <c r="AD187" i="2"/>
  <c r="AD142" i="2"/>
  <c r="AD337" i="2"/>
  <c r="AD662" i="2"/>
  <c r="AD263" i="2"/>
  <c r="AD63" i="2"/>
  <c r="AD204" i="2"/>
  <c r="AD650" i="2"/>
  <c r="AD609" i="2"/>
  <c r="AD213" i="2"/>
  <c r="AD152" i="2"/>
  <c r="AD48" i="2"/>
  <c r="AD614" i="2"/>
  <c r="AD332" i="2"/>
  <c r="AD618" i="2"/>
  <c r="AD411" i="2"/>
  <c r="AD158" i="2"/>
  <c r="AD55" i="2"/>
  <c r="AD485" i="2"/>
  <c r="AD200" i="2"/>
  <c r="AD492" i="2"/>
  <c r="AD2" i="2"/>
  <c r="AD319" i="2"/>
  <c r="AD554" i="2"/>
  <c r="AD484" i="2"/>
  <c r="AD31" i="2"/>
  <c r="AD266" i="2"/>
  <c r="AD690" i="2"/>
  <c r="AD132" i="2"/>
  <c r="AD517" i="2"/>
  <c r="AD21" i="2"/>
  <c r="AD163" i="2"/>
  <c r="AD297" i="2"/>
  <c r="AD684" i="2"/>
  <c r="AD157" i="2"/>
  <c r="AD215" i="2"/>
  <c r="AD256" i="2"/>
  <c r="AD249" i="2"/>
  <c r="AD14" i="2"/>
  <c r="AD172" i="2"/>
  <c r="AD236" i="2"/>
  <c r="AD43" i="2"/>
  <c r="AD119" i="2"/>
  <c r="AD56" i="2"/>
  <c r="AD259" i="2"/>
  <c r="AD228" i="2"/>
  <c r="AD258" i="2"/>
  <c r="AD206" i="2"/>
  <c r="AD377" i="2"/>
  <c r="AD159" i="2"/>
  <c r="AD523" i="2"/>
  <c r="AD476" i="2"/>
  <c r="AD615" i="2"/>
  <c r="AD155" i="2"/>
  <c r="AD628" i="2"/>
  <c r="AD566" i="2"/>
  <c r="AD504" i="2"/>
  <c r="AD17" i="2"/>
  <c r="AD138" i="2"/>
  <c r="AD632" i="2"/>
  <c r="AD150" i="2"/>
  <c r="AD32" i="2"/>
  <c r="AD247" i="2"/>
  <c r="AD272" i="2"/>
  <c r="AD531" i="2"/>
  <c r="AD600" i="2"/>
  <c r="AD310" i="2"/>
  <c r="AD127" i="2"/>
  <c r="AD101" i="2"/>
  <c r="AD686" i="2"/>
  <c r="AD466" i="2"/>
  <c r="AD604" i="2"/>
  <c r="AD108" i="2"/>
  <c r="AD732" i="2"/>
  <c r="AD587" i="2"/>
  <c r="AD253" i="2"/>
  <c r="AD161" i="2"/>
  <c r="AD702" i="2"/>
  <c r="AD292" i="2"/>
  <c r="AD509" i="2"/>
  <c r="AD524" i="2"/>
  <c r="AD53" i="2"/>
  <c r="AD333" i="2"/>
  <c r="AD712" i="2"/>
  <c r="AD651" i="2"/>
  <c r="AD608" i="2"/>
  <c r="AD506" i="2"/>
  <c r="AD643" i="2"/>
  <c r="AD70" i="2"/>
  <c r="AD625" i="2"/>
  <c r="AD80" i="2"/>
  <c r="AD505" i="2"/>
  <c r="AD153" i="2"/>
  <c r="AD436" i="2"/>
  <c r="AD462" i="2"/>
  <c r="AD304" i="2"/>
  <c r="AD7" i="2"/>
  <c r="AD126" i="2"/>
  <c r="AD85" i="2"/>
  <c r="AD416" i="2"/>
  <c r="AD445" i="2"/>
  <c r="AD329" i="2"/>
  <c r="AD594" i="2"/>
  <c r="AD39" i="2"/>
  <c r="AD437" i="2"/>
  <c r="AD233" i="2"/>
  <c r="AD616" i="2"/>
  <c r="AD316" i="2"/>
  <c r="AD519" i="2"/>
  <c r="AD116" i="2"/>
  <c r="AD22" i="2"/>
  <c r="AD185" i="2"/>
  <c r="AD710" i="2"/>
  <c r="AD114" i="2"/>
  <c r="AD345" i="2"/>
  <c r="AD387" i="2"/>
  <c r="AD723" i="2"/>
  <c r="AD575" i="2"/>
  <c r="AD19" i="2"/>
  <c r="AD670" i="2"/>
  <c r="AD530" i="2"/>
  <c r="AD479" i="2"/>
  <c r="AD178" i="2"/>
  <c r="AD663" i="2"/>
  <c r="AD486" i="2"/>
  <c r="AD176" i="2"/>
  <c r="AD340" i="2"/>
  <c r="AD130" i="2"/>
  <c r="AD139" i="2"/>
  <c r="AD715" i="2"/>
  <c r="AD513" i="2"/>
  <c r="AD183" i="2"/>
  <c r="AD28" i="2"/>
  <c r="AD105" i="2"/>
  <c r="AD198" i="2"/>
  <c r="AD582" i="2"/>
  <c r="AD528" i="2"/>
  <c r="AD612" i="2"/>
  <c r="AD364" i="2"/>
  <c r="AD602" i="2"/>
  <c r="AD27" i="2"/>
  <c r="AD352" i="2"/>
  <c r="AD709" i="2"/>
  <c r="AD102" i="2"/>
  <c r="AD555" i="2"/>
  <c r="AD538" i="2"/>
  <c r="AD262" i="2"/>
  <c r="AD72" i="2"/>
  <c r="AD311" i="2"/>
  <c r="AD61" i="2"/>
  <c r="AD427" i="2"/>
  <c r="AD363" i="2"/>
  <c r="AD425" i="2"/>
  <c r="AD529" i="2"/>
  <c r="AD503" i="2"/>
  <c r="AD482" i="2"/>
  <c r="AD184" i="2"/>
  <c r="AD434" i="2"/>
  <c r="AD426" i="2"/>
  <c r="AD620" i="2"/>
  <c r="AD488" i="2"/>
  <c r="AD382" i="2"/>
  <c r="AD623" i="2"/>
  <c r="AD308" i="2"/>
  <c r="AD74" i="2"/>
  <c r="AD574" i="2"/>
  <c r="AD274" i="2"/>
  <c r="AD497" i="2"/>
  <c r="AD406" i="2"/>
  <c r="AD112" i="2"/>
  <c r="AD179" i="2"/>
  <c r="AD725" i="2"/>
  <c r="AD580" i="2"/>
  <c r="AD369" i="2"/>
  <c r="AD621" i="2"/>
  <c r="AD498" i="2"/>
  <c r="AD342" i="2"/>
  <c r="AD589" i="2"/>
  <c r="AD724" i="2"/>
  <c r="AD379" i="2"/>
  <c r="AD708" i="2"/>
  <c r="AD494" i="2"/>
  <c r="AD199" i="2"/>
  <c r="AD598" i="2"/>
  <c r="AD720" i="2"/>
  <c r="AD94" i="2"/>
  <c r="AD113" i="2"/>
  <c r="AD630" i="2"/>
  <c r="AD448" i="2"/>
  <c r="AD193" i="2"/>
  <c r="AD655" i="2"/>
  <c r="AD619" i="2"/>
  <c r="AD252" i="2"/>
  <c r="AD407" i="2"/>
  <c r="AD88" i="2"/>
  <c r="AD646" i="2"/>
  <c r="AD465" i="2"/>
  <c r="AD562" i="2"/>
  <c r="AD356" i="2"/>
  <c r="AD591" i="2"/>
  <c r="AD42" i="2"/>
  <c r="AD104" i="2"/>
  <c r="AD33" i="2"/>
  <c r="AD242" i="2"/>
  <c r="AD689" i="2"/>
  <c r="AD449" i="2"/>
  <c r="AD409" i="2"/>
  <c r="AD401" i="2"/>
  <c r="AD685" i="2"/>
  <c r="AD490" i="2"/>
  <c r="AD681" i="2"/>
  <c r="AD225" i="2"/>
  <c r="AD125" i="2"/>
  <c r="AD134" i="2"/>
  <c r="AD151" i="2"/>
  <c r="AD605" i="2"/>
  <c r="AD404" i="2"/>
  <c r="AD300" i="2"/>
  <c r="AD522" i="2"/>
  <c r="AD148" i="2"/>
  <c r="AD238" i="2"/>
  <c r="AD480" i="2"/>
  <c r="AD597" i="2"/>
  <c r="AD721" i="2"/>
  <c r="AD95" i="2"/>
  <c r="AD210" i="2"/>
  <c r="AD360" i="2"/>
  <c r="AD660" i="2"/>
  <c r="AD633" i="2"/>
  <c r="AD680" i="2"/>
  <c r="AD518" i="2"/>
  <c r="AD366" i="2"/>
  <c r="AD90" i="2"/>
  <c r="AD393" i="2"/>
  <c r="AD334" i="2"/>
  <c r="AD92" i="2"/>
  <c r="AD123" i="2"/>
  <c r="AD398" i="2"/>
  <c r="AD565" i="2"/>
  <c r="AD649" i="2"/>
  <c r="AD77" i="2"/>
  <c r="AD586" i="2"/>
  <c r="AD257" i="2"/>
  <c r="AD412" i="2"/>
  <c r="AD330" i="2"/>
  <c r="AD73" i="2"/>
  <c r="AD405" i="2"/>
  <c r="AD585" i="2"/>
  <c r="AD627" i="2"/>
  <c r="AD731" i="2"/>
  <c r="AD671" i="2"/>
  <c r="AD726" i="2"/>
  <c r="AD645" i="2"/>
  <c r="AD495" i="2"/>
  <c r="AD162" i="2"/>
  <c r="AD62" i="2"/>
  <c r="AD285" i="2"/>
  <c r="AD703" i="2"/>
  <c r="AD281" i="2"/>
  <c r="AD395" i="2"/>
  <c r="AD541" i="2"/>
  <c r="AD154" i="2"/>
  <c r="AD305" i="2"/>
  <c r="AD36" i="2"/>
  <c r="AD617" i="2"/>
  <c r="AD320" i="2"/>
  <c r="AD289" i="2"/>
  <c r="AD542" i="2"/>
  <c r="AD678" i="2"/>
  <c r="AD229" i="2"/>
  <c r="AD321" i="2"/>
  <c r="AD722" i="2"/>
  <c r="AD326" i="2"/>
  <c r="AD463" i="2"/>
  <c r="AD687" i="2"/>
  <c r="AD248" i="2"/>
  <c r="AD461" i="2"/>
  <c r="AD525" i="2"/>
  <c r="AD452" i="2"/>
  <c r="AD675" i="2"/>
  <c r="AD512" i="2"/>
  <c r="AD133" i="2"/>
  <c r="AD631" i="2"/>
  <c r="AD733" i="2"/>
  <c r="AD209" i="2"/>
  <c r="AD588" i="2"/>
  <c r="AD96" i="2"/>
  <c r="AD301" i="2"/>
  <c r="AD283" i="2"/>
  <c r="AD705" i="2"/>
  <c r="AD635" i="2"/>
  <c r="AD599" i="2"/>
  <c r="AD378" i="2"/>
  <c r="AD282" i="2"/>
  <c r="AD664" i="2"/>
  <c r="AD507" i="2"/>
  <c r="AD470" i="2"/>
  <c r="AD355" i="2"/>
  <c r="AD515" i="2"/>
  <c r="AD190" i="2"/>
  <c r="AD182" i="2"/>
  <c r="AD291" i="2"/>
  <c r="AD254" i="2"/>
  <c r="AD442" i="2"/>
  <c r="AD331" i="2"/>
  <c r="AD97" i="2"/>
  <c r="AD520" i="2"/>
  <c r="AD135" i="2"/>
  <c r="AD704" i="2"/>
  <c r="AD293" i="2"/>
  <c r="AD353" i="2"/>
  <c r="AD563" i="2"/>
  <c r="AD536" i="2"/>
  <c r="AD548" i="2"/>
  <c r="AD244" i="2"/>
  <c r="AD422" i="2"/>
  <c r="AD714" i="2"/>
  <c r="AD456" i="2"/>
  <c r="AD317" i="2"/>
  <c r="AD636" i="2"/>
  <c r="AD214" i="2"/>
  <c r="AD296" i="2"/>
  <c r="AD535" i="2"/>
  <c r="AD368" i="2"/>
  <c r="AD400" i="2"/>
  <c r="AD698" i="2"/>
  <c r="AD679" i="2"/>
  <c r="AD365" i="2"/>
  <c r="AD576" i="2"/>
  <c r="AD629" i="2"/>
  <c r="AD727" i="2"/>
  <c r="AD700" i="2"/>
  <c r="AD564" i="2"/>
  <c r="AD534" i="2"/>
  <c r="AD607" i="2"/>
  <c r="AD668" i="2"/>
  <c r="AD696" i="2"/>
  <c r="AD438" i="2"/>
  <c r="AD676" i="2"/>
  <c r="AD658" i="2"/>
  <c r="AD665" i="2"/>
  <c r="AD610" i="2"/>
  <c r="AD510" i="2"/>
  <c r="AD499" i="2"/>
  <c r="AD673" i="2"/>
  <c r="AD697" i="2"/>
  <c r="AD572" i="2"/>
  <c r="AD694" i="2"/>
  <c r="AD677" i="2"/>
  <c r="AD728" i="2"/>
  <c r="AD713" i="2"/>
  <c r="AD729" i="2"/>
  <c r="AD693" i="2"/>
  <c r="AD711" i="2"/>
  <c r="AD657" i="2"/>
  <c r="AD730" i="2"/>
  <c r="AD717" i="2"/>
  <c r="AD672" i="2"/>
  <c r="AC644" i="2"/>
  <c r="AC577" i="2"/>
  <c r="AC601" i="2"/>
  <c r="AC84" i="2"/>
  <c r="AC348" i="2"/>
  <c r="AC435" i="2"/>
  <c r="AC383" i="2"/>
  <c r="AC549" i="2"/>
  <c r="AC384" i="2"/>
  <c r="AC552" i="2"/>
  <c r="AC298" i="2"/>
  <c r="AC433" i="2"/>
  <c r="AC144" i="2"/>
  <c r="AC695" i="2"/>
  <c r="AC136" i="2"/>
  <c r="AC539" i="2"/>
  <c r="AC648" i="2"/>
  <c r="AC52" i="2"/>
  <c r="AC385" i="2"/>
  <c r="AC469" i="2"/>
  <c r="AC474" i="2"/>
  <c r="AC455" i="2"/>
  <c r="AC388" i="2"/>
  <c r="AC230" i="2"/>
  <c r="AC71" i="2"/>
  <c r="AC245" i="2"/>
  <c r="AC596" i="2"/>
  <c r="AC314" i="2"/>
  <c r="AC639" i="2"/>
  <c r="AC583" i="2"/>
  <c r="AC180" i="2"/>
  <c r="AC500" i="2"/>
  <c r="AC49" i="2"/>
  <c r="AC380" i="2"/>
  <c r="AC5" i="2"/>
  <c r="AC699" i="2"/>
  <c r="AC432" i="2"/>
  <c r="AC121" i="2"/>
  <c r="AC227" i="2"/>
  <c r="AC339" i="2"/>
  <c r="AC653" i="2"/>
  <c r="AC275" i="2"/>
  <c r="AC323" i="2"/>
  <c r="AC540" i="2"/>
  <c r="AC81" i="2"/>
  <c r="AC208" i="2"/>
  <c r="AC220" i="2"/>
  <c r="AC595" i="2"/>
  <c r="AC501" i="2"/>
  <c r="AC243" i="2"/>
  <c r="AC54" i="2"/>
  <c r="AC312" i="2"/>
  <c r="AC143" i="2"/>
  <c r="AC441" i="2"/>
  <c r="AC357" i="2"/>
  <c r="AC302" i="2"/>
  <c r="AC239" i="2"/>
  <c r="AC468" i="2"/>
  <c r="AC533" i="2"/>
  <c r="AC115" i="2"/>
  <c r="AC290" i="2"/>
  <c r="AC271" i="2"/>
  <c r="AC359" i="2"/>
  <c r="AC276" i="2"/>
  <c r="AC87" i="2"/>
  <c r="AC122" i="2"/>
  <c r="AC527" i="2"/>
  <c r="AC443" i="2"/>
  <c r="AC38" i="2"/>
  <c r="AC68" i="2"/>
  <c r="AC396" i="2"/>
  <c r="AC410" i="2"/>
  <c r="AC440" i="2"/>
  <c r="AC560" i="2"/>
  <c r="AC120" i="2"/>
  <c r="AC267" i="2"/>
  <c r="AC336" i="2"/>
  <c r="AC451" i="2"/>
  <c r="AC414" i="2"/>
  <c r="AC219" i="2"/>
  <c r="AC109" i="2"/>
  <c r="AC374" i="2"/>
  <c r="AC483" i="2"/>
  <c r="AC250" i="2"/>
  <c r="AC551" i="2"/>
  <c r="AC145" i="2"/>
  <c r="AC450" i="2"/>
  <c r="AC186" i="2"/>
  <c r="AC421" i="2"/>
  <c r="AC467" i="2"/>
  <c r="AC688" i="2"/>
  <c r="AC237" i="2"/>
  <c r="AC222" i="2"/>
  <c r="AC286" i="2"/>
  <c r="AC93" i="2"/>
  <c r="AC16" i="2"/>
  <c r="AC327" i="2"/>
  <c r="AC603" i="2"/>
  <c r="AC59" i="2"/>
  <c r="AC251" i="2"/>
  <c r="AC389" i="2"/>
  <c r="AC372" i="2"/>
  <c r="AC64" i="2"/>
  <c r="AC23" i="2"/>
  <c r="AC103" i="2"/>
  <c r="AC174" i="2"/>
  <c r="AC361" i="2"/>
  <c r="AC58" i="2"/>
  <c r="AC408" i="2"/>
  <c r="AC110" i="2"/>
  <c r="AC169" i="2"/>
  <c r="AC309" i="2"/>
  <c r="AC201" i="2"/>
  <c r="AC35" i="2"/>
  <c r="AC232" i="2"/>
  <c r="AC691" i="2"/>
  <c r="AC532" i="2"/>
  <c r="AC177" i="2"/>
  <c r="AC453" i="2"/>
  <c r="AC273" i="2"/>
  <c r="AC20" i="2"/>
  <c r="AC76" i="2"/>
  <c r="AC351" i="2"/>
  <c r="AC192" i="2"/>
  <c r="AC547" i="2"/>
  <c r="AC78" i="2"/>
  <c r="AC647" i="2"/>
  <c r="AC381" i="2"/>
  <c r="AC46" i="2"/>
  <c r="AC188" i="2"/>
  <c r="AC13" i="2"/>
  <c r="AC241" i="2"/>
  <c r="AC280" i="2"/>
  <c r="AC692" i="2"/>
  <c r="AC652" i="2"/>
  <c r="AC147" i="2"/>
  <c r="AC391" i="2"/>
  <c r="AC202" i="2"/>
  <c r="AC307" i="2"/>
  <c r="AC397" i="2"/>
  <c r="AC268" i="2"/>
  <c r="AC683" i="2"/>
  <c r="AC12" i="2"/>
  <c r="AC394" i="2"/>
  <c r="AC392" i="2"/>
  <c r="AC556" i="2"/>
  <c r="AC642" i="2"/>
  <c r="AC350" i="2"/>
  <c r="AC718" i="2"/>
  <c r="AC338" i="2"/>
  <c r="AC284" i="2"/>
  <c r="AC224" i="2"/>
  <c r="AC146" i="2"/>
  <c r="AC464" i="2"/>
  <c r="AC211" i="2"/>
  <c r="AC221" i="2"/>
  <c r="AC428" i="2"/>
  <c r="AC235" i="2"/>
  <c r="AC26" i="2"/>
  <c r="AC226" i="2"/>
  <c r="AC472" i="2"/>
  <c r="AC390" i="2"/>
  <c r="AC24" i="2"/>
  <c r="AC611" i="2"/>
  <c r="AC521" i="2"/>
  <c r="AC160" i="2"/>
  <c r="AC514" i="2"/>
  <c r="AC666" i="2"/>
  <c r="AC343" i="2"/>
  <c r="AC570" i="2"/>
  <c r="AC578" i="2"/>
  <c r="AC558" i="2"/>
  <c r="AC354" i="2"/>
  <c r="AC264" i="2"/>
  <c r="AC656" i="2"/>
  <c r="AC546" i="2"/>
  <c r="AC581" i="2"/>
  <c r="AC173" i="2"/>
  <c r="AC447" i="2"/>
  <c r="AC606" i="2"/>
  <c r="AC473" i="2"/>
  <c r="AC667" i="2"/>
  <c r="AC41" i="2"/>
  <c r="AC141" i="2"/>
  <c r="AC4" i="2"/>
  <c r="AC306" i="2"/>
  <c r="AC613" i="2"/>
  <c r="AC288" i="2"/>
  <c r="AC197" i="2"/>
  <c r="AC278" i="2"/>
  <c r="AC624" i="2"/>
  <c r="AC100" i="2"/>
  <c r="AC166" i="2"/>
  <c r="AC231" i="2"/>
  <c r="AC508" i="2"/>
  <c r="AC477" i="2"/>
  <c r="AC128" i="2"/>
  <c r="AC544" i="2"/>
  <c r="AC641" i="2"/>
  <c r="AC654" i="2"/>
  <c r="AC637" i="2"/>
  <c r="AC89" i="2"/>
  <c r="AC196" i="2"/>
  <c r="AC303" i="2"/>
  <c r="AC299" i="2"/>
  <c r="AC634" i="2"/>
  <c r="AC45" i="2"/>
  <c r="AC491" i="2"/>
  <c r="AC47" i="2"/>
  <c r="AC446" i="2"/>
  <c r="AC129" i="2"/>
  <c r="AC29" i="2"/>
  <c r="AC420" i="2"/>
  <c r="AC86" i="2"/>
  <c r="AC478" i="2"/>
  <c r="AC99" i="2"/>
  <c r="AC638" i="2"/>
  <c r="AC475" i="2"/>
  <c r="AC423" i="2"/>
  <c r="AC567" i="2"/>
  <c r="AC444" i="2"/>
  <c r="AC502" i="2"/>
  <c r="AC234" i="2"/>
  <c r="AC60" i="2"/>
  <c r="AC140" i="2"/>
  <c r="AC15" i="2"/>
  <c r="AC156" i="2"/>
  <c r="AC44" i="2"/>
  <c r="AC640" i="2"/>
  <c r="AC279" i="2"/>
  <c r="AC413" i="2"/>
  <c r="AC417" i="2"/>
  <c r="AC269" i="2"/>
  <c r="AC496" i="2"/>
  <c r="AC561" i="2"/>
  <c r="AC246" i="2"/>
  <c r="AC415" i="2"/>
  <c r="AC701" i="2"/>
  <c r="AC489" i="2"/>
  <c r="AC324" i="2"/>
  <c r="AC511" i="2"/>
  <c r="AC493" i="2"/>
  <c r="AC707" i="2"/>
  <c r="AC69" i="2"/>
  <c r="AC34" i="2"/>
  <c r="AC399" i="2"/>
  <c r="AC358" i="2"/>
  <c r="AC429" i="2"/>
  <c r="AC57" i="2"/>
  <c r="AC111" i="2"/>
  <c r="AC287" i="2"/>
  <c r="AC11" i="2"/>
  <c r="AC318" i="2"/>
  <c r="AC661" i="2"/>
  <c r="AC439" i="2"/>
  <c r="AC454" i="2"/>
  <c r="AC346" i="2"/>
  <c r="AC402" i="2"/>
  <c r="AC83" i="2"/>
  <c r="AC719" i="2"/>
  <c r="AC149" i="2"/>
  <c r="AC418" i="2"/>
  <c r="AC189" i="2"/>
  <c r="AC557" i="2"/>
  <c r="AC373" i="2"/>
  <c r="AC295" i="2"/>
  <c r="AC590" i="2"/>
  <c r="AC370" i="2"/>
  <c r="AC344" i="2"/>
  <c r="AC622" i="2"/>
  <c r="AC328" i="2"/>
  <c r="AC18" i="2"/>
  <c r="AC371" i="2"/>
  <c r="AC376" i="2"/>
  <c r="AC471" i="2"/>
  <c r="AC550" i="2"/>
  <c r="AC626" i="2"/>
  <c r="AC431" i="2"/>
  <c r="AC706" i="2"/>
  <c r="AC424" i="2"/>
  <c r="AC386" i="2"/>
  <c r="AC212" i="2"/>
  <c r="AC481" i="2"/>
  <c r="AC457" i="2"/>
  <c r="AC3" i="2"/>
  <c r="AC419" i="2"/>
  <c r="AC66" i="2"/>
  <c r="AC216" i="2"/>
  <c r="AC82" i="2"/>
  <c r="AC335" i="2"/>
  <c r="AC106" i="2"/>
  <c r="AC579" i="2"/>
  <c r="AC277" i="2"/>
  <c r="AC137" i="2"/>
  <c r="AC217" i="2"/>
  <c r="AC98" i="2"/>
  <c r="AC51" i="2"/>
  <c r="AC349" i="2"/>
  <c r="AC175" i="2"/>
  <c r="AC50" i="2"/>
  <c r="AC117" i="2"/>
  <c r="AC347" i="2"/>
  <c r="AC571" i="2"/>
  <c r="AC674" i="2"/>
  <c r="AC593" i="2"/>
  <c r="AC526" i="2"/>
  <c r="AC207" i="2"/>
  <c r="AC487" i="2"/>
  <c r="AC65" i="2"/>
  <c r="AC255" i="2"/>
  <c r="AC559" i="2"/>
  <c r="AC260" i="2"/>
  <c r="AC403" i="2"/>
  <c r="AC194" i="2"/>
  <c r="AC568" i="2"/>
  <c r="AC315" i="2"/>
  <c r="AC191" i="2"/>
  <c r="AC322" i="2"/>
  <c r="AC362" i="2"/>
  <c r="AC458" i="2"/>
  <c r="AC294" i="2"/>
  <c r="AC8" i="2"/>
  <c r="AC569" i="2"/>
  <c r="AC573" i="2"/>
  <c r="AC325" i="2"/>
  <c r="AC181" i="2"/>
  <c r="AC460" i="2"/>
  <c r="AC168" i="2"/>
  <c r="AC659" i="2"/>
  <c r="AC240" i="2"/>
  <c r="AC30" i="2"/>
  <c r="AC223" i="2"/>
  <c r="AC10" i="2"/>
  <c r="AC124" i="2"/>
  <c r="AC375" i="2"/>
  <c r="AC543" i="2"/>
  <c r="AC170" i="2"/>
  <c r="AC265" i="2"/>
  <c r="AC553" i="2"/>
  <c r="AC91" i="2"/>
  <c r="AC592" i="2"/>
  <c r="AC459" i="2"/>
  <c r="AC313" i="2"/>
  <c r="AC205" i="2"/>
  <c r="AC118" i="2"/>
  <c r="AC171" i="2"/>
  <c r="AC218" i="2"/>
  <c r="AC261" i="2"/>
  <c r="AC131" i="2"/>
  <c r="AC716" i="2"/>
  <c r="AC270" i="2"/>
  <c r="AC164" i="2"/>
  <c r="AC107" i="2"/>
  <c r="AC79" i="2"/>
  <c r="AC167" i="2"/>
  <c r="AC67" i="2"/>
  <c r="AC669" i="2"/>
  <c r="AC203" i="2"/>
  <c r="AC165" i="2"/>
  <c r="AC584" i="2"/>
  <c r="AC37" i="2"/>
  <c r="AC682" i="2"/>
  <c r="AC25" i="2"/>
  <c r="AC75" i="2"/>
  <c r="AC195" i="2"/>
  <c r="AC40" i="2"/>
  <c r="AC367" i="2"/>
  <c r="AC516" i="2"/>
  <c r="AC341" i="2"/>
  <c r="AC537" i="2"/>
  <c r="AC9" i="2"/>
  <c r="AC6" i="2"/>
  <c r="AC430" i="2"/>
  <c r="AC545" i="2"/>
  <c r="AC187" i="2"/>
  <c r="AC142" i="2"/>
  <c r="AC337" i="2"/>
  <c r="AC662" i="2"/>
  <c r="AC263" i="2"/>
  <c r="AC63" i="2"/>
  <c r="AC204" i="2"/>
  <c r="AC650" i="2"/>
  <c r="AC609" i="2"/>
  <c r="AC213" i="2"/>
  <c r="AC152" i="2"/>
  <c r="AC48" i="2"/>
  <c r="AC614" i="2"/>
  <c r="AC332" i="2"/>
  <c r="AC618" i="2"/>
  <c r="AC411" i="2"/>
  <c r="AC158" i="2"/>
  <c r="AC55" i="2"/>
  <c r="AC485" i="2"/>
  <c r="AC200" i="2"/>
  <c r="AC492" i="2"/>
  <c r="AC2" i="2"/>
  <c r="AC319" i="2"/>
  <c r="AC554" i="2"/>
  <c r="AC484" i="2"/>
  <c r="AC31" i="2"/>
  <c r="AC266" i="2"/>
  <c r="AC690" i="2"/>
  <c r="AC132" i="2"/>
  <c r="AC517" i="2"/>
  <c r="AC21" i="2"/>
  <c r="AC163" i="2"/>
  <c r="AC297" i="2"/>
  <c r="AC684" i="2"/>
  <c r="AC157" i="2"/>
  <c r="AC215" i="2"/>
  <c r="AC256" i="2"/>
  <c r="AC249" i="2"/>
  <c r="AC14" i="2"/>
  <c r="AC172" i="2"/>
  <c r="AC236" i="2"/>
  <c r="AC43" i="2"/>
  <c r="AC119" i="2"/>
  <c r="AC56" i="2"/>
  <c r="AC259" i="2"/>
  <c r="AC228" i="2"/>
  <c r="AC258" i="2"/>
  <c r="AC206" i="2"/>
  <c r="AC377" i="2"/>
  <c r="AC159" i="2"/>
  <c r="AC523" i="2"/>
  <c r="AC476" i="2"/>
  <c r="AC615" i="2"/>
  <c r="AC155" i="2"/>
  <c r="AC628" i="2"/>
  <c r="AC566" i="2"/>
  <c r="AC504" i="2"/>
  <c r="AC17" i="2"/>
  <c r="AC138" i="2"/>
  <c r="AC632" i="2"/>
  <c r="AC150" i="2"/>
  <c r="AC32" i="2"/>
  <c r="AC247" i="2"/>
  <c r="AC272" i="2"/>
  <c r="AC531" i="2"/>
  <c r="AC600" i="2"/>
  <c r="AC310" i="2"/>
  <c r="AC127" i="2"/>
  <c r="AC101" i="2"/>
  <c r="AC686" i="2"/>
  <c r="AC466" i="2"/>
  <c r="AC604" i="2"/>
  <c r="AC108" i="2"/>
  <c r="AC732" i="2"/>
  <c r="AC587" i="2"/>
  <c r="AC253" i="2"/>
  <c r="AC161" i="2"/>
  <c r="AC702" i="2"/>
  <c r="AC292" i="2"/>
  <c r="AC509" i="2"/>
  <c r="AC524" i="2"/>
  <c r="AC53" i="2"/>
  <c r="AC333" i="2"/>
  <c r="AC712" i="2"/>
  <c r="AC651" i="2"/>
  <c r="AC608" i="2"/>
  <c r="AC506" i="2"/>
  <c r="AC643" i="2"/>
  <c r="AC70" i="2"/>
  <c r="AC625" i="2"/>
  <c r="AC80" i="2"/>
  <c r="AC505" i="2"/>
  <c r="AC153" i="2"/>
  <c r="AC436" i="2"/>
  <c r="AC462" i="2"/>
  <c r="AC304" i="2"/>
  <c r="AC7" i="2"/>
  <c r="AC126" i="2"/>
  <c r="AC85" i="2"/>
  <c r="AC416" i="2"/>
  <c r="AC445" i="2"/>
  <c r="AC329" i="2"/>
  <c r="AC594" i="2"/>
  <c r="AC39" i="2"/>
  <c r="AC437" i="2"/>
  <c r="AC233" i="2"/>
  <c r="AC616" i="2"/>
  <c r="AC316" i="2"/>
  <c r="AC519" i="2"/>
  <c r="AC116" i="2"/>
  <c r="AC22" i="2"/>
  <c r="AC185" i="2"/>
  <c r="AC710" i="2"/>
  <c r="AC114" i="2"/>
  <c r="AC345" i="2"/>
  <c r="AC387" i="2"/>
  <c r="AC723" i="2"/>
  <c r="AC575" i="2"/>
  <c r="AC19" i="2"/>
  <c r="AC670" i="2"/>
  <c r="AC530" i="2"/>
  <c r="AC479" i="2"/>
  <c r="AC178" i="2"/>
  <c r="AC663" i="2"/>
  <c r="AC486" i="2"/>
  <c r="AC176" i="2"/>
  <c r="AC340" i="2"/>
  <c r="AC130" i="2"/>
  <c r="AC139" i="2"/>
  <c r="AC715" i="2"/>
  <c r="AC513" i="2"/>
  <c r="AC183" i="2"/>
  <c r="AC28" i="2"/>
  <c r="AC105" i="2"/>
  <c r="AC198" i="2"/>
  <c r="AC582" i="2"/>
  <c r="AC528" i="2"/>
  <c r="AC612" i="2"/>
  <c r="AC364" i="2"/>
  <c r="AC602" i="2"/>
  <c r="AC27" i="2"/>
  <c r="AC352" i="2"/>
  <c r="AC709" i="2"/>
  <c r="AC102" i="2"/>
  <c r="AC555" i="2"/>
  <c r="AC538" i="2"/>
  <c r="AC262" i="2"/>
  <c r="AC72" i="2"/>
  <c r="AC311" i="2"/>
  <c r="AC61" i="2"/>
  <c r="AC427" i="2"/>
  <c r="AC363" i="2"/>
  <c r="AC425" i="2"/>
  <c r="AC529" i="2"/>
  <c r="AC503" i="2"/>
  <c r="AC482" i="2"/>
  <c r="AC184" i="2"/>
  <c r="AC434" i="2"/>
  <c r="AC426" i="2"/>
  <c r="AC620" i="2"/>
  <c r="AC488" i="2"/>
  <c r="AC382" i="2"/>
  <c r="AC623" i="2"/>
  <c r="AC308" i="2"/>
  <c r="AC74" i="2"/>
  <c r="AC574" i="2"/>
  <c r="AC274" i="2"/>
  <c r="AC497" i="2"/>
  <c r="AC406" i="2"/>
  <c r="AC112" i="2"/>
  <c r="AC179" i="2"/>
  <c r="AC725" i="2"/>
  <c r="AC580" i="2"/>
  <c r="AC369" i="2"/>
  <c r="AC621" i="2"/>
  <c r="AC498" i="2"/>
  <c r="AC342" i="2"/>
  <c r="AC589" i="2"/>
  <c r="AC724" i="2"/>
  <c r="AC379" i="2"/>
  <c r="AC708" i="2"/>
  <c r="AC494" i="2"/>
  <c r="AC199" i="2"/>
  <c r="AC598" i="2"/>
  <c r="AC720" i="2"/>
  <c r="AC94" i="2"/>
  <c r="AC113" i="2"/>
  <c r="AC630" i="2"/>
  <c r="AC448" i="2"/>
  <c r="AC193" i="2"/>
  <c r="AC655" i="2"/>
  <c r="AC619" i="2"/>
  <c r="AC252" i="2"/>
  <c r="AC407" i="2"/>
  <c r="AC88" i="2"/>
  <c r="AC646" i="2"/>
  <c r="AC465" i="2"/>
  <c r="AC562" i="2"/>
  <c r="AC356" i="2"/>
  <c r="AC591" i="2"/>
  <c r="AC42" i="2"/>
  <c r="AC104" i="2"/>
  <c r="AC33" i="2"/>
  <c r="AC242" i="2"/>
  <c r="AC689" i="2"/>
  <c r="AC449" i="2"/>
  <c r="AC409" i="2"/>
  <c r="AC401" i="2"/>
  <c r="AC685" i="2"/>
  <c r="AC490" i="2"/>
  <c r="AC681" i="2"/>
  <c r="AC225" i="2"/>
  <c r="AC125" i="2"/>
  <c r="AC134" i="2"/>
  <c r="AC151" i="2"/>
  <c r="AC605" i="2"/>
  <c r="AC404" i="2"/>
  <c r="AC300" i="2"/>
  <c r="AC522" i="2"/>
  <c r="AC148" i="2"/>
  <c r="AC238" i="2"/>
  <c r="AC480" i="2"/>
  <c r="AC597" i="2"/>
  <c r="AC721" i="2"/>
  <c r="AC95" i="2"/>
  <c r="AC210" i="2"/>
  <c r="AC360" i="2"/>
  <c r="AC660" i="2"/>
  <c r="AC633" i="2"/>
  <c r="AC680" i="2"/>
  <c r="AC518" i="2"/>
  <c r="AC366" i="2"/>
  <c r="AC90" i="2"/>
  <c r="AC393" i="2"/>
  <c r="AC334" i="2"/>
  <c r="AC92" i="2"/>
  <c r="AC123" i="2"/>
  <c r="AC398" i="2"/>
  <c r="AC565" i="2"/>
  <c r="AC649" i="2"/>
  <c r="AC77" i="2"/>
  <c r="AC586" i="2"/>
  <c r="AC257" i="2"/>
  <c r="AC412" i="2"/>
  <c r="AC330" i="2"/>
  <c r="AC73" i="2"/>
  <c r="AC405" i="2"/>
  <c r="AC585" i="2"/>
  <c r="AC627" i="2"/>
  <c r="AC731" i="2"/>
  <c r="AC671" i="2"/>
  <c r="AC726" i="2"/>
  <c r="AC645" i="2"/>
  <c r="AC495" i="2"/>
  <c r="AC162" i="2"/>
  <c r="AC62" i="2"/>
  <c r="AC285" i="2"/>
  <c r="AC703" i="2"/>
  <c r="AC281" i="2"/>
  <c r="AC395" i="2"/>
  <c r="AC541" i="2"/>
  <c r="AC154" i="2"/>
  <c r="AC305" i="2"/>
  <c r="AC36" i="2"/>
  <c r="AC617" i="2"/>
  <c r="AC320" i="2"/>
  <c r="AC289" i="2"/>
  <c r="AC542" i="2"/>
  <c r="AC678" i="2"/>
  <c r="AC229" i="2"/>
  <c r="AC321" i="2"/>
  <c r="AC722" i="2"/>
  <c r="AC326" i="2"/>
  <c r="AC463" i="2"/>
  <c r="AC687" i="2"/>
  <c r="AC248" i="2"/>
  <c r="AC461" i="2"/>
  <c r="AC525" i="2"/>
  <c r="AC452" i="2"/>
  <c r="AC675" i="2"/>
  <c r="AC512" i="2"/>
  <c r="AC133" i="2"/>
  <c r="AC631" i="2"/>
  <c r="AC733" i="2"/>
  <c r="AC209" i="2"/>
  <c r="AC588" i="2"/>
  <c r="AC96" i="2"/>
  <c r="AC301" i="2"/>
  <c r="AC283" i="2"/>
  <c r="AC705" i="2"/>
  <c r="AC635" i="2"/>
  <c r="AC599" i="2"/>
  <c r="AC378" i="2"/>
  <c r="AC282" i="2"/>
  <c r="AC664" i="2"/>
  <c r="AC507" i="2"/>
  <c r="AC470" i="2"/>
  <c r="AC355" i="2"/>
  <c r="AC515" i="2"/>
  <c r="AC190" i="2"/>
  <c r="AC182" i="2"/>
  <c r="AC291" i="2"/>
  <c r="AC254" i="2"/>
  <c r="AC442" i="2"/>
  <c r="AC331" i="2"/>
  <c r="AC97" i="2"/>
  <c r="AC520" i="2"/>
  <c r="AC135" i="2"/>
  <c r="AC704" i="2"/>
  <c r="AC293" i="2"/>
  <c r="AC353" i="2"/>
  <c r="AC563" i="2"/>
  <c r="AC536" i="2"/>
  <c r="AC548" i="2"/>
  <c r="AC244" i="2"/>
  <c r="AC422" i="2"/>
  <c r="AC714" i="2"/>
  <c r="AC456" i="2"/>
  <c r="AC317" i="2"/>
  <c r="AC636" i="2"/>
  <c r="AC214" i="2"/>
  <c r="AC296" i="2"/>
  <c r="AC535" i="2"/>
  <c r="AC368" i="2"/>
  <c r="AC400" i="2"/>
  <c r="AC698" i="2"/>
  <c r="AC679" i="2"/>
  <c r="AC365" i="2"/>
  <c r="AC576" i="2"/>
  <c r="AC629" i="2"/>
  <c r="AC727" i="2"/>
  <c r="AC700" i="2"/>
  <c r="AC564" i="2"/>
  <c r="AC534" i="2"/>
  <c r="AC607" i="2"/>
  <c r="AC668" i="2"/>
  <c r="AC696" i="2"/>
  <c r="AC438" i="2"/>
  <c r="AC676" i="2"/>
  <c r="AC658" i="2"/>
  <c r="AC665" i="2"/>
  <c r="AC610" i="2"/>
  <c r="AC510" i="2"/>
  <c r="AC499" i="2"/>
  <c r="AC673" i="2"/>
  <c r="AC697" i="2"/>
  <c r="AC572" i="2"/>
  <c r="AC694" i="2"/>
  <c r="AC677" i="2"/>
  <c r="AC728" i="2"/>
  <c r="AC713" i="2"/>
  <c r="AC729" i="2"/>
  <c r="AC693" i="2"/>
  <c r="AC711" i="2"/>
  <c r="AC657" i="2"/>
  <c r="AC730" i="2"/>
  <c r="AC717" i="2"/>
  <c r="AC672" i="2"/>
  <c r="U644" i="2"/>
  <c r="U577" i="2"/>
  <c r="U601" i="2"/>
  <c r="U84" i="2"/>
  <c r="U348" i="2"/>
  <c r="U435" i="2"/>
  <c r="U383" i="2"/>
  <c r="U549" i="2"/>
  <c r="U384" i="2"/>
  <c r="U552" i="2"/>
  <c r="U298" i="2"/>
  <c r="U433" i="2"/>
  <c r="U144" i="2"/>
  <c r="U695" i="2"/>
  <c r="U136" i="2"/>
  <c r="U539" i="2"/>
  <c r="U648" i="2"/>
  <c r="U52" i="2"/>
  <c r="U385" i="2"/>
  <c r="U469" i="2"/>
  <c r="U474" i="2"/>
  <c r="U455" i="2"/>
  <c r="U388" i="2"/>
  <c r="U230" i="2"/>
  <c r="U71" i="2"/>
  <c r="U245" i="2"/>
  <c r="U596" i="2"/>
  <c r="U314" i="2"/>
  <c r="U639" i="2"/>
  <c r="U583" i="2"/>
  <c r="U180" i="2"/>
  <c r="U500" i="2"/>
  <c r="U49" i="2"/>
  <c r="U380" i="2"/>
  <c r="U5" i="2"/>
  <c r="U699" i="2"/>
  <c r="U432" i="2"/>
  <c r="U121" i="2"/>
  <c r="U227" i="2"/>
  <c r="U339" i="2"/>
  <c r="U653" i="2"/>
  <c r="U275" i="2"/>
  <c r="U323" i="2"/>
  <c r="U540" i="2"/>
  <c r="U81" i="2"/>
  <c r="U208" i="2"/>
  <c r="U220" i="2"/>
  <c r="U595" i="2"/>
  <c r="U501" i="2"/>
  <c r="U243" i="2"/>
  <c r="U54" i="2"/>
  <c r="U312" i="2"/>
  <c r="U143" i="2"/>
  <c r="U441" i="2"/>
  <c r="U357" i="2"/>
  <c r="U302" i="2"/>
  <c r="U239" i="2"/>
  <c r="U468" i="2"/>
  <c r="U533" i="2"/>
  <c r="U115" i="2"/>
  <c r="U290" i="2"/>
  <c r="U271" i="2"/>
  <c r="U359" i="2"/>
  <c r="U276" i="2"/>
  <c r="U87" i="2"/>
  <c r="U122" i="2"/>
  <c r="U527" i="2"/>
  <c r="U443" i="2"/>
  <c r="U38" i="2"/>
  <c r="U68" i="2"/>
  <c r="U396" i="2"/>
  <c r="U410" i="2"/>
  <c r="U440" i="2"/>
  <c r="U560" i="2"/>
  <c r="U120" i="2"/>
  <c r="U267" i="2"/>
  <c r="U336" i="2"/>
  <c r="U451" i="2"/>
  <c r="U414" i="2"/>
  <c r="U219" i="2"/>
  <c r="U109" i="2"/>
  <c r="U374" i="2"/>
  <c r="U483" i="2"/>
  <c r="U250" i="2"/>
  <c r="U551" i="2"/>
  <c r="U145" i="2"/>
  <c r="U450" i="2"/>
  <c r="U186" i="2"/>
  <c r="U421" i="2"/>
  <c r="U467" i="2"/>
  <c r="U688" i="2"/>
  <c r="U237" i="2"/>
  <c r="U222" i="2"/>
  <c r="U286" i="2"/>
  <c r="U93" i="2"/>
  <c r="U16" i="2"/>
  <c r="U327" i="2"/>
  <c r="U603" i="2"/>
  <c r="U59" i="2"/>
  <c r="U251" i="2"/>
  <c r="U389" i="2"/>
  <c r="U372" i="2"/>
  <c r="U64" i="2"/>
  <c r="U23" i="2"/>
  <c r="U103" i="2"/>
  <c r="U174" i="2"/>
  <c r="U361" i="2"/>
  <c r="U58" i="2"/>
  <c r="U408" i="2"/>
  <c r="U110" i="2"/>
  <c r="U169" i="2"/>
  <c r="U309" i="2"/>
  <c r="U201" i="2"/>
  <c r="U35" i="2"/>
  <c r="U232" i="2"/>
  <c r="U691" i="2"/>
  <c r="U532" i="2"/>
  <c r="U177" i="2"/>
  <c r="U453" i="2"/>
  <c r="U273" i="2"/>
  <c r="U20" i="2"/>
  <c r="U76" i="2"/>
  <c r="U351" i="2"/>
  <c r="U192" i="2"/>
  <c r="U547" i="2"/>
  <c r="U78" i="2"/>
  <c r="U647" i="2"/>
  <c r="U381" i="2"/>
  <c r="U46" i="2"/>
  <c r="U188" i="2"/>
  <c r="U13" i="2"/>
  <c r="U241" i="2"/>
  <c r="U280" i="2"/>
  <c r="U692" i="2"/>
  <c r="U652" i="2"/>
  <c r="U147" i="2"/>
  <c r="U391" i="2"/>
  <c r="U202" i="2"/>
  <c r="U307" i="2"/>
  <c r="U397" i="2"/>
  <c r="U268" i="2"/>
  <c r="U683" i="2"/>
  <c r="U12" i="2"/>
  <c r="U394" i="2"/>
  <c r="U392" i="2"/>
  <c r="U556" i="2"/>
  <c r="U642" i="2"/>
  <c r="U350" i="2"/>
  <c r="U718" i="2"/>
  <c r="U338" i="2"/>
  <c r="U284" i="2"/>
  <c r="U224" i="2"/>
  <c r="U146" i="2"/>
  <c r="U464" i="2"/>
  <c r="U211" i="2"/>
  <c r="U221" i="2"/>
  <c r="U428" i="2"/>
  <c r="U235" i="2"/>
  <c r="U26" i="2"/>
  <c r="U226" i="2"/>
  <c r="U472" i="2"/>
  <c r="U390" i="2"/>
  <c r="U24" i="2"/>
  <c r="U611" i="2"/>
  <c r="U521" i="2"/>
  <c r="U160" i="2"/>
  <c r="U514" i="2"/>
  <c r="U666" i="2"/>
  <c r="U343" i="2"/>
  <c r="U570" i="2"/>
  <c r="U578" i="2"/>
  <c r="U558" i="2"/>
  <c r="U354" i="2"/>
  <c r="U264" i="2"/>
  <c r="U656" i="2"/>
  <c r="U546" i="2"/>
  <c r="U581" i="2"/>
  <c r="U173" i="2"/>
  <c r="U447" i="2"/>
  <c r="U606" i="2"/>
  <c r="U473" i="2"/>
  <c r="U667" i="2"/>
  <c r="U41" i="2"/>
  <c r="U141" i="2"/>
  <c r="U4" i="2"/>
  <c r="U306" i="2"/>
  <c r="U613" i="2"/>
  <c r="U288" i="2"/>
  <c r="U197" i="2"/>
  <c r="U278" i="2"/>
  <c r="U624" i="2"/>
  <c r="U100" i="2"/>
  <c r="U166" i="2"/>
  <c r="U231" i="2"/>
  <c r="U508" i="2"/>
  <c r="U477" i="2"/>
  <c r="U128" i="2"/>
  <c r="U544" i="2"/>
  <c r="U641" i="2"/>
  <c r="U654" i="2"/>
  <c r="U637" i="2"/>
  <c r="U89" i="2"/>
  <c r="U196" i="2"/>
  <c r="U303" i="2"/>
  <c r="U299" i="2"/>
  <c r="U634" i="2"/>
  <c r="U45" i="2"/>
  <c r="U491" i="2"/>
  <c r="U47" i="2"/>
  <c r="U446" i="2"/>
  <c r="U129" i="2"/>
  <c r="U29" i="2"/>
  <c r="U420" i="2"/>
  <c r="U86" i="2"/>
  <c r="U478" i="2"/>
  <c r="U99" i="2"/>
  <c r="U638" i="2"/>
  <c r="U475" i="2"/>
  <c r="U423" i="2"/>
  <c r="U567" i="2"/>
  <c r="U444" i="2"/>
  <c r="U502" i="2"/>
  <c r="U234" i="2"/>
  <c r="U60" i="2"/>
  <c r="U140" i="2"/>
  <c r="U15" i="2"/>
  <c r="U156" i="2"/>
  <c r="U44" i="2"/>
  <c r="U640" i="2"/>
  <c r="U279" i="2"/>
  <c r="U413" i="2"/>
  <c r="U417" i="2"/>
  <c r="U269" i="2"/>
  <c r="U496" i="2"/>
  <c r="U561" i="2"/>
  <c r="U246" i="2"/>
  <c r="U415" i="2"/>
  <c r="U701" i="2"/>
  <c r="U489" i="2"/>
  <c r="U324" i="2"/>
  <c r="U511" i="2"/>
  <c r="U493" i="2"/>
  <c r="U707" i="2"/>
  <c r="U69" i="2"/>
  <c r="U34" i="2"/>
  <c r="U399" i="2"/>
  <c r="U358" i="2"/>
  <c r="U429" i="2"/>
  <c r="U57" i="2"/>
  <c r="U111" i="2"/>
  <c r="U287" i="2"/>
  <c r="U11" i="2"/>
  <c r="U318" i="2"/>
  <c r="U661" i="2"/>
  <c r="U439" i="2"/>
  <c r="U454" i="2"/>
  <c r="U346" i="2"/>
  <c r="U402" i="2"/>
  <c r="U83" i="2"/>
  <c r="U719" i="2"/>
  <c r="U149" i="2"/>
  <c r="U418" i="2"/>
  <c r="U189" i="2"/>
  <c r="U557" i="2"/>
  <c r="U373" i="2"/>
  <c r="U295" i="2"/>
  <c r="U590" i="2"/>
  <c r="U370" i="2"/>
  <c r="U344" i="2"/>
  <c r="U622" i="2"/>
  <c r="U328" i="2"/>
  <c r="U18" i="2"/>
  <c r="U371" i="2"/>
  <c r="U376" i="2"/>
  <c r="U471" i="2"/>
  <c r="U550" i="2"/>
  <c r="U626" i="2"/>
  <c r="U431" i="2"/>
  <c r="U706" i="2"/>
  <c r="U424" i="2"/>
  <c r="U386" i="2"/>
  <c r="U212" i="2"/>
  <c r="U481" i="2"/>
  <c r="U457" i="2"/>
  <c r="U3" i="2"/>
  <c r="U419" i="2"/>
  <c r="U66" i="2"/>
  <c r="U216" i="2"/>
  <c r="U82" i="2"/>
  <c r="U335" i="2"/>
  <c r="U106" i="2"/>
  <c r="U579" i="2"/>
  <c r="U277" i="2"/>
  <c r="U137" i="2"/>
  <c r="U217" i="2"/>
  <c r="U98" i="2"/>
  <c r="U51" i="2"/>
  <c r="U349" i="2"/>
  <c r="U175" i="2"/>
  <c r="U50" i="2"/>
  <c r="U117" i="2"/>
  <c r="U347" i="2"/>
  <c r="U571" i="2"/>
  <c r="U674" i="2"/>
  <c r="U593" i="2"/>
  <c r="U526" i="2"/>
  <c r="U207" i="2"/>
  <c r="U487" i="2"/>
  <c r="U65" i="2"/>
  <c r="U255" i="2"/>
  <c r="U559" i="2"/>
  <c r="U260" i="2"/>
  <c r="U403" i="2"/>
  <c r="U194" i="2"/>
  <c r="U568" i="2"/>
  <c r="U315" i="2"/>
  <c r="U191" i="2"/>
  <c r="U322" i="2"/>
  <c r="U362" i="2"/>
  <c r="U458" i="2"/>
  <c r="U294" i="2"/>
  <c r="U8" i="2"/>
  <c r="U569" i="2"/>
  <c r="U573" i="2"/>
  <c r="U325" i="2"/>
  <c r="U181" i="2"/>
  <c r="U460" i="2"/>
  <c r="U168" i="2"/>
  <c r="U659" i="2"/>
  <c r="U240" i="2"/>
  <c r="U30" i="2"/>
  <c r="U223" i="2"/>
  <c r="U10" i="2"/>
  <c r="U124" i="2"/>
  <c r="U375" i="2"/>
  <c r="U543" i="2"/>
  <c r="U170" i="2"/>
  <c r="U265" i="2"/>
  <c r="U553" i="2"/>
  <c r="U91" i="2"/>
  <c r="U592" i="2"/>
  <c r="U459" i="2"/>
  <c r="U313" i="2"/>
  <c r="U205" i="2"/>
  <c r="U118" i="2"/>
  <c r="U171" i="2"/>
  <c r="U218" i="2"/>
  <c r="U261" i="2"/>
  <c r="U131" i="2"/>
  <c r="U716" i="2"/>
  <c r="U270" i="2"/>
  <c r="U164" i="2"/>
  <c r="U107" i="2"/>
  <c r="U79" i="2"/>
  <c r="U167" i="2"/>
  <c r="U67" i="2"/>
  <c r="U669" i="2"/>
  <c r="U203" i="2"/>
  <c r="U165" i="2"/>
  <c r="U584" i="2"/>
  <c r="U37" i="2"/>
  <c r="U682" i="2"/>
  <c r="U25" i="2"/>
  <c r="U75" i="2"/>
  <c r="U195" i="2"/>
  <c r="U40" i="2"/>
  <c r="U367" i="2"/>
  <c r="U516" i="2"/>
  <c r="U341" i="2"/>
  <c r="U537" i="2"/>
  <c r="U9" i="2"/>
  <c r="U6" i="2"/>
  <c r="U430" i="2"/>
  <c r="U545" i="2"/>
  <c r="U187" i="2"/>
  <c r="U142" i="2"/>
  <c r="U337" i="2"/>
  <c r="U662" i="2"/>
  <c r="U263" i="2"/>
  <c r="U63" i="2"/>
  <c r="U204" i="2"/>
  <c r="U650" i="2"/>
  <c r="U609" i="2"/>
  <c r="U213" i="2"/>
  <c r="U152" i="2"/>
  <c r="U48" i="2"/>
  <c r="U614" i="2"/>
  <c r="U332" i="2"/>
  <c r="U618" i="2"/>
  <c r="U411" i="2"/>
  <c r="U158" i="2"/>
  <c r="U55" i="2"/>
  <c r="U485" i="2"/>
  <c r="U200" i="2"/>
  <c r="U492" i="2"/>
  <c r="U2" i="2"/>
  <c r="U319" i="2"/>
  <c r="U554" i="2"/>
  <c r="U484" i="2"/>
  <c r="U31" i="2"/>
  <c r="U266" i="2"/>
  <c r="U690" i="2"/>
  <c r="U132" i="2"/>
  <c r="U517" i="2"/>
  <c r="U21" i="2"/>
  <c r="U163" i="2"/>
  <c r="U297" i="2"/>
  <c r="U684" i="2"/>
  <c r="U157" i="2"/>
  <c r="U215" i="2"/>
  <c r="U256" i="2"/>
  <c r="U249" i="2"/>
  <c r="U14" i="2"/>
  <c r="U172" i="2"/>
  <c r="U236" i="2"/>
  <c r="U43" i="2"/>
  <c r="U119" i="2"/>
  <c r="U56" i="2"/>
  <c r="U259" i="2"/>
  <c r="U228" i="2"/>
  <c r="U258" i="2"/>
  <c r="U206" i="2"/>
  <c r="U377" i="2"/>
  <c r="U159" i="2"/>
  <c r="U523" i="2"/>
  <c r="U476" i="2"/>
  <c r="U615" i="2"/>
  <c r="U155" i="2"/>
  <c r="U628" i="2"/>
  <c r="U566" i="2"/>
  <c r="U504" i="2"/>
  <c r="U17" i="2"/>
  <c r="U138" i="2"/>
  <c r="U632" i="2"/>
  <c r="U150" i="2"/>
  <c r="U32" i="2"/>
  <c r="U247" i="2"/>
  <c r="U272" i="2"/>
  <c r="U531" i="2"/>
  <c r="U600" i="2"/>
  <c r="U310" i="2"/>
  <c r="U127" i="2"/>
  <c r="U101" i="2"/>
  <c r="U686" i="2"/>
  <c r="U466" i="2"/>
  <c r="U604" i="2"/>
  <c r="U108" i="2"/>
  <c r="U732" i="2"/>
  <c r="U587" i="2"/>
  <c r="U253" i="2"/>
  <c r="U161" i="2"/>
  <c r="U702" i="2"/>
  <c r="U292" i="2"/>
  <c r="U509" i="2"/>
  <c r="U524" i="2"/>
  <c r="U53" i="2"/>
  <c r="U333" i="2"/>
  <c r="U712" i="2"/>
  <c r="U651" i="2"/>
  <c r="U608" i="2"/>
  <c r="U506" i="2"/>
  <c r="U643" i="2"/>
  <c r="U70" i="2"/>
  <c r="U625" i="2"/>
  <c r="U80" i="2"/>
  <c r="U505" i="2"/>
  <c r="U153" i="2"/>
  <c r="U436" i="2"/>
  <c r="U462" i="2"/>
  <c r="U304" i="2"/>
  <c r="U7" i="2"/>
  <c r="U126" i="2"/>
  <c r="U85" i="2"/>
  <c r="U416" i="2"/>
  <c r="U445" i="2"/>
  <c r="U329" i="2"/>
  <c r="U594" i="2"/>
  <c r="U39" i="2"/>
  <c r="U437" i="2"/>
  <c r="U233" i="2"/>
  <c r="U616" i="2"/>
  <c r="U316" i="2"/>
  <c r="U519" i="2"/>
  <c r="U116" i="2"/>
  <c r="U22" i="2"/>
  <c r="U185" i="2"/>
  <c r="U710" i="2"/>
  <c r="U114" i="2"/>
  <c r="U345" i="2"/>
  <c r="U387" i="2"/>
  <c r="U723" i="2"/>
  <c r="U575" i="2"/>
  <c r="U19" i="2"/>
  <c r="U670" i="2"/>
  <c r="U530" i="2"/>
  <c r="U479" i="2"/>
  <c r="U178" i="2"/>
  <c r="U663" i="2"/>
  <c r="U486" i="2"/>
  <c r="U176" i="2"/>
  <c r="U340" i="2"/>
  <c r="U130" i="2"/>
  <c r="U139" i="2"/>
  <c r="U715" i="2"/>
  <c r="U513" i="2"/>
  <c r="U183" i="2"/>
  <c r="U28" i="2"/>
  <c r="U105" i="2"/>
  <c r="U198" i="2"/>
  <c r="U582" i="2"/>
  <c r="U528" i="2"/>
  <c r="U612" i="2"/>
  <c r="U364" i="2"/>
  <c r="U602" i="2"/>
  <c r="U27" i="2"/>
  <c r="U352" i="2"/>
  <c r="U709" i="2"/>
  <c r="U102" i="2"/>
  <c r="U555" i="2"/>
  <c r="U538" i="2"/>
  <c r="U262" i="2"/>
  <c r="U72" i="2"/>
  <c r="U311" i="2"/>
  <c r="U61" i="2"/>
  <c r="U427" i="2"/>
  <c r="U363" i="2"/>
  <c r="U425" i="2"/>
  <c r="U529" i="2"/>
  <c r="U503" i="2"/>
  <c r="U482" i="2"/>
  <c r="U184" i="2"/>
  <c r="U434" i="2"/>
  <c r="U426" i="2"/>
  <c r="U620" i="2"/>
  <c r="U488" i="2"/>
  <c r="U382" i="2"/>
  <c r="U623" i="2"/>
  <c r="U308" i="2"/>
  <c r="U74" i="2"/>
  <c r="U574" i="2"/>
  <c r="U274" i="2"/>
  <c r="U497" i="2"/>
  <c r="U406" i="2"/>
  <c r="U112" i="2"/>
  <c r="U179" i="2"/>
  <c r="U725" i="2"/>
  <c r="U580" i="2"/>
  <c r="U369" i="2"/>
  <c r="U621" i="2"/>
  <c r="U498" i="2"/>
  <c r="U342" i="2"/>
  <c r="U589" i="2"/>
  <c r="U724" i="2"/>
  <c r="U379" i="2"/>
  <c r="U708" i="2"/>
  <c r="U494" i="2"/>
  <c r="U199" i="2"/>
  <c r="U598" i="2"/>
  <c r="U720" i="2"/>
  <c r="U94" i="2"/>
  <c r="U113" i="2"/>
  <c r="U630" i="2"/>
  <c r="U448" i="2"/>
  <c r="U193" i="2"/>
  <c r="U655" i="2"/>
  <c r="U619" i="2"/>
  <c r="U252" i="2"/>
  <c r="U407" i="2"/>
  <c r="U88" i="2"/>
  <c r="U646" i="2"/>
  <c r="U465" i="2"/>
  <c r="U562" i="2"/>
  <c r="U356" i="2"/>
  <c r="U591" i="2"/>
  <c r="U42" i="2"/>
  <c r="U104" i="2"/>
  <c r="U33" i="2"/>
  <c r="U242" i="2"/>
  <c r="U689" i="2"/>
  <c r="U449" i="2"/>
  <c r="U409" i="2"/>
  <c r="U401" i="2"/>
  <c r="U685" i="2"/>
  <c r="U490" i="2"/>
  <c r="U681" i="2"/>
  <c r="U225" i="2"/>
  <c r="U125" i="2"/>
  <c r="U134" i="2"/>
  <c r="U151" i="2"/>
  <c r="U605" i="2"/>
  <c r="U404" i="2"/>
  <c r="U300" i="2"/>
  <c r="U522" i="2"/>
  <c r="U148" i="2"/>
  <c r="U238" i="2"/>
  <c r="U480" i="2"/>
  <c r="U597" i="2"/>
  <c r="U721" i="2"/>
  <c r="U95" i="2"/>
  <c r="U210" i="2"/>
  <c r="U360" i="2"/>
  <c r="U660" i="2"/>
  <c r="U633" i="2"/>
  <c r="U680" i="2"/>
  <c r="U518" i="2"/>
  <c r="U366" i="2"/>
  <c r="U90" i="2"/>
  <c r="U393" i="2"/>
  <c r="U334" i="2"/>
  <c r="U92" i="2"/>
  <c r="U123" i="2"/>
  <c r="U398" i="2"/>
  <c r="U565" i="2"/>
  <c r="U649" i="2"/>
  <c r="U77" i="2"/>
  <c r="U586" i="2"/>
  <c r="U257" i="2"/>
  <c r="U412" i="2"/>
  <c r="U330" i="2"/>
  <c r="U73" i="2"/>
  <c r="U405" i="2"/>
  <c r="U585" i="2"/>
  <c r="U627" i="2"/>
  <c r="U731" i="2"/>
  <c r="U671" i="2"/>
  <c r="U726" i="2"/>
  <c r="U645" i="2"/>
  <c r="U495" i="2"/>
  <c r="U162" i="2"/>
  <c r="U62" i="2"/>
  <c r="U285" i="2"/>
  <c r="U703" i="2"/>
  <c r="U281" i="2"/>
  <c r="U395" i="2"/>
  <c r="U541" i="2"/>
  <c r="U154" i="2"/>
  <c r="U305" i="2"/>
  <c r="U36" i="2"/>
  <c r="U617" i="2"/>
  <c r="U320" i="2"/>
  <c r="U289" i="2"/>
  <c r="U542" i="2"/>
  <c r="U678" i="2"/>
  <c r="U229" i="2"/>
  <c r="U321" i="2"/>
  <c r="U722" i="2"/>
  <c r="U326" i="2"/>
  <c r="U463" i="2"/>
  <c r="U687" i="2"/>
  <c r="U248" i="2"/>
  <c r="U461" i="2"/>
  <c r="U525" i="2"/>
  <c r="U452" i="2"/>
  <c r="U675" i="2"/>
  <c r="U512" i="2"/>
  <c r="U133" i="2"/>
  <c r="U631" i="2"/>
  <c r="U733" i="2"/>
  <c r="U209" i="2"/>
  <c r="U588" i="2"/>
  <c r="U96" i="2"/>
  <c r="U301" i="2"/>
  <c r="U283" i="2"/>
  <c r="U705" i="2"/>
  <c r="U635" i="2"/>
  <c r="U599" i="2"/>
  <c r="U378" i="2"/>
  <c r="U282" i="2"/>
  <c r="U664" i="2"/>
  <c r="U507" i="2"/>
  <c r="U470" i="2"/>
  <c r="U355" i="2"/>
  <c r="U515" i="2"/>
  <c r="U190" i="2"/>
  <c r="U182" i="2"/>
  <c r="U291" i="2"/>
  <c r="U254" i="2"/>
  <c r="U442" i="2"/>
  <c r="U331" i="2"/>
  <c r="U97" i="2"/>
  <c r="U520" i="2"/>
  <c r="U135" i="2"/>
  <c r="U704" i="2"/>
  <c r="U293" i="2"/>
  <c r="U353" i="2"/>
  <c r="U563" i="2"/>
  <c r="U536" i="2"/>
  <c r="U548" i="2"/>
  <c r="U244" i="2"/>
  <c r="U422" i="2"/>
  <c r="U714" i="2"/>
  <c r="U456" i="2"/>
  <c r="U317" i="2"/>
  <c r="U636" i="2"/>
  <c r="U214" i="2"/>
  <c r="U296" i="2"/>
  <c r="U535" i="2"/>
  <c r="U368" i="2"/>
  <c r="U400" i="2"/>
  <c r="U698" i="2"/>
  <c r="U679" i="2"/>
  <c r="U365" i="2"/>
  <c r="U576" i="2"/>
  <c r="U629" i="2"/>
  <c r="U727" i="2"/>
  <c r="U700" i="2"/>
  <c r="U564" i="2"/>
  <c r="U534" i="2"/>
  <c r="U607" i="2"/>
  <c r="U668" i="2"/>
  <c r="U696" i="2"/>
  <c r="U438" i="2"/>
  <c r="U676" i="2"/>
  <c r="U658" i="2"/>
  <c r="U665" i="2"/>
  <c r="U610" i="2"/>
  <c r="U510" i="2"/>
  <c r="U499" i="2"/>
  <c r="U673" i="2"/>
  <c r="U697" i="2"/>
  <c r="U572" i="2"/>
  <c r="U694" i="2"/>
  <c r="U677" i="2"/>
  <c r="U728" i="2"/>
  <c r="U713" i="2"/>
  <c r="U729" i="2"/>
  <c r="U693" i="2"/>
  <c r="U711" i="2"/>
  <c r="U657" i="2"/>
  <c r="U730" i="2"/>
  <c r="U717" i="2"/>
  <c r="U672" i="2"/>
  <c r="T644" i="2"/>
  <c r="T577" i="2"/>
  <c r="T601" i="2"/>
  <c r="T84" i="2"/>
  <c r="T348" i="2"/>
  <c r="T435" i="2"/>
  <c r="T383" i="2"/>
  <c r="T549" i="2"/>
  <c r="T384" i="2"/>
  <c r="T552" i="2"/>
  <c r="T298" i="2"/>
  <c r="T433" i="2"/>
  <c r="T144" i="2"/>
  <c r="T695" i="2"/>
  <c r="T136" i="2"/>
  <c r="T539" i="2"/>
  <c r="T648" i="2"/>
  <c r="T52" i="2"/>
  <c r="T385" i="2"/>
  <c r="T469" i="2"/>
  <c r="T474" i="2"/>
  <c r="T455" i="2"/>
  <c r="T388" i="2"/>
  <c r="T230" i="2"/>
  <c r="T71" i="2"/>
  <c r="T245" i="2"/>
  <c r="T596" i="2"/>
  <c r="T314" i="2"/>
  <c r="T639" i="2"/>
  <c r="T583" i="2"/>
  <c r="T180" i="2"/>
  <c r="T500" i="2"/>
  <c r="T49" i="2"/>
  <c r="T380" i="2"/>
  <c r="T5" i="2"/>
  <c r="T699" i="2"/>
  <c r="T432" i="2"/>
  <c r="T121" i="2"/>
  <c r="T227" i="2"/>
  <c r="T339" i="2"/>
  <c r="T653" i="2"/>
  <c r="T275" i="2"/>
  <c r="T323" i="2"/>
  <c r="T540" i="2"/>
  <c r="T81" i="2"/>
  <c r="T208" i="2"/>
  <c r="T220" i="2"/>
  <c r="T595" i="2"/>
  <c r="T501" i="2"/>
  <c r="T243" i="2"/>
  <c r="T54" i="2"/>
  <c r="T312" i="2"/>
  <c r="T143" i="2"/>
  <c r="T441" i="2"/>
  <c r="T357" i="2"/>
  <c r="T302" i="2"/>
  <c r="T239" i="2"/>
  <c r="T468" i="2"/>
  <c r="T533" i="2"/>
  <c r="T115" i="2"/>
  <c r="T290" i="2"/>
  <c r="T271" i="2"/>
  <c r="T359" i="2"/>
  <c r="T276" i="2"/>
  <c r="T87" i="2"/>
  <c r="T122" i="2"/>
  <c r="T527" i="2"/>
  <c r="T443" i="2"/>
  <c r="T38" i="2"/>
  <c r="T68" i="2"/>
  <c r="T396" i="2"/>
  <c r="T410" i="2"/>
  <c r="T440" i="2"/>
  <c r="T560" i="2"/>
  <c r="T120" i="2"/>
  <c r="T267" i="2"/>
  <c r="T336" i="2"/>
  <c r="T451" i="2"/>
  <c r="T414" i="2"/>
  <c r="T219" i="2"/>
  <c r="T109" i="2"/>
  <c r="T374" i="2"/>
  <c r="T483" i="2"/>
  <c r="T250" i="2"/>
  <c r="T551" i="2"/>
  <c r="T145" i="2"/>
  <c r="T450" i="2"/>
  <c r="T186" i="2"/>
  <c r="T421" i="2"/>
  <c r="T467" i="2"/>
  <c r="T688" i="2"/>
  <c r="T237" i="2"/>
  <c r="T222" i="2"/>
  <c r="T286" i="2"/>
  <c r="T93" i="2"/>
  <c r="T16" i="2"/>
  <c r="T327" i="2"/>
  <c r="T603" i="2"/>
  <c r="T59" i="2"/>
  <c r="T251" i="2"/>
  <c r="T389" i="2"/>
  <c r="T372" i="2"/>
  <c r="T64" i="2"/>
  <c r="T23" i="2"/>
  <c r="T103" i="2"/>
  <c r="T174" i="2"/>
  <c r="T361" i="2"/>
  <c r="T58" i="2"/>
  <c r="T408" i="2"/>
  <c r="T110" i="2"/>
  <c r="T169" i="2"/>
  <c r="T309" i="2"/>
  <c r="T201" i="2"/>
  <c r="T35" i="2"/>
  <c r="T232" i="2"/>
  <c r="T691" i="2"/>
  <c r="T532" i="2"/>
  <c r="T177" i="2"/>
  <c r="T453" i="2"/>
  <c r="T273" i="2"/>
  <c r="T20" i="2"/>
  <c r="T76" i="2"/>
  <c r="T351" i="2"/>
  <c r="T192" i="2"/>
  <c r="T547" i="2"/>
  <c r="T78" i="2"/>
  <c r="T647" i="2"/>
  <c r="T381" i="2"/>
  <c r="T46" i="2"/>
  <c r="T188" i="2"/>
  <c r="T13" i="2"/>
  <c r="T241" i="2"/>
  <c r="T280" i="2"/>
  <c r="T692" i="2"/>
  <c r="T652" i="2"/>
  <c r="T147" i="2"/>
  <c r="T391" i="2"/>
  <c r="T202" i="2"/>
  <c r="T307" i="2"/>
  <c r="T397" i="2"/>
  <c r="T268" i="2"/>
  <c r="T683" i="2"/>
  <c r="T12" i="2"/>
  <c r="T394" i="2"/>
  <c r="T392" i="2"/>
  <c r="T556" i="2"/>
  <c r="T642" i="2"/>
  <c r="T350" i="2"/>
  <c r="T718" i="2"/>
  <c r="T338" i="2"/>
  <c r="T284" i="2"/>
  <c r="T224" i="2"/>
  <c r="T146" i="2"/>
  <c r="T464" i="2"/>
  <c r="T211" i="2"/>
  <c r="T221" i="2"/>
  <c r="T428" i="2"/>
  <c r="T235" i="2"/>
  <c r="T26" i="2"/>
  <c r="T226" i="2"/>
  <c r="T472" i="2"/>
  <c r="T390" i="2"/>
  <c r="T24" i="2"/>
  <c r="T611" i="2"/>
  <c r="T521" i="2"/>
  <c r="T160" i="2"/>
  <c r="T514" i="2"/>
  <c r="T666" i="2"/>
  <c r="T343" i="2"/>
  <c r="T570" i="2"/>
  <c r="T578" i="2"/>
  <c r="T558" i="2"/>
  <c r="T354" i="2"/>
  <c r="T264" i="2"/>
  <c r="T656" i="2"/>
  <c r="T546" i="2"/>
  <c r="T581" i="2"/>
  <c r="T173" i="2"/>
  <c r="T447" i="2"/>
  <c r="T606" i="2"/>
  <c r="T473" i="2"/>
  <c r="T667" i="2"/>
  <c r="T41" i="2"/>
  <c r="T141" i="2"/>
  <c r="T4" i="2"/>
  <c r="T306" i="2"/>
  <c r="T613" i="2"/>
  <c r="T288" i="2"/>
  <c r="T197" i="2"/>
  <c r="T278" i="2"/>
  <c r="T624" i="2"/>
  <c r="T100" i="2"/>
  <c r="T166" i="2"/>
  <c r="T231" i="2"/>
  <c r="T508" i="2"/>
  <c r="T477" i="2"/>
  <c r="T128" i="2"/>
  <c r="T544" i="2"/>
  <c r="T641" i="2"/>
  <c r="T654" i="2"/>
  <c r="T637" i="2"/>
  <c r="T89" i="2"/>
  <c r="T196" i="2"/>
  <c r="T303" i="2"/>
  <c r="T299" i="2"/>
  <c r="T634" i="2"/>
  <c r="T45" i="2"/>
  <c r="T491" i="2"/>
  <c r="T47" i="2"/>
  <c r="T446" i="2"/>
  <c r="T129" i="2"/>
  <c r="T29" i="2"/>
  <c r="T420" i="2"/>
  <c r="T86" i="2"/>
  <c r="T478" i="2"/>
  <c r="T99" i="2"/>
  <c r="T638" i="2"/>
  <c r="T475" i="2"/>
  <c r="T423" i="2"/>
  <c r="T567" i="2"/>
  <c r="T444" i="2"/>
  <c r="T502" i="2"/>
  <c r="T234" i="2"/>
  <c r="T60" i="2"/>
  <c r="T140" i="2"/>
  <c r="T15" i="2"/>
  <c r="T156" i="2"/>
  <c r="T44" i="2"/>
  <c r="T640" i="2"/>
  <c r="T279" i="2"/>
  <c r="T413" i="2"/>
  <c r="T417" i="2"/>
  <c r="T269" i="2"/>
  <c r="T496" i="2"/>
  <c r="T561" i="2"/>
  <c r="T246" i="2"/>
  <c r="T415" i="2"/>
  <c r="T701" i="2"/>
  <c r="T489" i="2"/>
  <c r="T324" i="2"/>
  <c r="T511" i="2"/>
  <c r="T493" i="2"/>
  <c r="T707" i="2"/>
  <c r="T69" i="2"/>
  <c r="T34" i="2"/>
  <c r="T399" i="2"/>
  <c r="T358" i="2"/>
  <c r="T429" i="2"/>
  <c r="T57" i="2"/>
  <c r="T111" i="2"/>
  <c r="T287" i="2"/>
  <c r="T11" i="2"/>
  <c r="T318" i="2"/>
  <c r="T661" i="2"/>
  <c r="T439" i="2"/>
  <c r="T454" i="2"/>
  <c r="T346" i="2"/>
  <c r="T402" i="2"/>
  <c r="T83" i="2"/>
  <c r="T719" i="2"/>
  <c r="T149" i="2"/>
  <c r="T418" i="2"/>
  <c r="T189" i="2"/>
  <c r="T557" i="2"/>
  <c r="T373" i="2"/>
  <c r="T295" i="2"/>
  <c r="T590" i="2"/>
  <c r="T370" i="2"/>
  <c r="T344" i="2"/>
  <c r="T622" i="2"/>
  <c r="T328" i="2"/>
  <c r="T18" i="2"/>
  <c r="T371" i="2"/>
  <c r="T376" i="2"/>
  <c r="T471" i="2"/>
  <c r="T550" i="2"/>
  <c r="T626" i="2"/>
  <c r="T431" i="2"/>
  <c r="T706" i="2"/>
  <c r="T424" i="2"/>
  <c r="T386" i="2"/>
  <c r="T212" i="2"/>
  <c r="T481" i="2"/>
  <c r="T457" i="2"/>
  <c r="T3" i="2"/>
  <c r="T419" i="2"/>
  <c r="T66" i="2"/>
  <c r="T216" i="2"/>
  <c r="T82" i="2"/>
  <c r="T335" i="2"/>
  <c r="T106" i="2"/>
  <c r="T579" i="2"/>
  <c r="T277" i="2"/>
  <c r="T137" i="2"/>
  <c r="T217" i="2"/>
  <c r="T98" i="2"/>
  <c r="T51" i="2"/>
  <c r="T349" i="2"/>
  <c r="T175" i="2"/>
  <c r="T50" i="2"/>
  <c r="T117" i="2"/>
  <c r="T347" i="2"/>
  <c r="T571" i="2"/>
  <c r="T674" i="2"/>
  <c r="T593" i="2"/>
  <c r="T526" i="2"/>
  <c r="T207" i="2"/>
  <c r="T487" i="2"/>
  <c r="T65" i="2"/>
  <c r="T255" i="2"/>
  <c r="T559" i="2"/>
  <c r="T260" i="2"/>
  <c r="T403" i="2"/>
  <c r="T194" i="2"/>
  <c r="T568" i="2"/>
  <c r="T315" i="2"/>
  <c r="T191" i="2"/>
  <c r="T322" i="2"/>
  <c r="T362" i="2"/>
  <c r="T458" i="2"/>
  <c r="T294" i="2"/>
  <c r="T8" i="2"/>
  <c r="T569" i="2"/>
  <c r="T573" i="2"/>
  <c r="T325" i="2"/>
  <c r="T181" i="2"/>
  <c r="T460" i="2"/>
  <c r="T168" i="2"/>
  <c r="T659" i="2"/>
  <c r="T240" i="2"/>
  <c r="T30" i="2"/>
  <c r="T223" i="2"/>
  <c r="T10" i="2"/>
  <c r="T124" i="2"/>
  <c r="T375" i="2"/>
  <c r="T543" i="2"/>
  <c r="T170" i="2"/>
  <c r="T265" i="2"/>
  <c r="T553" i="2"/>
  <c r="T91" i="2"/>
  <c r="T592" i="2"/>
  <c r="T459" i="2"/>
  <c r="T313" i="2"/>
  <c r="T205" i="2"/>
  <c r="T118" i="2"/>
  <c r="T171" i="2"/>
  <c r="T218" i="2"/>
  <c r="T261" i="2"/>
  <c r="T131" i="2"/>
  <c r="T716" i="2"/>
  <c r="T270" i="2"/>
  <c r="T164" i="2"/>
  <c r="T107" i="2"/>
  <c r="T79" i="2"/>
  <c r="T167" i="2"/>
  <c r="T67" i="2"/>
  <c r="T669" i="2"/>
  <c r="T203" i="2"/>
  <c r="T165" i="2"/>
  <c r="T584" i="2"/>
  <c r="T37" i="2"/>
  <c r="T682" i="2"/>
  <c r="T25" i="2"/>
  <c r="T75" i="2"/>
  <c r="T195" i="2"/>
  <c r="T40" i="2"/>
  <c r="T367" i="2"/>
  <c r="T516" i="2"/>
  <c r="T341" i="2"/>
  <c r="T537" i="2"/>
  <c r="T9" i="2"/>
  <c r="T6" i="2"/>
  <c r="T430" i="2"/>
  <c r="T545" i="2"/>
  <c r="T187" i="2"/>
  <c r="T142" i="2"/>
  <c r="T337" i="2"/>
  <c r="T662" i="2"/>
  <c r="T263" i="2"/>
  <c r="T63" i="2"/>
  <c r="T204" i="2"/>
  <c r="T650" i="2"/>
  <c r="T609" i="2"/>
  <c r="T213" i="2"/>
  <c r="T152" i="2"/>
  <c r="T48" i="2"/>
  <c r="T614" i="2"/>
  <c r="T332" i="2"/>
  <c r="T618" i="2"/>
  <c r="T411" i="2"/>
  <c r="T158" i="2"/>
  <c r="T55" i="2"/>
  <c r="T485" i="2"/>
  <c r="T200" i="2"/>
  <c r="T492" i="2"/>
  <c r="T2" i="2"/>
  <c r="T319" i="2"/>
  <c r="T554" i="2"/>
  <c r="T484" i="2"/>
  <c r="T31" i="2"/>
  <c r="T266" i="2"/>
  <c r="T690" i="2"/>
  <c r="T132" i="2"/>
  <c r="T517" i="2"/>
  <c r="T21" i="2"/>
  <c r="T163" i="2"/>
  <c r="T297" i="2"/>
  <c r="T684" i="2"/>
  <c r="T157" i="2"/>
  <c r="T215" i="2"/>
  <c r="T256" i="2"/>
  <c r="T249" i="2"/>
  <c r="T14" i="2"/>
  <c r="T172" i="2"/>
  <c r="T236" i="2"/>
  <c r="T43" i="2"/>
  <c r="T119" i="2"/>
  <c r="T56" i="2"/>
  <c r="T259" i="2"/>
  <c r="T228" i="2"/>
  <c r="T258" i="2"/>
  <c r="T206" i="2"/>
  <c r="T377" i="2"/>
  <c r="T159" i="2"/>
  <c r="T523" i="2"/>
  <c r="T476" i="2"/>
  <c r="T615" i="2"/>
  <c r="T155" i="2"/>
  <c r="T628" i="2"/>
  <c r="T566" i="2"/>
  <c r="T504" i="2"/>
  <c r="T17" i="2"/>
  <c r="T138" i="2"/>
  <c r="T632" i="2"/>
  <c r="T150" i="2"/>
  <c r="T32" i="2"/>
  <c r="T247" i="2"/>
  <c r="T272" i="2"/>
  <c r="T531" i="2"/>
  <c r="T600" i="2"/>
  <c r="T310" i="2"/>
  <c r="T127" i="2"/>
  <c r="T101" i="2"/>
  <c r="T686" i="2"/>
  <c r="T466" i="2"/>
  <c r="T604" i="2"/>
  <c r="T108" i="2"/>
  <c r="T732" i="2"/>
  <c r="T587" i="2"/>
  <c r="T253" i="2"/>
  <c r="T161" i="2"/>
  <c r="T702" i="2"/>
  <c r="T292" i="2"/>
  <c r="T509" i="2"/>
  <c r="T524" i="2"/>
  <c r="T53" i="2"/>
  <c r="T333" i="2"/>
  <c r="T712" i="2"/>
  <c r="T651" i="2"/>
  <c r="T608" i="2"/>
  <c r="T506" i="2"/>
  <c r="T643" i="2"/>
  <c r="T70" i="2"/>
  <c r="T625" i="2"/>
  <c r="T80" i="2"/>
  <c r="T505" i="2"/>
  <c r="T153" i="2"/>
  <c r="T436" i="2"/>
  <c r="T462" i="2"/>
  <c r="T304" i="2"/>
  <c r="T7" i="2"/>
  <c r="T126" i="2"/>
  <c r="T85" i="2"/>
  <c r="T416" i="2"/>
  <c r="T445" i="2"/>
  <c r="T329" i="2"/>
  <c r="T594" i="2"/>
  <c r="T39" i="2"/>
  <c r="T437" i="2"/>
  <c r="T233" i="2"/>
  <c r="T616" i="2"/>
  <c r="T316" i="2"/>
  <c r="T519" i="2"/>
  <c r="T116" i="2"/>
  <c r="T22" i="2"/>
  <c r="T185" i="2"/>
  <c r="T710" i="2"/>
  <c r="T114" i="2"/>
  <c r="T345" i="2"/>
  <c r="T387" i="2"/>
  <c r="T723" i="2"/>
  <c r="T575" i="2"/>
  <c r="T19" i="2"/>
  <c r="T670" i="2"/>
  <c r="T530" i="2"/>
  <c r="T479" i="2"/>
  <c r="T178" i="2"/>
  <c r="T663" i="2"/>
  <c r="T486" i="2"/>
  <c r="T176" i="2"/>
  <c r="T340" i="2"/>
  <c r="T130" i="2"/>
  <c r="T139" i="2"/>
  <c r="T715" i="2"/>
  <c r="T513" i="2"/>
  <c r="T183" i="2"/>
  <c r="T28" i="2"/>
  <c r="T105" i="2"/>
  <c r="T198" i="2"/>
  <c r="T582" i="2"/>
  <c r="T528" i="2"/>
  <c r="T612" i="2"/>
  <c r="T364" i="2"/>
  <c r="T602" i="2"/>
  <c r="T27" i="2"/>
  <c r="T352" i="2"/>
  <c r="T709" i="2"/>
  <c r="T102" i="2"/>
  <c r="T555" i="2"/>
  <c r="T538" i="2"/>
  <c r="T262" i="2"/>
  <c r="T72" i="2"/>
  <c r="T311" i="2"/>
  <c r="T61" i="2"/>
  <c r="T427" i="2"/>
  <c r="T363" i="2"/>
  <c r="T425" i="2"/>
  <c r="T529" i="2"/>
  <c r="T503" i="2"/>
  <c r="T482" i="2"/>
  <c r="T184" i="2"/>
  <c r="T434" i="2"/>
  <c r="T426" i="2"/>
  <c r="T620" i="2"/>
  <c r="T488" i="2"/>
  <c r="T382" i="2"/>
  <c r="T623" i="2"/>
  <c r="T308" i="2"/>
  <c r="T74" i="2"/>
  <c r="T574" i="2"/>
  <c r="T274" i="2"/>
  <c r="T497" i="2"/>
  <c r="T406" i="2"/>
  <c r="T112" i="2"/>
  <c r="T179" i="2"/>
  <c r="T725" i="2"/>
  <c r="T580" i="2"/>
  <c r="T369" i="2"/>
  <c r="T621" i="2"/>
  <c r="T498" i="2"/>
  <c r="T342" i="2"/>
  <c r="T589" i="2"/>
  <c r="T724" i="2"/>
  <c r="T379" i="2"/>
  <c r="T708" i="2"/>
  <c r="T494" i="2"/>
  <c r="T199" i="2"/>
  <c r="T598" i="2"/>
  <c r="T720" i="2"/>
  <c r="T94" i="2"/>
  <c r="T113" i="2"/>
  <c r="T630" i="2"/>
  <c r="T448" i="2"/>
  <c r="T193" i="2"/>
  <c r="T655" i="2"/>
  <c r="T619" i="2"/>
  <c r="T252" i="2"/>
  <c r="T407" i="2"/>
  <c r="T88" i="2"/>
  <c r="T646" i="2"/>
  <c r="T465" i="2"/>
  <c r="T562" i="2"/>
  <c r="T356" i="2"/>
  <c r="T591" i="2"/>
  <c r="T42" i="2"/>
  <c r="T104" i="2"/>
  <c r="T33" i="2"/>
  <c r="T242" i="2"/>
  <c r="T689" i="2"/>
  <c r="T449" i="2"/>
  <c r="T409" i="2"/>
  <c r="T401" i="2"/>
  <c r="T685" i="2"/>
  <c r="T490" i="2"/>
  <c r="T681" i="2"/>
  <c r="T225" i="2"/>
  <c r="T125" i="2"/>
  <c r="T134" i="2"/>
  <c r="T151" i="2"/>
  <c r="T605" i="2"/>
  <c r="T404" i="2"/>
  <c r="T300" i="2"/>
  <c r="T522" i="2"/>
  <c r="T148" i="2"/>
  <c r="T238" i="2"/>
  <c r="T480" i="2"/>
  <c r="T597" i="2"/>
  <c r="T721" i="2"/>
  <c r="T95" i="2"/>
  <c r="T210" i="2"/>
  <c r="T360" i="2"/>
  <c r="T660" i="2"/>
  <c r="T633" i="2"/>
  <c r="T680" i="2"/>
  <c r="T518" i="2"/>
  <c r="T366" i="2"/>
  <c r="T90" i="2"/>
  <c r="T393" i="2"/>
  <c r="T334" i="2"/>
  <c r="T92" i="2"/>
  <c r="T123" i="2"/>
  <c r="T398" i="2"/>
  <c r="T565" i="2"/>
  <c r="T649" i="2"/>
  <c r="T77" i="2"/>
  <c r="T586" i="2"/>
  <c r="T257" i="2"/>
  <c r="T412" i="2"/>
  <c r="T330" i="2"/>
  <c r="T73" i="2"/>
  <c r="T405" i="2"/>
  <c r="T585" i="2"/>
  <c r="T627" i="2"/>
  <c r="T731" i="2"/>
  <c r="T671" i="2"/>
  <c r="T726" i="2"/>
  <c r="T645" i="2"/>
  <c r="T495" i="2"/>
  <c r="T162" i="2"/>
  <c r="T62" i="2"/>
  <c r="T285" i="2"/>
  <c r="T703" i="2"/>
  <c r="T281" i="2"/>
  <c r="T395" i="2"/>
  <c r="T541" i="2"/>
  <c r="T154" i="2"/>
  <c r="T305" i="2"/>
  <c r="T36" i="2"/>
  <c r="T617" i="2"/>
  <c r="T320" i="2"/>
  <c r="T289" i="2"/>
  <c r="T542" i="2"/>
  <c r="T678" i="2"/>
  <c r="T229" i="2"/>
  <c r="T321" i="2"/>
  <c r="T722" i="2"/>
  <c r="T326" i="2"/>
  <c r="T463" i="2"/>
  <c r="T687" i="2"/>
  <c r="T248" i="2"/>
  <c r="T461" i="2"/>
  <c r="T525" i="2"/>
  <c r="T452" i="2"/>
  <c r="T675" i="2"/>
  <c r="T512" i="2"/>
  <c r="T133" i="2"/>
  <c r="T631" i="2"/>
  <c r="T733" i="2"/>
  <c r="T209" i="2"/>
  <c r="T588" i="2"/>
  <c r="T96" i="2"/>
  <c r="T301" i="2"/>
  <c r="T283" i="2"/>
  <c r="T705" i="2"/>
  <c r="T635" i="2"/>
  <c r="T599" i="2"/>
  <c r="T378" i="2"/>
  <c r="T282" i="2"/>
  <c r="T664" i="2"/>
  <c r="T507" i="2"/>
  <c r="T470" i="2"/>
  <c r="T355" i="2"/>
  <c r="T515" i="2"/>
  <c r="T190" i="2"/>
  <c r="T182" i="2"/>
  <c r="T291" i="2"/>
  <c r="T254" i="2"/>
  <c r="T442" i="2"/>
  <c r="T331" i="2"/>
  <c r="T97" i="2"/>
  <c r="T520" i="2"/>
  <c r="T135" i="2"/>
  <c r="T704" i="2"/>
  <c r="T293" i="2"/>
  <c r="T353" i="2"/>
  <c r="T563" i="2"/>
  <c r="T536" i="2"/>
  <c r="T548" i="2"/>
  <c r="T244" i="2"/>
  <c r="T422" i="2"/>
  <c r="T714" i="2"/>
  <c r="T456" i="2"/>
  <c r="T317" i="2"/>
  <c r="T636" i="2"/>
  <c r="T214" i="2"/>
  <c r="T296" i="2"/>
  <c r="T535" i="2"/>
  <c r="T368" i="2"/>
  <c r="T400" i="2"/>
  <c r="T698" i="2"/>
  <c r="T679" i="2"/>
  <c r="T365" i="2"/>
  <c r="T576" i="2"/>
  <c r="T629" i="2"/>
  <c r="T727" i="2"/>
  <c r="T700" i="2"/>
  <c r="T564" i="2"/>
  <c r="T534" i="2"/>
  <c r="T607" i="2"/>
  <c r="T668" i="2"/>
  <c r="T696" i="2"/>
  <c r="T438" i="2"/>
  <c r="T676" i="2"/>
  <c r="T658" i="2"/>
  <c r="T665" i="2"/>
  <c r="T610" i="2"/>
  <c r="T510" i="2"/>
  <c r="T499" i="2"/>
  <c r="T673" i="2"/>
  <c r="T697" i="2"/>
  <c r="T572" i="2"/>
  <c r="T694" i="2"/>
  <c r="T677" i="2"/>
  <c r="T728" i="2"/>
  <c r="T713" i="2"/>
  <c r="T729" i="2"/>
  <c r="T693" i="2"/>
  <c r="T711" i="2"/>
  <c r="T657" i="2"/>
  <c r="T730" i="2"/>
  <c r="T717" i="2"/>
  <c r="T672" i="2"/>
  <c r="S644" i="2"/>
  <c r="S577" i="2"/>
  <c r="S601" i="2"/>
  <c r="S84" i="2"/>
  <c r="S348" i="2"/>
  <c r="S435" i="2"/>
  <c r="S383" i="2"/>
  <c r="S549" i="2"/>
  <c r="S384" i="2"/>
  <c r="S552" i="2"/>
  <c r="S298" i="2"/>
  <c r="S433" i="2"/>
  <c r="S144" i="2"/>
  <c r="S695" i="2"/>
  <c r="S136" i="2"/>
  <c r="S539" i="2"/>
  <c r="S648" i="2"/>
  <c r="S52" i="2"/>
  <c r="S385" i="2"/>
  <c r="S469" i="2"/>
  <c r="S474" i="2"/>
  <c r="S455" i="2"/>
  <c r="S388" i="2"/>
  <c r="S230" i="2"/>
  <c r="S71" i="2"/>
  <c r="S245" i="2"/>
  <c r="S596" i="2"/>
  <c r="S314" i="2"/>
  <c r="S639" i="2"/>
  <c r="S583" i="2"/>
  <c r="S180" i="2"/>
  <c r="S500" i="2"/>
  <c r="S49" i="2"/>
  <c r="S380" i="2"/>
  <c r="S5" i="2"/>
  <c r="S699" i="2"/>
  <c r="S432" i="2"/>
  <c r="S121" i="2"/>
  <c r="S227" i="2"/>
  <c r="S339" i="2"/>
  <c r="S653" i="2"/>
  <c r="S275" i="2"/>
  <c r="S323" i="2"/>
  <c r="S540" i="2"/>
  <c r="S81" i="2"/>
  <c r="S208" i="2"/>
  <c r="S220" i="2"/>
  <c r="S595" i="2"/>
  <c r="S501" i="2"/>
  <c r="S243" i="2"/>
  <c r="S54" i="2"/>
  <c r="S312" i="2"/>
  <c r="S143" i="2"/>
  <c r="S441" i="2"/>
  <c r="S357" i="2"/>
  <c r="S302" i="2"/>
  <c r="S239" i="2"/>
  <c r="S468" i="2"/>
  <c r="S533" i="2"/>
  <c r="S115" i="2"/>
  <c r="S290" i="2"/>
  <c r="S271" i="2"/>
  <c r="S359" i="2"/>
  <c r="S276" i="2"/>
  <c r="S87" i="2"/>
  <c r="S122" i="2"/>
  <c r="S527" i="2"/>
  <c r="S443" i="2"/>
  <c r="S38" i="2"/>
  <c r="S68" i="2"/>
  <c r="S396" i="2"/>
  <c r="S410" i="2"/>
  <c r="S440" i="2"/>
  <c r="S560" i="2"/>
  <c r="S120" i="2"/>
  <c r="S267" i="2"/>
  <c r="S336" i="2"/>
  <c r="S451" i="2"/>
  <c r="S414" i="2"/>
  <c r="S219" i="2"/>
  <c r="S109" i="2"/>
  <c r="S374" i="2"/>
  <c r="S483" i="2"/>
  <c r="S250" i="2"/>
  <c r="S551" i="2"/>
  <c r="S145" i="2"/>
  <c r="S450" i="2"/>
  <c r="S186" i="2"/>
  <c r="S421" i="2"/>
  <c r="S467" i="2"/>
  <c r="S688" i="2"/>
  <c r="S237" i="2"/>
  <c r="S222" i="2"/>
  <c r="S286" i="2"/>
  <c r="S93" i="2"/>
  <c r="S16" i="2"/>
  <c r="S327" i="2"/>
  <c r="S603" i="2"/>
  <c r="S59" i="2"/>
  <c r="S251" i="2"/>
  <c r="S389" i="2"/>
  <c r="S372" i="2"/>
  <c r="S64" i="2"/>
  <c r="S23" i="2"/>
  <c r="S103" i="2"/>
  <c r="S174" i="2"/>
  <c r="S361" i="2"/>
  <c r="S58" i="2"/>
  <c r="S408" i="2"/>
  <c r="S110" i="2"/>
  <c r="S169" i="2"/>
  <c r="S309" i="2"/>
  <c r="S201" i="2"/>
  <c r="S35" i="2"/>
  <c r="S232" i="2"/>
  <c r="S691" i="2"/>
  <c r="S532" i="2"/>
  <c r="S177" i="2"/>
  <c r="S453" i="2"/>
  <c r="S273" i="2"/>
  <c r="S20" i="2"/>
  <c r="S76" i="2"/>
  <c r="S351" i="2"/>
  <c r="S192" i="2"/>
  <c r="S547" i="2"/>
  <c r="S78" i="2"/>
  <c r="S647" i="2"/>
  <c r="S381" i="2"/>
  <c r="S46" i="2"/>
  <c r="S188" i="2"/>
  <c r="S13" i="2"/>
  <c r="S241" i="2"/>
  <c r="S280" i="2"/>
  <c r="S692" i="2"/>
  <c r="S652" i="2"/>
  <c r="S147" i="2"/>
  <c r="S391" i="2"/>
  <c r="S202" i="2"/>
  <c r="S307" i="2"/>
  <c r="S397" i="2"/>
  <c r="S268" i="2"/>
  <c r="S683" i="2"/>
  <c r="S12" i="2"/>
  <c r="S394" i="2"/>
  <c r="S392" i="2"/>
  <c r="S556" i="2"/>
  <c r="S642" i="2"/>
  <c r="S350" i="2"/>
  <c r="S718" i="2"/>
  <c r="S338" i="2"/>
  <c r="S284" i="2"/>
  <c r="S224" i="2"/>
  <c r="S146" i="2"/>
  <c r="S464" i="2"/>
  <c r="S211" i="2"/>
  <c r="S221" i="2"/>
  <c r="S428" i="2"/>
  <c r="S235" i="2"/>
  <c r="S26" i="2"/>
  <c r="S226" i="2"/>
  <c r="S472" i="2"/>
  <c r="S390" i="2"/>
  <c r="S24" i="2"/>
  <c r="S611" i="2"/>
  <c r="S521" i="2"/>
  <c r="S160" i="2"/>
  <c r="S514" i="2"/>
  <c r="S666" i="2"/>
  <c r="S343" i="2"/>
  <c r="S570" i="2"/>
  <c r="S578" i="2"/>
  <c r="S558" i="2"/>
  <c r="S354" i="2"/>
  <c r="S264" i="2"/>
  <c r="S656" i="2"/>
  <c r="S546" i="2"/>
  <c r="S581" i="2"/>
  <c r="S173" i="2"/>
  <c r="S447" i="2"/>
  <c r="S606" i="2"/>
  <c r="S473" i="2"/>
  <c r="S667" i="2"/>
  <c r="S41" i="2"/>
  <c r="S141" i="2"/>
  <c r="S4" i="2"/>
  <c r="S306" i="2"/>
  <c r="S613" i="2"/>
  <c r="S288" i="2"/>
  <c r="S197" i="2"/>
  <c r="S278" i="2"/>
  <c r="S624" i="2"/>
  <c r="S100" i="2"/>
  <c r="S166" i="2"/>
  <c r="S231" i="2"/>
  <c r="S508" i="2"/>
  <c r="S477" i="2"/>
  <c r="S128" i="2"/>
  <c r="S544" i="2"/>
  <c r="S641" i="2"/>
  <c r="S654" i="2"/>
  <c r="S637" i="2"/>
  <c r="S89" i="2"/>
  <c r="S196" i="2"/>
  <c r="S303" i="2"/>
  <c r="S299" i="2"/>
  <c r="S634" i="2"/>
  <c r="S45" i="2"/>
  <c r="S491" i="2"/>
  <c r="S47" i="2"/>
  <c r="S446" i="2"/>
  <c r="S129" i="2"/>
  <c r="S29" i="2"/>
  <c r="S420" i="2"/>
  <c r="S86" i="2"/>
  <c r="S478" i="2"/>
  <c r="S99" i="2"/>
  <c r="S638" i="2"/>
  <c r="S475" i="2"/>
  <c r="S423" i="2"/>
  <c r="S567" i="2"/>
  <c r="S444" i="2"/>
  <c r="S502" i="2"/>
  <c r="S234" i="2"/>
  <c r="S60" i="2"/>
  <c r="S140" i="2"/>
  <c r="S15" i="2"/>
  <c r="S156" i="2"/>
  <c r="S44" i="2"/>
  <c r="S640" i="2"/>
  <c r="S279" i="2"/>
  <c r="S413" i="2"/>
  <c r="S417" i="2"/>
  <c r="S269" i="2"/>
  <c r="S496" i="2"/>
  <c r="S561" i="2"/>
  <c r="S246" i="2"/>
  <c r="S415" i="2"/>
  <c r="S701" i="2"/>
  <c r="S489" i="2"/>
  <c r="S324" i="2"/>
  <c r="S511" i="2"/>
  <c r="S493" i="2"/>
  <c r="S707" i="2"/>
  <c r="S69" i="2"/>
  <c r="S34" i="2"/>
  <c r="S399" i="2"/>
  <c r="S358" i="2"/>
  <c r="S429" i="2"/>
  <c r="S57" i="2"/>
  <c r="S111" i="2"/>
  <c r="S287" i="2"/>
  <c r="S11" i="2"/>
  <c r="S318" i="2"/>
  <c r="S661" i="2"/>
  <c r="S439" i="2"/>
  <c r="S454" i="2"/>
  <c r="S346" i="2"/>
  <c r="S402" i="2"/>
  <c r="S83" i="2"/>
  <c r="S719" i="2"/>
  <c r="S149" i="2"/>
  <c r="S418" i="2"/>
  <c r="S189" i="2"/>
  <c r="S557" i="2"/>
  <c r="S373" i="2"/>
  <c r="S295" i="2"/>
  <c r="S590" i="2"/>
  <c r="S370" i="2"/>
  <c r="S344" i="2"/>
  <c r="S622" i="2"/>
  <c r="S328" i="2"/>
  <c r="S18" i="2"/>
  <c r="S371" i="2"/>
  <c r="S376" i="2"/>
  <c r="S471" i="2"/>
  <c r="S550" i="2"/>
  <c r="S626" i="2"/>
  <c r="S431" i="2"/>
  <c r="S706" i="2"/>
  <c r="S424" i="2"/>
  <c r="S386" i="2"/>
  <c r="S212" i="2"/>
  <c r="S481" i="2"/>
  <c r="S457" i="2"/>
  <c r="S3" i="2"/>
  <c r="S419" i="2"/>
  <c r="S66" i="2"/>
  <c r="S216" i="2"/>
  <c r="S82" i="2"/>
  <c r="S335" i="2"/>
  <c r="S106" i="2"/>
  <c r="S579" i="2"/>
  <c r="S277" i="2"/>
  <c r="S137" i="2"/>
  <c r="S217" i="2"/>
  <c r="S98" i="2"/>
  <c r="S51" i="2"/>
  <c r="S349" i="2"/>
  <c r="S175" i="2"/>
  <c r="S50" i="2"/>
  <c r="S117" i="2"/>
  <c r="S347" i="2"/>
  <c r="S571" i="2"/>
  <c r="S674" i="2"/>
  <c r="S593" i="2"/>
  <c r="S526" i="2"/>
  <c r="S207" i="2"/>
  <c r="S487" i="2"/>
  <c r="S65" i="2"/>
  <c r="S255" i="2"/>
  <c r="S559" i="2"/>
  <c r="S260" i="2"/>
  <c r="S403" i="2"/>
  <c r="S194" i="2"/>
  <c r="S568" i="2"/>
  <c r="S315" i="2"/>
  <c r="S191" i="2"/>
  <c r="S322" i="2"/>
  <c r="S362" i="2"/>
  <c r="S458" i="2"/>
  <c r="S294" i="2"/>
  <c r="S8" i="2"/>
  <c r="S569" i="2"/>
  <c r="S573" i="2"/>
  <c r="S325" i="2"/>
  <c r="S181" i="2"/>
  <c r="S460" i="2"/>
  <c r="S168" i="2"/>
  <c r="S659" i="2"/>
  <c r="S240" i="2"/>
  <c r="S30" i="2"/>
  <c r="S223" i="2"/>
  <c r="S10" i="2"/>
  <c r="S124" i="2"/>
  <c r="S375" i="2"/>
  <c r="S543" i="2"/>
  <c r="S170" i="2"/>
  <c r="S265" i="2"/>
  <c r="S553" i="2"/>
  <c r="S91" i="2"/>
  <c r="S592" i="2"/>
  <c r="S459" i="2"/>
  <c r="S313" i="2"/>
  <c r="S205" i="2"/>
  <c r="S118" i="2"/>
  <c r="S171" i="2"/>
  <c r="S218" i="2"/>
  <c r="S261" i="2"/>
  <c r="S131" i="2"/>
  <c r="S716" i="2"/>
  <c r="S270" i="2"/>
  <c r="S164" i="2"/>
  <c r="S107" i="2"/>
  <c r="S79" i="2"/>
  <c r="S167" i="2"/>
  <c r="S67" i="2"/>
  <c r="S669" i="2"/>
  <c r="S203" i="2"/>
  <c r="S165" i="2"/>
  <c r="S584" i="2"/>
  <c r="S37" i="2"/>
  <c r="S682" i="2"/>
  <c r="S25" i="2"/>
  <c r="S75" i="2"/>
  <c r="S195" i="2"/>
  <c r="S40" i="2"/>
  <c r="S367" i="2"/>
  <c r="S516" i="2"/>
  <c r="S341" i="2"/>
  <c r="S537" i="2"/>
  <c r="S9" i="2"/>
  <c r="S6" i="2"/>
  <c r="S430" i="2"/>
  <c r="S545" i="2"/>
  <c r="S187" i="2"/>
  <c r="S142" i="2"/>
  <c r="S337" i="2"/>
  <c r="S662" i="2"/>
  <c r="S263" i="2"/>
  <c r="S63" i="2"/>
  <c r="S204" i="2"/>
  <c r="S650" i="2"/>
  <c r="S609" i="2"/>
  <c r="S213" i="2"/>
  <c r="S152" i="2"/>
  <c r="S48" i="2"/>
  <c r="S614" i="2"/>
  <c r="S332" i="2"/>
  <c r="S618" i="2"/>
  <c r="S411" i="2"/>
  <c r="S158" i="2"/>
  <c r="S55" i="2"/>
  <c r="S485" i="2"/>
  <c r="S200" i="2"/>
  <c r="S492" i="2"/>
  <c r="S2" i="2"/>
  <c r="S319" i="2"/>
  <c r="S554" i="2"/>
  <c r="S484" i="2"/>
  <c r="S31" i="2"/>
  <c r="S266" i="2"/>
  <c r="S690" i="2"/>
  <c r="S132" i="2"/>
  <c r="S517" i="2"/>
  <c r="S21" i="2"/>
  <c r="S163" i="2"/>
  <c r="S297" i="2"/>
  <c r="S684" i="2"/>
  <c r="S157" i="2"/>
  <c r="S215" i="2"/>
  <c r="S256" i="2"/>
  <c r="S249" i="2"/>
  <c r="S14" i="2"/>
  <c r="S172" i="2"/>
  <c r="S236" i="2"/>
  <c r="S43" i="2"/>
  <c r="S119" i="2"/>
  <c r="S56" i="2"/>
  <c r="S259" i="2"/>
  <c r="S228" i="2"/>
  <c r="S258" i="2"/>
  <c r="S206" i="2"/>
  <c r="S377" i="2"/>
  <c r="S159" i="2"/>
  <c r="S523" i="2"/>
  <c r="S476" i="2"/>
  <c r="S615" i="2"/>
  <c r="S155" i="2"/>
  <c r="S628" i="2"/>
  <c r="S566" i="2"/>
  <c r="S504" i="2"/>
  <c r="S17" i="2"/>
  <c r="S138" i="2"/>
  <c r="S632" i="2"/>
  <c r="S150" i="2"/>
  <c r="S32" i="2"/>
  <c r="S247" i="2"/>
  <c r="S272" i="2"/>
  <c r="S531" i="2"/>
  <c r="S600" i="2"/>
  <c r="S310" i="2"/>
  <c r="S127" i="2"/>
  <c r="S101" i="2"/>
  <c r="S686" i="2"/>
  <c r="S466" i="2"/>
  <c r="S604" i="2"/>
  <c r="S108" i="2"/>
  <c r="S732" i="2"/>
  <c r="S587" i="2"/>
  <c r="S253" i="2"/>
  <c r="S161" i="2"/>
  <c r="S702" i="2"/>
  <c r="S292" i="2"/>
  <c r="S509" i="2"/>
  <c r="S524" i="2"/>
  <c r="S53" i="2"/>
  <c r="S333" i="2"/>
  <c r="S712" i="2"/>
  <c r="S651" i="2"/>
  <c r="S608" i="2"/>
  <c r="S506" i="2"/>
  <c r="S643" i="2"/>
  <c r="S70" i="2"/>
  <c r="S625" i="2"/>
  <c r="S80" i="2"/>
  <c r="S505" i="2"/>
  <c r="S153" i="2"/>
  <c r="S436" i="2"/>
  <c r="S462" i="2"/>
  <c r="S304" i="2"/>
  <c r="S7" i="2"/>
  <c r="S126" i="2"/>
  <c r="S85" i="2"/>
  <c r="S416" i="2"/>
  <c r="S445" i="2"/>
  <c r="S329" i="2"/>
  <c r="S594" i="2"/>
  <c r="S39" i="2"/>
  <c r="S437" i="2"/>
  <c r="S233" i="2"/>
  <c r="S616" i="2"/>
  <c r="S316" i="2"/>
  <c r="S519" i="2"/>
  <c r="S116" i="2"/>
  <c r="S22" i="2"/>
  <c r="S185" i="2"/>
  <c r="S710" i="2"/>
  <c r="S114" i="2"/>
  <c r="S345" i="2"/>
  <c r="S387" i="2"/>
  <c r="S723" i="2"/>
  <c r="S575" i="2"/>
  <c r="S19" i="2"/>
  <c r="S670" i="2"/>
  <c r="S530" i="2"/>
  <c r="S479" i="2"/>
  <c r="S178" i="2"/>
  <c r="S663" i="2"/>
  <c r="S486" i="2"/>
  <c r="S176" i="2"/>
  <c r="S340" i="2"/>
  <c r="S130" i="2"/>
  <c r="S139" i="2"/>
  <c r="S715" i="2"/>
  <c r="S513" i="2"/>
  <c r="S183" i="2"/>
  <c r="S28" i="2"/>
  <c r="S105" i="2"/>
  <c r="S198" i="2"/>
  <c r="S582" i="2"/>
  <c r="S528" i="2"/>
  <c r="S612" i="2"/>
  <c r="S364" i="2"/>
  <c r="S602" i="2"/>
  <c r="S27" i="2"/>
  <c r="S352" i="2"/>
  <c r="S709" i="2"/>
  <c r="S102" i="2"/>
  <c r="S555" i="2"/>
  <c r="S538" i="2"/>
  <c r="S262" i="2"/>
  <c r="S72" i="2"/>
  <c r="S311" i="2"/>
  <c r="S61" i="2"/>
  <c r="S427" i="2"/>
  <c r="S363" i="2"/>
  <c r="S425" i="2"/>
  <c r="S529" i="2"/>
  <c r="S503" i="2"/>
  <c r="S482" i="2"/>
  <c r="S184" i="2"/>
  <c r="S434" i="2"/>
  <c r="S426" i="2"/>
  <c r="S620" i="2"/>
  <c r="S488" i="2"/>
  <c r="S382" i="2"/>
  <c r="S623" i="2"/>
  <c r="S308" i="2"/>
  <c r="S74" i="2"/>
  <c r="S574" i="2"/>
  <c r="S274" i="2"/>
  <c r="S497" i="2"/>
  <c r="S406" i="2"/>
  <c r="S112" i="2"/>
  <c r="S179" i="2"/>
  <c r="S725" i="2"/>
  <c r="S580" i="2"/>
  <c r="S369" i="2"/>
  <c r="S621" i="2"/>
  <c r="S498" i="2"/>
  <c r="S342" i="2"/>
  <c r="S589" i="2"/>
  <c r="S724" i="2"/>
  <c r="S379" i="2"/>
  <c r="S708" i="2"/>
  <c r="S494" i="2"/>
  <c r="S199" i="2"/>
  <c r="S598" i="2"/>
  <c r="S720" i="2"/>
  <c r="S94" i="2"/>
  <c r="S113" i="2"/>
  <c r="S630" i="2"/>
  <c r="S448" i="2"/>
  <c r="S193" i="2"/>
  <c r="S655" i="2"/>
  <c r="S619" i="2"/>
  <c r="S252" i="2"/>
  <c r="S407" i="2"/>
  <c r="S88" i="2"/>
  <c r="S646" i="2"/>
  <c r="S465" i="2"/>
  <c r="S562" i="2"/>
  <c r="S356" i="2"/>
  <c r="S591" i="2"/>
  <c r="S42" i="2"/>
  <c r="S104" i="2"/>
  <c r="S33" i="2"/>
  <c r="S242" i="2"/>
  <c r="S689" i="2"/>
  <c r="S449" i="2"/>
  <c r="S409" i="2"/>
  <c r="S401" i="2"/>
  <c r="S685" i="2"/>
  <c r="S490" i="2"/>
  <c r="S681" i="2"/>
  <c r="S225" i="2"/>
  <c r="S125" i="2"/>
  <c r="S134" i="2"/>
  <c r="S151" i="2"/>
  <c r="S605" i="2"/>
  <c r="S404" i="2"/>
  <c r="S300" i="2"/>
  <c r="S522" i="2"/>
  <c r="S148" i="2"/>
  <c r="S238" i="2"/>
  <c r="S480" i="2"/>
  <c r="S597" i="2"/>
  <c r="S721" i="2"/>
  <c r="S95" i="2"/>
  <c r="S210" i="2"/>
  <c r="S360" i="2"/>
  <c r="S660" i="2"/>
  <c r="S633" i="2"/>
  <c r="S680" i="2"/>
  <c r="S518" i="2"/>
  <c r="S366" i="2"/>
  <c r="S90" i="2"/>
  <c r="S393" i="2"/>
  <c r="S334" i="2"/>
  <c r="S92" i="2"/>
  <c r="S123" i="2"/>
  <c r="S398" i="2"/>
  <c r="S565" i="2"/>
  <c r="S649" i="2"/>
  <c r="S77" i="2"/>
  <c r="S586" i="2"/>
  <c r="S257" i="2"/>
  <c r="S412" i="2"/>
  <c r="S330" i="2"/>
  <c r="S73" i="2"/>
  <c r="S405" i="2"/>
  <c r="S585" i="2"/>
  <c r="S627" i="2"/>
  <c r="S731" i="2"/>
  <c r="S671" i="2"/>
  <c r="S726" i="2"/>
  <c r="S645" i="2"/>
  <c r="S495" i="2"/>
  <c r="S162" i="2"/>
  <c r="S62" i="2"/>
  <c r="S285" i="2"/>
  <c r="S703" i="2"/>
  <c r="S281" i="2"/>
  <c r="S395" i="2"/>
  <c r="S541" i="2"/>
  <c r="S154" i="2"/>
  <c r="S305" i="2"/>
  <c r="S36" i="2"/>
  <c r="S617" i="2"/>
  <c r="S320" i="2"/>
  <c r="S289" i="2"/>
  <c r="S542" i="2"/>
  <c r="S678" i="2"/>
  <c r="S229" i="2"/>
  <c r="S321" i="2"/>
  <c r="S722" i="2"/>
  <c r="S326" i="2"/>
  <c r="S463" i="2"/>
  <c r="S687" i="2"/>
  <c r="S248" i="2"/>
  <c r="S461" i="2"/>
  <c r="S525" i="2"/>
  <c r="S452" i="2"/>
  <c r="S675" i="2"/>
  <c r="S512" i="2"/>
  <c r="S133" i="2"/>
  <c r="S631" i="2"/>
  <c r="S733" i="2"/>
  <c r="S209" i="2"/>
  <c r="S588" i="2"/>
  <c r="S96" i="2"/>
  <c r="S301" i="2"/>
  <c r="S283" i="2"/>
  <c r="S705" i="2"/>
  <c r="S635" i="2"/>
  <c r="S599" i="2"/>
  <c r="S378" i="2"/>
  <c r="S282" i="2"/>
  <c r="S664" i="2"/>
  <c r="S507" i="2"/>
  <c r="S470" i="2"/>
  <c r="S355" i="2"/>
  <c r="S515" i="2"/>
  <c r="S190" i="2"/>
  <c r="S182" i="2"/>
  <c r="S291" i="2"/>
  <c r="S254" i="2"/>
  <c r="S442" i="2"/>
  <c r="S331" i="2"/>
  <c r="S97" i="2"/>
  <c r="S520" i="2"/>
  <c r="S135" i="2"/>
  <c r="S704" i="2"/>
  <c r="S293" i="2"/>
  <c r="S353" i="2"/>
  <c r="S563" i="2"/>
  <c r="S536" i="2"/>
  <c r="S548" i="2"/>
  <c r="S244" i="2"/>
  <c r="S422" i="2"/>
  <c r="S714" i="2"/>
  <c r="S456" i="2"/>
  <c r="S317" i="2"/>
  <c r="S636" i="2"/>
  <c r="S214" i="2"/>
  <c r="S296" i="2"/>
  <c r="S535" i="2"/>
  <c r="S368" i="2"/>
  <c r="S400" i="2"/>
  <c r="S698" i="2"/>
  <c r="S679" i="2"/>
  <c r="S365" i="2"/>
  <c r="S576" i="2"/>
  <c r="S629" i="2"/>
  <c r="S727" i="2"/>
  <c r="S700" i="2"/>
  <c r="S564" i="2"/>
  <c r="S534" i="2"/>
  <c r="S607" i="2"/>
  <c r="S668" i="2"/>
  <c r="S696" i="2"/>
  <c r="S438" i="2"/>
  <c r="S676" i="2"/>
  <c r="S658" i="2"/>
  <c r="S665" i="2"/>
  <c r="S610" i="2"/>
  <c r="S510" i="2"/>
  <c r="S499" i="2"/>
  <c r="S673" i="2"/>
  <c r="S697" i="2"/>
  <c r="S572" i="2"/>
  <c r="S694" i="2"/>
  <c r="S677" i="2"/>
  <c r="S728" i="2"/>
  <c r="S713" i="2"/>
  <c r="S729" i="2"/>
  <c r="S693" i="2"/>
  <c r="S711" i="2"/>
  <c r="S657" i="2"/>
  <c r="S730" i="2"/>
  <c r="S717" i="2"/>
  <c r="S672" i="2"/>
  <c r="N644" i="2"/>
  <c r="N577" i="2"/>
  <c r="N601" i="2"/>
  <c r="N84" i="2"/>
  <c r="N348" i="2"/>
  <c r="N435" i="2"/>
  <c r="N383" i="2"/>
  <c r="N549" i="2"/>
  <c r="N384" i="2"/>
  <c r="N552" i="2"/>
  <c r="N298" i="2"/>
  <c r="N433" i="2"/>
  <c r="N144" i="2"/>
  <c r="N695" i="2"/>
  <c r="N136" i="2"/>
  <c r="N539" i="2"/>
  <c r="N648" i="2"/>
  <c r="N52" i="2"/>
  <c r="N385" i="2"/>
  <c r="N469" i="2"/>
  <c r="N474" i="2"/>
  <c r="N455" i="2"/>
  <c r="N388" i="2"/>
  <c r="N230" i="2"/>
  <c r="N71" i="2"/>
  <c r="N245" i="2"/>
  <c r="N596" i="2"/>
  <c r="N314" i="2"/>
  <c r="N639" i="2"/>
  <c r="N583" i="2"/>
  <c r="N180" i="2"/>
  <c r="N500" i="2"/>
  <c r="N49" i="2"/>
  <c r="N380" i="2"/>
  <c r="N5" i="2"/>
  <c r="N699" i="2"/>
  <c r="N432" i="2"/>
  <c r="N121" i="2"/>
  <c r="N227" i="2"/>
  <c r="N339" i="2"/>
  <c r="N653" i="2"/>
  <c r="N275" i="2"/>
  <c r="N323" i="2"/>
  <c r="N540" i="2"/>
  <c r="N81" i="2"/>
  <c r="N208" i="2"/>
  <c r="N220" i="2"/>
  <c r="N595" i="2"/>
  <c r="N501" i="2"/>
  <c r="N243" i="2"/>
  <c r="N54" i="2"/>
  <c r="N312" i="2"/>
  <c r="N143" i="2"/>
  <c r="N441" i="2"/>
  <c r="N357" i="2"/>
  <c r="N302" i="2"/>
  <c r="N239" i="2"/>
  <c r="N468" i="2"/>
  <c r="N533" i="2"/>
  <c r="N115" i="2"/>
  <c r="N290" i="2"/>
  <c r="N271" i="2"/>
  <c r="N359" i="2"/>
  <c r="N276" i="2"/>
  <c r="N87" i="2"/>
  <c r="N122" i="2"/>
  <c r="N527" i="2"/>
  <c r="N443" i="2"/>
  <c r="N38" i="2"/>
  <c r="N68" i="2"/>
  <c r="N396" i="2"/>
  <c r="N410" i="2"/>
  <c r="N440" i="2"/>
  <c r="N560" i="2"/>
  <c r="N120" i="2"/>
  <c r="N267" i="2"/>
  <c r="N336" i="2"/>
  <c r="N451" i="2"/>
  <c r="N414" i="2"/>
  <c r="N219" i="2"/>
  <c r="N109" i="2"/>
  <c r="N374" i="2"/>
  <c r="N483" i="2"/>
  <c r="N250" i="2"/>
  <c r="N551" i="2"/>
  <c r="N145" i="2"/>
  <c r="N450" i="2"/>
  <c r="N186" i="2"/>
  <c r="N421" i="2"/>
  <c r="N467" i="2"/>
  <c r="N688" i="2"/>
  <c r="N237" i="2"/>
  <c r="N222" i="2"/>
  <c r="N286" i="2"/>
  <c r="N93" i="2"/>
  <c r="N16" i="2"/>
  <c r="N327" i="2"/>
  <c r="N603" i="2"/>
  <c r="N59" i="2"/>
  <c r="N251" i="2"/>
  <c r="N389" i="2"/>
  <c r="N372" i="2"/>
  <c r="N64" i="2"/>
  <c r="N23" i="2"/>
  <c r="N103" i="2"/>
  <c r="N174" i="2"/>
  <c r="N361" i="2"/>
  <c r="N58" i="2"/>
  <c r="N408" i="2"/>
  <c r="N110" i="2"/>
  <c r="N169" i="2"/>
  <c r="N309" i="2"/>
  <c r="N201" i="2"/>
  <c r="N35" i="2"/>
  <c r="N232" i="2"/>
  <c r="N691" i="2"/>
  <c r="N532" i="2"/>
  <c r="N177" i="2"/>
  <c r="N453" i="2"/>
  <c r="N273" i="2"/>
  <c r="N20" i="2"/>
  <c r="N76" i="2"/>
  <c r="N351" i="2"/>
  <c r="N192" i="2"/>
  <c r="N547" i="2"/>
  <c r="N78" i="2"/>
  <c r="N647" i="2"/>
  <c r="N381" i="2"/>
  <c r="N46" i="2"/>
  <c r="N188" i="2"/>
  <c r="N13" i="2"/>
  <c r="N241" i="2"/>
  <c r="N280" i="2"/>
  <c r="N692" i="2"/>
  <c r="N652" i="2"/>
  <c r="N147" i="2"/>
  <c r="N391" i="2"/>
  <c r="N202" i="2"/>
  <c r="N307" i="2"/>
  <c r="N397" i="2"/>
  <c r="N268" i="2"/>
  <c r="N683" i="2"/>
  <c r="N12" i="2"/>
  <c r="N394" i="2"/>
  <c r="N392" i="2"/>
  <c r="N556" i="2"/>
  <c r="N642" i="2"/>
  <c r="N350" i="2"/>
  <c r="N718" i="2"/>
  <c r="N338" i="2"/>
  <c r="N284" i="2"/>
  <c r="N224" i="2"/>
  <c r="N146" i="2"/>
  <c r="N464" i="2"/>
  <c r="N211" i="2"/>
  <c r="N221" i="2"/>
  <c r="N428" i="2"/>
  <c r="N235" i="2"/>
  <c r="N26" i="2"/>
  <c r="N226" i="2"/>
  <c r="N472" i="2"/>
  <c r="N390" i="2"/>
  <c r="N24" i="2"/>
  <c r="N611" i="2"/>
  <c r="N521" i="2"/>
  <c r="N160" i="2"/>
  <c r="N514" i="2"/>
  <c r="N666" i="2"/>
  <c r="N343" i="2"/>
  <c r="N570" i="2"/>
  <c r="N578" i="2"/>
  <c r="N558" i="2"/>
  <c r="N354" i="2"/>
  <c r="N264" i="2"/>
  <c r="N656" i="2"/>
  <c r="N546" i="2"/>
  <c r="N581" i="2"/>
  <c r="N173" i="2"/>
  <c r="N447" i="2"/>
  <c r="N606" i="2"/>
  <c r="N473" i="2"/>
  <c r="N667" i="2"/>
  <c r="N41" i="2"/>
  <c r="N141" i="2"/>
  <c r="N4" i="2"/>
  <c r="N306" i="2"/>
  <c r="N613" i="2"/>
  <c r="N288" i="2"/>
  <c r="N197" i="2"/>
  <c r="N278" i="2"/>
  <c r="N624" i="2"/>
  <c r="N100" i="2"/>
  <c r="N166" i="2"/>
  <c r="N231" i="2"/>
  <c r="N508" i="2"/>
  <c r="N477" i="2"/>
  <c r="N128" i="2"/>
  <c r="N544" i="2"/>
  <c r="N641" i="2"/>
  <c r="N654" i="2"/>
  <c r="N637" i="2"/>
  <c r="N89" i="2"/>
  <c r="N196" i="2"/>
  <c r="N303" i="2"/>
  <c r="N299" i="2"/>
  <c r="N634" i="2"/>
  <c r="N45" i="2"/>
  <c r="N491" i="2"/>
  <c r="N47" i="2"/>
  <c r="N446" i="2"/>
  <c r="N129" i="2"/>
  <c r="N29" i="2"/>
  <c r="N420" i="2"/>
  <c r="N86" i="2"/>
  <c r="N478" i="2"/>
  <c r="N99" i="2"/>
  <c r="N638" i="2"/>
  <c r="N475" i="2"/>
  <c r="N423" i="2"/>
  <c r="N567" i="2"/>
  <c r="N444" i="2"/>
  <c r="N502" i="2"/>
  <c r="N234" i="2"/>
  <c r="N60" i="2"/>
  <c r="N140" i="2"/>
  <c r="N15" i="2"/>
  <c r="N156" i="2"/>
  <c r="N44" i="2"/>
  <c r="N640" i="2"/>
  <c r="N279" i="2"/>
  <c r="N413" i="2"/>
  <c r="N417" i="2"/>
  <c r="N269" i="2"/>
  <c r="N496" i="2"/>
  <c r="N561" i="2"/>
  <c r="N246" i="2"/>
  <c r="N415" i="2"/>
  <c r="N701" i="2"/>
  <c r="N489" i="2"/>
  <c r="N324" i="2"/>
  <c r="N511" i="2"/>
  <c r="N493" i="2"/>
  <c r="N707" i="2"/>
  <c r="N69" i="2"/>
  <c r="N34" i="2"/>
  <c r="N399" i="2"/>
  <c r="N358" i="2"/>
  <c r="N429" i="2"/>
  <c r="N57" i="2"/>
  <c r="N111" i="2"/>
  <c r="N287" i="2"/>
  <c r="N11" i="2"/>
  <c r="N318" i="2"/>
  <c r="N661" i="2"/>
  <c r="N439" i="2"/>
  <c r="N454" i="2"/>
  <c r="N346" i="2"/>
  <c r="N402" i="2"/>
  <c r="N83" i="2"/>
  <c r="N719" i="2"/>
  <c r="N149" i="2"/>
  <c r="N418" i="2"/>
  <c r="N189" i="2"/>
  <c r="N557" i="2"/>
  <c r="N373" i="2"/>
  <c r="N295" i="2"/>
  <c r="N590" i="2"/>
  <c r="N370" i="2"/>
  <c r="N344" i="2"/>
  <c r="N622" i="2"/>
  <c r="N328" i="2"/>
  <c r="N18" i="2"/>
  <c r="N371" i="2"/>
  <c r="N376" i="2"/>
  <c r="N471" i="2"/>
  <c r="N550" i="2"/>
  <c r="N626" i="2"/>
  <c r="N431" i="2"/>
  <c r="N706" i="2"/>
  <c r="N424" i="2"/>
  <c r="N386" i="2"/>
  <c r="N212" i="2"/>
  <c r="N481" i="2"/>
  <c r="N457" i="2"/>
  <c r="N3" i="2"/>
  <c r="N419" i="2"/>
  <c r="N66" i="2"/>
  <c r="N216" i="2"/>
  <c r="N82" i="2"/>
  <c r="N335" i="2"/>
  <c r="N106" i="2"/>
  <c r="N579" i="2"/>
  <c r="N277" i="2"/>
  <c r="N137" i="2"/>
  <c r="N217" i="2"/>
  <c r="N98" i="2"/>
  <c r="N51" i="2"/>
  <c r="N349" i="2"/>
  <c r="N175" i="2"/>
  <c r="N50" i="2"/>
  <c r="N117" i="2"/>
  <c r="N347" i="2"/>
  <c r="N571" i="2"/>
  <c r="N674" i="2"/>
  <c r="N593" i="2"/>
  <c r="N526" i="2"/>
  <c r="N207" i="2"/>
  <c r="N487" i="2"/>
  <c r="N65" i="2"/>
  <c r="N255" i="2"/>
  <c r="N559" i="2"/>
  <c r="N260" i="2"/>
  <c r="N403" i="2"/>
  <c r="N194" i="2"/>
  <c r="N568" i="2"/>
  <c r="N315" i="2"/>
  <c r="N191" i="2"/>
  <c r="N322" i="2"/>
  <c r="N362" i="2"/>
  <c r="N458" i="2"/>
  <c r="N294" i="2"/>
  <c r="N8" i="2"/>
  <c r="N569" i="2"/>
  <c r="N573" i="2"/>
  <c r="N325" i="2"/>
  <c r="N181" i="2"/>
  <c r="N460" i="2"/>
  <c r="N168" i="2"/>
  <c r="N659" i="2"/>
  <c r="N240" i="2"/>
  <c r="N30" i="2"/>
  <c r="N223" i="2"/>
  <c r="N10" i="2"/>
  <c r="N124" i="2"/>
  <c r="N375" i="2"/>
  <c r="N543" i="2"/>
  <c r="N170" i="2"/>
  <c r="N265" i="2"/>
  <c r="N553" i="2"/>
  <c r="N91" i="2"/>
  <c r="N592" i="2"/>
  <c r="N459" i="2"/>
  <c r="N313" i="2"/>
  <c r="N205" i="2"/>
  <c r="N118" i="2"/>
  <c r="N171" i="2"/>
  <c r="N218" i="2"/>
  <c r="N261" i="2"/>
  <c r="N131" i="2"/>
  <c r="N716" i="2"/>
  <c r="N270" i="2"/>
  <c r="N164" i="2"/>
  <c r="N107" i="2"/>
  <c r="N79" i="2"/>
  <c r="N167" i="2"/>
  <c r="N67" i="2"/>
  <c r="N669" i="2"/>
  <c r="N203" i="2"/>
  <c r="N165" i="2"/>
  <c r="N584" i="2"/>
  <c r="N37" i="2"/>
  <c r="N682" i="2"/>
  <c r="N25" i="2"/>
  <c r="N75" i="2"/>
  <c r="N195" i="2"/>
  <c r="N40" i="2"/>
  <c r="N367" i="2"/>
  <c r="N516" i="2"/>
  <c r="N341" i="2"/>
  <c r="N537" i="2"/>
  <c r="N9" i="2"/>
  <c r="N6" i="2"/>
  <c r="N430" i="2"/>
  <c r="N545" i="2"/>
  <c r="N187" i="2"/>
  <c r="N142" i="2"/>
  <c r="N337" i="2"/>
  <c r="N662" i="2"/>
  <c r="N263" i="2"/>
  <c r="N63" i="2"/>
  <c r="N204" i="2"/>
  <c r="N650" i="2"/>
  <c r="N609" i="2"/>
  <c r="N213" i="2"/>
  <c r="N152" i="2"/>
  <c r="N48" i="2"/>
  <c r="N614" i="2"/>
  <c r="N332" i="2"/>
  <c r="N618" i="2"/>
  <c r="N411" i="2"/>
  <c r="N158" i="2"/>
  <c r="N55" i="2"/>
  <c r="N485" i="2"/>
  <c r="N200" i="2"/>
  <c r="N492" i="2"/>
  <c r="N2" i="2"/>
  <c r="N319" i="2"/>
  <c r="N554" i="2"/>
  <c r="N484" i="2"/>
  <c r="N31" i="2"/>
  <c r="N266" i="2"/>
  <c r="N690" i="2"/>
  <c r="N132" i="2"/>
  <c r="N517" i="2"/>
  <c r="N21" i="2"/>
  <c r="N163" i="2"/>
  <c r="N297" i="2"/>
  <c r="N684" i="2"/>
  <c r="N157" i="2"/>
  <c r="N215" i="2"/>
  <c r="N256" i="2"/>
  <c r="N249" i="2"/>
  <c r="N14" i="2"/>
  <c r="N172" i="2"/>
  <c r="N236" i="2"/>
  <c r="N43" i="2"/>
  <c r="N119" i="2"/>
  <c r="N56" i="2"/>
  <c r="N259" i="2"/>
  <c r="N228" i="2"/>
  <c r="N258" i="2"/>
  <c r="N206" i="2"/>
  <c r="N377" i="2"/>
  <c r="N159" i="2"/>
  <c r="N523" i="2"/>
  <c r="N476" i="2"/>
  <c r="N615" i="2"/>
  <c r="N155" i="2"/>
  <c r="N628" i="2"/>
  <c r="N566" i="2"/>
  <c r="N504" i="2"/>
  <c r="N17" i="2"/>
  <c r="N138" i="2"/>
  <c r="N632" i="2"/>
  <c r="N150" i="2"/>
  <c r="N32" i="2"/>
  <c r="N247" i="2"/>
  <c r="N272" i="2"/>
  <c r="N531" i="2"/>
  <c r="N600" i="2"/>
  <c r="N310" i="2"/>
  <c r="N127" i="2"/>
  <c r="N101" i="2"/>
  <c r="N686" i="2"/>
  <c r="N466" i="2"/>
  <c r="N604" i="2"/>
  <c r="N108" i="2"/>
  <c r="N732" i="2"/>
  <c r="N587" i="2"/>
  <c r="N253" i="2"/>
  <c r="N161" i="2"/>
  <c r="N702" i="2"/>
  <c r="N292" i="2"/>
  <c r="N509" i="2"/>
  <c r="N524" i="2"/>
  <c r="N53" i="2"/>
  <c r="N333" i="2"/>
  <c r="N712" i="2"/>
  <c r="N651" i="2"/>
  <c r="N608" i="2"/>
  <c r="N506" i="2"/>
  <c r="N643" i="2"/>
  <c r="N70" i="2"/>
  <c r="N625" i="2"/>
  <c r="N80" i="2"/>
  <c r="N505" i="2"/>
  <c r="N153" i="2"/>
  <c r="N436" i="2"/>
  <c r="N462" i="2"/>
  <c r="N304" i="2"/>
  <c r="N7" i="2"/>
  <c r="N126" i="2"/>
  <c r="N85" i="2"/>
  <c r="N416" i="2"/>
  <c r="N445" i="2"/>
  <c r="N329" i="2"/>
  <c r="N594" i="2"/>
  <c r="N39" i="2"/>
  <c r="N437" i="2"/>
  <c r="N233" i="2"/>
  <c r="N616" i="2"/>
  <c r="N316" i="2"/>
  <c r="N519" i="2"/>
  <c r="N116" i="2"/>
  <c r="N22" i="2"/>
  <c r="N185" i="2"/>
  <c r="N710" i="2"/>
  <c r="N114" i="2"/>
  <c r="N345" i="2"/>
  <c r="N387" i="2"/>
  <c r="N723" i="2"/>
  <c r="N575" i="2"/>
  <c r="N19" i="2"/>
  <c r="N670" i="2"/>
  <c r="N530" i="2"/>
  <c r="N479" i="2"/>
  <c r="N178" i="2"/>
  <c r="N663" i="2"/>
  <c r="N486" i="2"/>
  <c r="N176" i="2"/>
  <c r="N340" i="2"/>
  <c r="N130" i="2"/>
  <c r="N139" i="2"/>
  <c r="N715" i="2"/>
  <c r="N513" i="2"/>
  <c r="N183" i="2"/>
  <c r="N28" i="2"/>
  <c r="N105" i="2"/>
  <c r="N198" i="2"/>
  <c r="N582" i="2"/>
  <c r="N528" i="2"/>
  <c r="N612" i="2"/>
  <c r="N364" i="2"/>
  <c r="N602" i="2"/>
  <c r="N27" i="2"/>
  <c r="N352" i="2"/>
  <c r="N709" i="2"/>
  <c r="N102" i="2"/>
  <c r="N555" i="2"/>
  <c r="N538" i="2"/>
  <c r="N262" i="2"/>
  <c r="N72" i="2"/>
  <c r="N311" i="2"/>
  <c r="N61" i="2"/>
  <c r="N427" i="2"/>
  <c r="N363" i="2"/>
  <c r="N425" i="2"/>
  <c r="N529" i="2"/>
  <c r="N503" i="2"/>
  <c r="N482" i="2"/>
  <c r="N184" i="2"/>
  <c r="N434" i="2"/>
  <c r="N426" i="2"/>
  <c r="N620" i="2"/>
  <c r="N488" i="2"/>
  <c r="N382" i="2"/>
  <c r="N623" i="2"/>
  <c r="N308" i="2"/>
  <c r="N74" i="2"/>
  <c r="N574" i="2"/>
  <c r="N274" i="2"/>
  <c r="N497" i="2"/>
  <c r="N406" i="2"/>
  <c r="N112" i="2"/>
  <c r="N179" i="2"/>
  <c r="N725" i="2"/>
  <c r="N580" i="2"/>
  <c r="N369" i="2"/>
  <c r="N621" i="2"/>
  <c r="N498" i="2"/>
  <c r="N342" i="2"/>
  <c r="N589" i="2"/>
  <c r="N724" i="2"/>
  <c r="N379" i="2"/>
  <c r="N708" i="2"/>
  <c r="N494" i="2"/>
  <c r="N199" i="2"/>
  <c r="N598" i="2"/>
  <c r="N720" i="2"/>
  <c r="N94" i="2"/>
  <c r="N113" i="2"/>
  <c r="N630" i="2"/>
  <c r="N448" i="2"/>
  <c r="N193" i="2"/>
  <c r="N655" i="2"/>
  <c r="N619" i="2"/>
  <c r="N252" i="2"/>
  <c r="N407" i="2"/>
  <c r="N88" i="2"/>
  <c r="N646" i="2"/>
  <c r="N465" i="2"/>
  <c r="N562" i="2"/>
  <c r="N356" i="2"/>
  <c r="N591" i="2"/>
  <c r="N42" i="2"/>
  <c r="N104" i="2"/>
  <c r="N33" i="2"/>
  <c r="N242" i="2"/>
  <c r="N689" i="2"/>
  <c r="N449" i="2"/>
  <c r="N409" i="2"/>
  <c r="N401" i="2"/>
  <c r="N685" i="2"/>
  <c r="N490" i="2"/>
  <c r="N681" i="2"/>
  <c r="N225" i="2"/>
  <c r="N125" i="2"/>
  <c r="N134" i="2"/>
  <c r="N151" i="2"/>
  <c r="N605" i="2"/>
  <c r="N404" i="2"/>
  <c r="N300" i="2"/>
  <c r="N522" i="2"/>
  <c r="N148" i="2"/>
  <c r="N238" i="2"/>
  <c r="N480" i="2"/>
  <c r="N597" i="2"/>
  <c r="N721" i="2"/>
  <c r="N95" i="2"/>
  <c r="N210" i="2"/>
  <c r="N360" i="2"/>
  <c r="N660" i="2"/>
  <c r="N633" i="2"/>
  <c r="N680" i="2"/>
  <c r="N518" i="2"/>
  <c r="N366" i="2"/>
  <c r="N90" i="2"/>
  <c r="N393" i="2"/>
  <c r="N334" i="2"/>
  <c r="N92" i="2"/>
  <c r="N123" i="2"/>
  <c r="N398" i="2"/>
  <c r="N565" i="2"/>
  <c r="N649" i="2"/>
  <c r="N77" i="2"/>
  <c r="N586" i="2"/>
  <c r="N257" i="2"/>
  <c r="N412" i="2"/>
  <c r="N330" i="2"/>
  <c r="N73" i="2"/>
  <c r="N405" i="2"/>
  <c r="N585" i="2"/>
  <c r="N627" i="2"/>
  <c r="N731" i="2"/>
  <c r="N671" i="2"/>
  <c r="N726" i="2"/>
  <c r="N645" i="2"/>
  <c r="N495" i="2"/>
  <c r="N162" i="2"/>
  <c r="N62" i="2"/>
  <c r="N285" i="2"/>
  <c r="N703" i="2"/>
  <c r="N281" i="2"/>
  <c r="N395" i="2"/>
  <c r="N541" i="2"/>
  <c r="N154" i="2"/>
  <c r="N305" i="2"/>
  <c r="N36" i="2"/>
  <c r="N617" i="2"/>
  <c r="N320" i="2"/>
  <c r="N289" i="2"/>
  <c r="N542" i="2"/>
  <c r="N678" i="2"/>
  <c r="N229" i="2"/>
  <c r="N321" i="2"/>
  <c r="N722" i="2"/>
  <c r="N326" i="2"/>
  <c r="N463" i="2"/>
  <c r="N687" i="2"/>
  <c r="N248" i="2"/>
  <c r="N461" i="2"/>
  <c r="N525" i="2"/>
  <c r="N452" i="2"/>
  <c r="N675" i="2"/>
  <c r="N512" i="2"/>
  <c r="N133" i="2"/>
  <c r="N631" i="2"/>
  <c r="N733" i="2"/>
  <c r="N209" i="2"/>
  <c r="N588" i="2"/>
  <c r="N96" i="2"/>
  <c r="N301" i="2"/>
  <c r="N283" i="2"/>
  <c r="N705" i="2"/>
  <c r="N635" i="2"/>
  <c r="N599" i="2"/>
  <c r="N378" i="2"/>
  <c r="N282" i="2"/>
  <c r="N664" i="2"/>
  <c r="N507" i="2"/>
  <c r="N470" i="2"/>
  <c r="N355" i="2"/>
  <c r="N515" i="2"/>
  <c r="N190" i="2"/>
  <c r="N182" i="2"/>
  <c r="N291" i="2"/>
  <c r="N254" i="2"/>
  <c r="N442" i="2"/>
  <c r="N331" i="2"/>
  <c r="N97" i="2"/>
  <c r="N520" i="2"/>
  <c r="N135" i="2"/>
  <c r="N704" i="2"/>
  <c r="N293" i="2"/>
  <c r="N353" i="2"/>
  <c r="N563" i="2"/>
  <c r="N536" i="2"/>
  <c r="N548" i="2"/>
  <c r="N244" i="2"/>
  <c r="N422" i="2"/>
  <c r="N714" i="2"/>
  <c r="N456" i="2"/>
  <c r="N317" i="2"/>
  <c r="N636" i="2"/>
  <c r="N214" i="2"/>
  <c r="N296" i="2"/>
  <c r="N535" i="2"/>
  <c r="N368" i="2"/>
  <c r="N400" i="2"/>
  <c r="N698" i="2"/>
  <c r="N679" i="2"/>
  <c r="N365" i="2"/>
  <c r="N576" i="2"/>
  <c r="N629" i="2"/>
  <c r="N727" i="2"/>
  <c r="N700" i="2"/>
  <c r="N564" i="2"/>
  <c r="N534" i="2"/>
  <c r="N607" i="2"/>
  <c r="N668" i="2"/>
  <c r="N696" i="2"/>
  <c r="N438" i="2"/>
  <c r="N676" i="2"/>
  <c r="N658" i="2"/>
  <c r="N665" i="2"/>
  <c r="N610" i="2"/>
  <c r="N510" i="2"/>
  <c r="N499" i="2"/>
  <c r="N673" i="2"/>
  <c r="N697" i="2"/>
  <c r="N572" i="2"/>
  <c r="N694" i="2"/>
  <c r="N677" i="2"/>
  <c r="N728" i="2"/>
  <c r="N713" i="2"/>
  <c r="N729" i="2"/>
  <c r="N693" i="2"/>
  <c r="N711" i="2"/>
  <c r="N657" i="2"/>
  <c r="N730" i="2"/>
  <c r="N717" i="2"/>
  <c r="N672" i="2"/>
  <c r="L644" i="2"/>
  <c r="L577" i="2"/>
  <c r="L601" i="2"/>
  <c r="L84" i="2"/>
  <c r="L348" i="2"/>
  <c r="L435" i="2"/>
  <c r="L383" i="2"/>
  <c r="L549" i="2"/>
  <c r="L384" i="2"/>
  <c r="L552" i="2"/>
  <c r="L298" i="2"/>
  <c r="L433" i="2"/>
  <c r="L144" i="2"/>
  <c r="L695" i="2"/>
  <c r="L136" i="2"/>
  <c r="L539" i="2"/>
  <c r="L648" i="2"/>
  <c r="L52" i="2"/>
  <c r="L385" i="2"/>
  <c r="L469" i="2"/>
  <c r="L474" i="2"/>
  <c r="L455" i="2"/>
  <c r="L388" i="2"/>
  <c r="L230" i="2"/>
  <c r="L71" i="2"/>
  <c r="L245" i="2"/>
  <c r="L596" i="2"/>
  <c r="L314" i="2"/>
  <c r="L639" i="2"/>
  <c r="L583" i="2"/>
  <c r="L180" i="2"/>
  <c r="L500" i="2"/>
  <c r="L49" i="2"/>
  <c r="L380" i="2"/>
  <c r="L5" i="2"/>
  <c r="L699" i="2"/>
  <c r="L432" i="2"/>
  <c r="L121" i="2"/>
  <c r="L227" i="2"/>
  <c r="L339" i="2"/>
  <c r="L653" i="2"/>
  <c r="L275" i="2"/>
  <c r="L323" i="2"/>
  <c r="L540" i="2"/>
  <c r="L81" i="2"/>
  <c r="L208" i="2"/>
  <c r="L220" i="2"/>
  <c r="L595" i="2"/>
  <c r="L501" i="2"/>
  <c r="L243" i="2"/>
  <c r="L54" i="2"/>
  <c r="L312" i="2"/>
  <c r="L143" i="2"/>
  <c r="L441" i="2"/>
  <c r="L357" i="2"/>
  <c r="L302" i="2"/>
  <c r="L239" i="2"/>
  <c r="L468" i="2"/>
  <c r="L533" i="2"/>
  <c r="L115" i="2"/>
  <c r="L290" i="2"/>
  <c r="L271" i="2"/>
  <c r="L359" i="2"/>
  <c r="L276" i="2"/>
  <c r="L87" i="2"/>
  <c r="L122" i="2"/>
  <c r="L527" i="2"/>
  <c r="L443" i="2"/>
  <c r="L38" i="2"/>
  <c r="L68" i="2"/>
  <c r="L396" i="2"/>
  <c r="L410" i="2"/>
  <c r="L440" i="2"/>
  <c r="L560" i="2"/>
  <c r="L120" i="2"/>
  <c r="L267" i="2"/>
  <c r="L336" i="2"/>
  <c r="L451" i="2"/>
  <c r="L414" i="2"/>
  <c r="L219" i="2"/>
  <c r="L109" i="2"/>
  <c r="L374" i="2"/>
  <c r="L483" i="2"/>
  <c r="L250" i="2"/>
  <c r="L551" i="2"/>
  <c r="L145" i="2"/>
  <c r="L450" i="2"/>
  <c r="L186" i="2"/>
  <c r="L421" i="2"/>
  <c r="L467" i="2"/>
  <c r="L688" i="2"/>
  <c r="L237" i="2"/>
  <c r="L222" i="2"/>
  <c r="L286" i="2"/>
  <c r="L93" i="2"/>
  <c r="L16" i="2"/>
  <c r="L327" i="2"/>
  <c r="L603" i="2"/>
  <c r="L59" i="2"/>
  <c r="L251" i="2"/>
  <c r="L389" i="2"/>
  <c r="L372" i="2"/>
  <c r="L64" i="2"/>
  <c r="L23" i="2"/>
  <c r="L103" i="2"/>
  <c r="L174" i="2"/>
  <c r="L361" i="2"/>
  <c r="L58" i="2"/>
  <c r="L408" i="2"/>
  <c r="L110" i="2"/>
  <c r="L169" i="2"/>
  <c r="L309" i="2"/>
  <c r="L201" i="2"/>
  <c r="L35" i="2"/>
  <c r="L232" i="2"/>
  <c r="L691" i="2"/>
  <c r="L532" i="2"/>
  <c r="L177" i="2"/>
  <c r="L453" i="2"/>
  <c r="L273" i="2"/>
  <c r="L20" i="2"/>
  <c r="L76" i="2"/>
  <c r="L351" i="2"/>
  <c r="L192" i="2"/>
  <c r="L547" i="2"/>
  <c r="L78" i="2"/>
  <c r="L647" i="2"/>
  <c r="L381" i="2"/>
  <c r="L46" i="2"/>
  <c r="L188" i="2"/>
  <c r="L13" i="2"/>
  <c r="L241" i="2"/>
  <c r="L280" i="2"/>
  <c r="L692" i="2"/>
  <c r="L652" i="2"/>
  <c r="L147" i="2"/>
  <c r="L391" i="2"/>
  <c r="L202" i="2"/>
  <c r="L307" i="2"/>
  <c r="L397" i="2"/>
  <c r="L268" i="2"/>
  <c r="L683" i="2"/>
  <c r="L12" i="2"/>
  <c r="L394" i="2"/>
  <c r="L392" i="2"/>
  <c r="L556" i="2"/>
  <c r="L642" i="2"/>
  <c r="L350" i="2"/>
  <c r="L718" i="2"/>
  <c r="L338" i="2"/>
  <c r="L284" i="2"/>
  <c r="L224" i="2"/>
  <c r="L146" i="2"/>
  <c r="L464" i="2"/>
  <c r="L211" i="2"/>
  <c r="L221" i="2"/>
  <c r="L428" i="2"/>
  <c r="L235" i="2"/>
  <c r="L26" i="2"/>
  <c r="L226" i="2"/>
  <c r="L472" i="2"/>
  <c r="L390" i="2"/>
  <c r="L24" i="2"/>
  <c r="L611" i="2"/>
  <c r="L521" i="2"/>
  <c r="L160" i="2"/>
  <c r="L514" i="2"/>
  <c r="L666" i="2"/>
  <c r="L343" i="2"/>
  <c r="L570" i="2"/>
  <c r="L578" i="2"/>
  <c r="L558" i="2"/>
  <c r="L354" i="2"/>
  <c r="L264" i="2"/>
  <c r="L656" i="2"/>
  <c r="L546" i="2"/>
  <c r="L581" i="2"/>
  <c r="L173" i="2"/>
  <c r="L447" i="2"/>
  <c r="L606" i="2"/>
  <c r="L473" i="2"/>
  <c r="L667" i="2"/>
  <c r="L41" i="2"/>
  <c r="L141" i="2"/>
  <c r="L4" i="2"/>
  <c r="L306" i="2"/>
  <c r="L613" i="2"/>
  <c r="L288" i="2"/>
  <c r="L197" i="2"/>
  <c r="L278" i="2"/>
  <c r="L624" i="2"/>
  <c r="L100" i="2"/>
  <c r="L166" i="2"/>
  <c r="L231" i="2"/>
  <c r="L508" i="2"/>
  <c r="L477" i="2"/>
  <c r="L128" i="2"/>
  <c r="L544" i="2"/>
  <c r="L641" i="2"/>
  <c r="L654" i="2"/>
  <c r="L637" i="2"/>
  <c r="L89" i="2"/>
  <c r="L196" i="2"/>
  <c r="L303" i="2"/>
  <c r="L299" i="2"/>
  <c r="L634" i="2"/>
  <c r="L45" i="2"/>
  <c r="L491" i="2"/>
  <c r="L47" i="2"/>
  <c r="L446" i="2"/>
  <c r="L129" i="2"/>
  <c r="L29" i="2"/>
  <c r="L420" i="2"/>
  <c r="L86" i="2"/>
  <c r="L478" i="2"/>
  <c r="L99" i="2"/>
  <c r="L638" i="2"/>
  <c r="L475" i="2"/>
  <c r="L423" i="2"/>
  <c r="L567" i="2"/>
  <c r="L444" i="2"/>
  <c r="L502" i="2"/>
  <c r="L234" i="2"/>
  <c r="L60" i="2"/>
  <c r="L140" i="2"/>
  <c r="L15" i="2"/>
  <c r="L156" i="2"/>
  <c r="L44" i="2"/>
  <c r="L640" i="2"/>
  <c r="L279" i="2"/>
  <c r="L413" i="2"/>
  <c r="L417" i="2"/>
  <c r="L269" i="2"/>
  <c r="L496" i="2"/>
  <c r="L561" i="2"/>
  <c r="L246" i="2"/>
  <c r="L415" i="2"/>
  <c r="L701" i="2"/>
  <c r="L489" i="2"/>
  <c r="L324" i="2"/>
  <c r="L511" i="2"/>
  <c r="L493" i="2"/>
  <c r="L707" i="2"/>
  <c r="L69" i="2"/>
  <c r="L34" i="2"/>
  <c r="L399" i="2"/>
  <c r="L358" i="2"/>
  <c r="L429" i="2"/>
  <c r="L57" i="2"/>
  <c r="L111" i="2"/>
  <c r="L287" i="2"/>
  <c r="L11" i="2"/>
  <c r="L318" i="2"/>
  <c r="L661" i="2"/>
  <c r="L439" i="2"/>
  <c r="L454" i="2"/>
  <c r="L346" i="2"/>
  <c r="L402" i="2"/>
  <c r="L83" i="2"/>
  <c r="L719" i="2"/>
  <c r="L149" i="2"/>
  <c r="L418" i="2"/>
  <c r="L189" i="2"/>
  <c r="L557" i="2"/>
  <c r="L373" i="2"/>
  <c r="L295" i="2"/>
  <c r="L590" i="2"/>
  <c r="L370" i="2"/>
  <c r="L344" i="2"/>
  <c r="L622" i="2"/>
  <c r="L328" i="2"/>
  <c r="L18" i="2"/>
  <c r="L371" i="2"/>
  <c r="L376" i="2"/>
  <c r="L471" i="2"/>
  <c r="L550" i="2"/>
  <c r="L626" i="2"/>
  <c r="L431" i="2"/>
  <c r="L706" i="2"/>
  <c r="L424" i="2"/>
  <c r="L386" i="2"/>
  <c r="L212" i="2"/>
  <c r="L481" i="2"/>
  <c r="L457" i="2"/>
  <c r="L3" i="2"/>
  <c r="L419" i="2"/>
  <c r="L66" i="2"/>
  <c r="L216" i="2"/>
  <c r="L82" i="2"/>
  <c r="L335" i="2"/>
  <c r="L106" i="2"/>
  <c r="L579" i="2"/>
  <c r="L277" i="2"/>
  <c r="L137" i="2"/>
  <c r="L217" i="2"/>
  <c r="L98" i="2"/>
  <c r="L51" i="2"/>
  <c r="L349" i="2"/>
  <c r="L175" i="2"/>
  <c r="L50" i="2"/>
  <c r="L117" i="2"/>
  <c r="L347" i="2"/>
  <c r="L571" i="2"/>
  <c r="L674" i="2"/>
  <c r="L593" i="2"/>
  <c r="L526" i="2"/>
  <c r="L207" i="2"/>
  <c r="L487" i="2"/>
  <c r="L65" i="2"/>
  <c r="L255" i="2"/>
  <c r="L559" i="2"/>
  <c r="L260" i="2"/>
  <c r="L403" i="2"/>
  <c r="L194" i="2"/>
  <c r="L568" i="2"/>
  <c r="L315" i="2"/>
  <c r="L191" i="2"/>
  <c r="L322" i="2"/>
  <c r="L362" i="2"/>
  <c r="L458" i="2"/>
  <c r="L294" i="2"/>
  <c r="L8" i="2"/>
  <c r="L569" i="2"/>
  <c r="L573" i="2"/>
  <c r="L325" i="2"/>
  <c r="L181" i="2"/>
  <c r="L460" i="2"/>
  <c r="L168" i="2"/>
  <c r="L659" i="2"/>
  <c r="L240" i="2"/>
  <c r="L30" i="2"/>
  <c r="L223" i="2"/>
  <c r="L10" i="2"/>
  <c r="L124" i="2"/>
  <c r="L375" i="2"/>
  <c r="L543" i="2"/>
  <c r="L170" i="2"/>
  <c r="L265" i="2"/>
  <c r="L553" i="2"/>
  <c r="L91" i="2"/>
  <c r="L592" i="2"/>
  <c r="L459" i="2"/>
  <c r="L313" i="2"/>
  <c r="L205" i="2"/>
  <c r="L118" i="2"/>
  <c r="L171" i="2"/>
  <c r="L218" i="2"/>
  <c r="L261" i="2"/>
  <c r="L131" i="2"/>
  <c r="L716" i="2"/>
  <c r="L270" i="2"/>
  <c r="L164" i="2"/>
  <c r="L107" i="2"/>
  <c r="L79" i="2"/>
  <c r="L167" i="2"/>
  <c r="L67" i="2"/>
  <c r="L669" i="2"/>
  <c r="L203" i="2"/>
  <c r="L165" i="2"/>
  <c r="L584" i="2"/>
  <c r="L37" i="2"/>
  <c r="L682" i="2"/>
  <c r="L25" i="2"/>
  <c r="L75" i="2"/>
  <c r="L195" i="2"/>
  <c r="L40" i="2"/>
  <c r="L367" i="2"/>
  <c r="L516" i="2"/>
  <c r="L341" i="2"/>
  <c r="L537" i="2"/>
  <c r="L9" i="2"/>
  <c r="L6" i="2"/>
  <c r="L430" i="2"/>
  <c r="L545" i="2"/>
  <c r="L187" i="2"/>
  <c r="L142" i="2"/>
  <c r="L337" i="2"/>
  <c r="L662" i="2"/>
  <c r="L263" i="2"/>
  <c r="L63" i="2"/>
  <c r="L204" i="2"/>
  <c r="L650" i="2"/>
  <c r="L609" i="2"/>
  <c r="L213" i="2"/>
  <c r="L152" i="2"/>
  <c r="L48" i="2"/>
  <c r="L614" i="2"/>
  <c r="L332" i="2"/>
  <c r="L618" i="2"/>
  <c r="L411" i="2"/>
  <c r="L158" i="2"/>
  <c r="L55" i="2"/>
  <c r="L485" i="2"/>
  <c r="L200" i="2"/>
  <c r="L492" i="2"/>
  <c r="L2" i="2"/>
  <c r="L319" i="2"/>
  <c r="L554" i="2"/>
  <c r="L484" i="2"/>
  <c r="L31" i="2"/>
  <c r="L266" i="2"/>
  <c r="L690" i="2"/>
  <c r="L132" i="2"/>
  <c r="L517" i="2"/>
  <c r="L21" i="2"/>
  <c r="L163" i="2"/>
  <c r="L297" i="2"/>
  <c r="L684" i="2"/>
  <c r="L157" i="2"/>
  <c r="L215" i="2"/>
  <c r="L256" i="2"/>
  <c r="L249" i="2"/>
  <c r="L14" i="2"/>
  <c r="L172" i="2"/>
  <c r="L236" i="2"/>
  <c r="L43" i="2"/>
  <c r="L119" i="2"/>
  <c r="L56" i="2"/>
  <c r="L259" i="2"/>
  <c r="L228" i="2"/>
  <c r="L258" i="2"/>
  <c r="L206" i="2"/>
  <c r="L377" i="2"/>
  <c r="L159" i="2"/>
  <c r="L523" i="2"/>
  <c r="L476" i="2"/>
  <c r="L615" i="2"/>
  <c r="L155" i="2"/>
  <c r="L628" i="2"/>
  <c r="L566" i="2"/>
  <c r="L504" i="2"/>
  <c r="L17" i="2"/>
  <c r="L138" i="2"/>
  <c r="L632" i="2"/>
  <c r="L150" i="2"/>
  <c r="L32" i="2"/>
  <c r="L247" i="2"/>
  <c r="L272" i="2"/>
  <c r="L531" i="2"/>
  <c r="L600" i="2"/>
  <c r="L310" i="2"/>
  <c r="L127" i="2"/>
  <c r="L101" i="2"/>
  <c r="L686" i="2"/>
  <c r="L466" i="2"/>
  <c r="L604" i="2"/>
  <c r="L108" i="2"/>
  <c r="L732" i="2"/>
  <c r="L587" i="2"/>
  <c r="L253" i="2"/>
  <c r="L161" i="2"/>
  <c r="L702" i="2"/>
  <c r="L292" i="2"/>
  <c r="L509" i="2"/>
  <c r="L524" i="2"/>
  <c r="L53" i="2"/>
  <c r="L333" i="2"/>
  <c r="L712" i="2"/>
  <c r="L651" i="2"/>
  <c r="L608" i="2"/>
  <c r="L506" i="2"/>
  <c r="L643" i="2"/>
  <c r="L70" i="2"/>
  <c r="L625" i="2"/>
  <c r="L80" i="2"/>
  <c r="L505" i="2"/>
  <c r="L153" i="2"/>
  <c r="L436" i="2"/>
  <c r="L462" i="2"/>
  <c r="L304" i="2"/>
  <c r="L7" i="2"/>
  <c r="L126" i="2"/>
  <c r="L85" i="2"/>
  <c r="L416" i="2"/>
  <c r="L445" i="2"/>
  <c r="L329" i="2"/>
  <c r="L594" i="2"/>
  <c r="L39" i="2"/>
  <c r="L437" i="2"/>
  <c r="L233" i="2"/>
  <c r="L616" i="2"/>
  <c r="L316" i="2"/>
  <c r="L519" i="2"/>
  <c r="L116" i="2"/>
  <c r="L22" i="2"/>
  <c r="L185" i="2"/>
  <c r="L710" i="2"/>
  <c r="L114" i="2"/>
  <c r="L345" i="2"/>
  <c r="L387" i="2"/>
  <c r="L723" i="2"/>
  <c r="L575" i="2"/>
  <c r="L19" i="2"/>
  <c r="L670" i="2"/>
  <c r="L530" i="2"/>
  <c r="L479" i="2"/>
  <c r="L178" i="2"/>
  <c r="L663" i="2"/>
  <c r="L486" i="2"/>
  <c r="L176" i="2"/>
  <c r="L340" i="2"/>
  <c r="L130" i="2"/>
  <c r="L139" i="2"/>
  <c r="L715" i="2"/>
  <c r="L513" i="2"/>
  <c r="L183" i="2"/>
  <c r="L28" i="2"/>
  <c r="L105" i="2"/>
  <c r="L198" i="2"/>
  <c r="L582" i="2"/>
  <c r="L528" i="2"/>
  <c r="L612" i="2"/>
  <c r="L364" i="2"/>
  <c r="L602" i="2"/>
  <c r="L27" i="2"/>
  <c r="L352" i="2"/>
  <c r="L709" i="2"/>
  <c r="L102" i="2"/>
  <c r="L555" i="2"/>
  <c r="L538" i="2"/>
  <c r="L262" i="2"/>
  <c r="L72" i="2"/>
  <c r="L311" i="2"/>
  <c r="L61" i="2"/>
  <c r="L427" i="2"/>
  <c r="L363" i="2"/>
  <c r="L425" i="2"/>
  <c r="L529" i="2"/>
  <c r="L503" i="2"/>
  <c r="L482" i="2"/>
  <c r="L184" i="2"/>
  <c r="L434" i="2"/>
  <c r="L426" i="2"/>
  <c r="L620" i="2"/>
  <c r="L488" i="2"/>
  <c r="L382" i="2"/>
  <c r="L623" i="2"/>
  <c r="L308" i="2"/>
  <c r="L74" i="2"/>
  <c r="L574" i="2"/>
  <c r="L274" i="2"/>
  <c r="L497" i="2"/>
  <c r="L406" i="2"/>
  <c r="L112" i="2"/>
  <c r="L179" i="2"/>
  <c r="L725" i="2"/>
  <c r="L580" i="2"/>
  <c r="L369" i="2"/>
  <c r="L621" i="2"/>
  <c r="L498" i="2"/>
  <c r="L342" i="2"/>
  <c r="L589" i="2"/>
  <c r="L724" i="2"/>
  <c r="L379" i="2"/>
  <c r="L708" i="2"/>
  <c r="L494" i="2"/>
  <c r="L199" i="2"/>
  <c r="L598" i="2"/>
  <c r="L720" i="2"/>
  <c r="L94" i="2"/>
  <c r="L113" i="2"/>
  <c r="L630" i="2"/>
  <c r="L448" i="2"/>
  <c r="L193" i="2"/>
  <c r="L655" i="2"/>
  <c r="L619" i="2"/>
  <c r="L252" i="2"/>
  <c r="L407" i="2"/>
  <c r="L88" i="2"/>
  <c r="L646" i="2"/>
  <c r="L465" i="2"/>
  <c r="L562" i="2"/>
  <c r="L356" i="2"/>
  <c r="L591" i="2"/>
  <c r="L42" i="2"/>
  <c r="L104" i="2"/>
  <c r="L33" i="2"/>
  <c r="L242" i="2"/>
  <c r="L689" i="2"/>
  <c r="L449" i="2"/>
  <c r="L409" i="2"/>
  <c r="L401" i="2"/>
  <c r="L685" i="2"/>
  <c r="L490" i="2"/>
  <c r="L681" i="2"/>
  <c r="L225" i="2"/>
  <c r="L125" i="2"/>
  <c r="L134" i="2"/>
  <c r="L151" i="2"/>
  <c r="L605" i="2"/>
  <c r="L404" i="2"/>
  <c r="L300" i="2"/>
  <c r="L522" i="2"/>
  <c r="L148" i="2"/>
  <c r="L238" i="2"/>
  <c r="L480" i="2"/>
  <c r="L597" i="2"/>
  <c r="L721" i="2"/>
  <c r="L95" i="2"/>
  <c r="L210" i="2"/>
  <c r="L360" i="2"/>
  <c r="L660" i="2"/>
  <c r="L633" i="2"/>
  <c r="L680" i="2"/>
  <c r="L518" i="2"/>
  <c r="L366" i="2"/>
  <c r="L90" i="2"/>
  <c r="L393" i="2"/>
  <c r="L334" i="2"/>
  <c r="L92" i="2"/>
  <c r="L123" i="2"/>
  <c r="L398" i="2"/>
  <c r="L565" i="2"/>
  <c r="L649" i="2"/>
  <c r="L77" i="2"/>
  <c r="L586" i="2"/>
  <c r="L257" i="2"/>
  <c r="L412" i="2"/>
  <c r="L330" i="2"/>
  <c r="L73" i="2"/>
  <c r="L405" i="2"/>
  <c r="L585" i="2"/>
  <c r="L627" i="2"/>
  <c r="L731" i="2"/>
  <c r="L671" i="2"/>
  <c r="L726" i="2"/>
  <c r="L645" i="2"/>
  <c r="L495" i="2"/>
  <c r="L162" i="2"/>
  <c r="L62" i="2"/>
  <c r="L285" i="2"/>
  <c r="L703" i="2"/>
  <c r="L281" i="2"/>
  <c r="L395" i="2"/>
  <c r="L541" i="2"/>
  <c r="L154" i="2"/>
  <c r="L305" i="2"/>
  <c r="L36" i="2"/>
  <c r="L617" i="2"/>
  <c r="L320" i="2"/>
  <c r="L289" i="2"/>
  <c r="L542" i="2"/>
  <c r="L678" i="2"/>
  <c r="L229" i="2"/>
  <c r="L321" i="2"/>
  <c r="L722" i="2"/>
  <c r="L326" i="2"/>
  <c r="L463" i="2"/>
  <c r="L687" i="2"/>
  <c r="L248" i="2"/>
  <c r="L461" i="2"/>
  <c r="L525" i="2"/>
  <c r="L452" i="2"/>
  <c r="L675" i="2"/>
  <c r="L512" i="2"/>
  <c r="L133" i="2"/>
  <c r="L631" i="2"/>
  <c r="L733" i="2"/>
  <c r="L209" i="2"/>
  <c r="L588" i="2"/>
  <c r="L96" i="2"/>
  <c r="L301" i="2"/>
  <c r="L283" i="2"/>
  <c r="L705" i="2"/>
  <c r="L635" i="2"/>
  <c r="L599" i="2"/>
  <c r="L378" i="2"/>
  <c r="L282" i="2"/>
  <c r="L664" i="2"/>
  <c r="L507" i="2"/>
  <c r="L470" i="2"/>
  <c r="L355" i="2"/>
  <c r="L515" i="2"/>
  <c r="L190" i="2"/>
  <c r="L182" i="2"/>
  <c r="L291" i="2"/>
  <c r="L254" i="2"/>
  <c r="L442" i="2"/>
  <c r="L331" i="2"/>
  <c r="L97" i="2"/>
  <c r="L520" i="2"/>
  <c r="L135" i="2"/>
  <c r="L704" i="2"/>
  <c r="L293" i="2"/>
  <c r="L353" i="2"/>
  <c r="L563" i="2"/>
  <c r="L536" i="2"/>
  <c r="L548" i="2"/>
  <c r="L244" i="2"/>
  <c r="L422" i="2"/>
  <c r="L714" i="2"/>
  <c r="L456" i="2"/>
  <c r="L317" i="2"/>
  <c r="L636" i="2"/>
  <c r="L214" i="2"/>
  <c r="L296" i="2"/>
  <c r="L535" i="2"/>
  <c r="L368" i="2"/>
  <c r="L400" i="2"/>
  <c r="L698" i="2"/>
  <c r="L679" i="2"/>
  <c r="L365" i="2"/>
  <c r="L576" i="2"/>
  <c r="L629" i="2"/>
  <c r="L727" i="2"/>
  <c r="L700" i="2"/>
  <c r="L564" i="2"/>
  <c r="L534" i="2"/>
  <c r="L607" i="2"/>
  <c r="L668" i="2"/>
  <c r="L696" i="2"/>
  <c r="L438" i="2"/>
  <c r="L676" i="2"/>
  <c r="L658" i="2"/>
  <c r="L665" i="2"/>
  <c r="L610" i="2"/>
  <c r="L510" i="2"/>
  <c r="L499" i="2"/>
  <c r="L673" i="2"/>
  <c r="L697" i="2"/>
  <c r="L572" i="2"/>
  <c r="L694" i="2"/>
  <c r="L677" i="2"/>
  <c r="L728" i="2"/>
  <c r="L713" i="2"/>
  <c r="L729" i="2"/>
  <c r="L693" i="2"/>
  <c r="L711" i="2"/>
  <c r="L657" i="2"/>
  <c r="L730" i="2"/>
  <c r="L717" i="2"/>
  <c r="L672" i="2"/>
  <c r="J644" i="2"/>
  <c r="J577" i="2"/>
  <c r="J601" i="2"/>
  <c r="J84" i="2"/>
  <c r="J348" i="2"/>
  <c r="J435" i="2"/>
  <c r="J383" i="2"/>
  <c r="J549" i="2"/>
  <c r="J384" i="2"/>
  <c r="J552" i="2"/>
  <c r="J298" i="2"/>
  <c r="J433" i="2"/>
  <c r="J144" i="2"/>
  <c r="J695" i="2"/>
  <c r="J136" i="2"/>
  <c r="J539" i="2"/>
  <c r="J648" i="2"/>
  <c r="J52" i="2"/>
  <c r="J385" i="2"/>
  <c r="J469" i="2"/>
  <c r="J474" i="2"/>
  <c r="J455" i="2"/>
  <c r="J388" i="2"/>
  <c r="J230" i="2"/>
  <c r="J71" i="2"/>
  <c r="J245" i="2"/>
  <c r="J596" i="2"/>
  <c r="J314" i="2"/>
  <c r="J639" i="2"/>
  <c r="J583" i="2"/>
  <c r="J180" i="2"/>
  <c r="J500" i="2"/>
  <c r="J49" i="2"/>
  <c r="J380" i="2"/>
  <c r="J5" i="2"/>
  <c r="J699" i="2"/>
  <c r="J432" i="2"/>
  <c r="J121" i="2"/>
  <c r="J227" i="2"/>
  <c r="J339" i="2"/>
  <c r="J653" i="2"/>
  <c r="J275" i="2"/>
  <c r="J323" i="2"/>
  <c r="J540" i="2"/>
  <c r="J81" i="2"/>
  <c r="J208" i="2"/>
  <c r="J220" i="2"/>
  <c r="J595" i="2"/>
  <c r="J501" i="2"/>
  <c r="J243" i="2"/>
  <c r="J54" i="2"/>
  <c r="J312" i="2"/>
  <c r="J143" i="2"/>
  <c r="J441" i="2"/>
  <c r="J357" i="2"/>
  <c r="J302" i="2"/>
  <c r="J239" i="2"/>
  <c r="J468" i="2"/>
  <c r="J533" i="2"/>
  <c r="J115" i="2"/>
  <c r="J290" i="2"/>
  <c r="J271" i="2"/>
  <c r="J359" i="2"/>
  <c r="J276" i="2"/>
  <c r="J87" i="2"/>
  <c r="J122" i="2"/>
  <c r="J527" i="2"/>
  <c r="J443" i="2"/>
  <c r="J38" i="2"/>
  <c r="J68" i="2"/>
  <c r="J396" i="2"/>
  <c r="J410" i="2"/>
  <c r="J440" i="2"/>
  <c r="J560" i="2"/>
  <c r="J120" i="2"/>
  <c r="J267" i="2"/>
  <c r="J336" i="2"/>
  <c r="J451" i="2"/>
  <c r="J414" i="2"/>
  <c r="J219" i="2"/>
  <c r="J109" i="2"/>
  <c r="J374" i="2"/>
  <c r="J483" i="2"/>
  <c r="J250" i="2"/>
  <c r="J551" i="2"/>
  <c r="J145" i="2"/>
  <c r="J450" i="2"/>
  <c r="J186" i="2"/>
  <c r="J421" i="2"/>
  <c r="J467" i="2"/>
  <c r="J688" i="2"/>
  <c r="J237" i="2"/>
  <c r="J222" i="2"/>
  <c r="J286" i="2"/>
  <c r="J93" i="2"/>
  <c r="J16" i="2"/>
  <c r="J327" i="2"/>
  <c r="J603" i="2"/>
  <c r="J59" i="2"/>
  <c r="J251" i="2"/>
  <c r="J389" i="2"/>
  <c r="J372" i="2"/>
  <c r="J64" i="2"/>
  <c r="J23" i="2"/>
  <c r="J103" i="2"/>
  <c r="J174" i="2"/>
  <c r="J361" i="2"/>
  <c r="J58" i="2"/>
  <c r="J408" i="2"/>
  <c r="J110" i="2"/>
  <c r="J169" i="2"/>
  <c r="J309" i="2"/>
  <c r="J201" i="2"/>
  <c r="J35" i="2"/>
  <c r="J232" i="2"/>
  <c r="J691" i="2"/>
  <c r="J532" i="2"/>
  <c r="J177" i="2"/>
  <c r="J453" i="2"/>
  <c r="J273" i="2"/>
  <c r="J20" i="2"/>
  <c r="J76" i="2"/>
  <c r="J351" i="2"/>
  <c r="J192" i="2"/>
  <c r="J547" i="2"/>
  <c r="J78" i="2"/>
  <c r="J647" i="2"/>
  <c r="J381" i="2"/>
  <c r="J46" i="2"/>
  <c r="J188" i="2"/>
  <c r="J13" i="2"/>
  <c r="J241" i="2"/>
  <c r="J280" i="2"/>
  <c r="J692" i="2"/>
  <c r="J652" i="2"/>
  <c r="J147" i="2"/>
  <c r="J391" i="2"/>
  <c r="J202" i="2"/>
  <c r="J307" i="2"/>
  <c r="J397" i="2"/>
  <c r="J268" i="2"/>
  <c r="J683" i="2"/>
  <c r="J12" i="2"/>
  <c r="J394" i="2"/>
  <c r="J392" i="2"/>
  <c r="J556" i="2"/>
  <c r="J642" i="2"/>
  <c r="J350" i="2"/>
  <c r="J718" i="2"/>
  <c r="J338" i="2"/>
  <c r="J284" i="2"/>
  <c r="J224" i="2"/>
  <c r="J146" i="2"/>
  <c r="J464" i="2"/>
  <c r="J211" i="2"/>
  <c r="J221" i="2"/>
  <c r="J428" i="2"/>
  <c r="J235" i="2"/>
  <c r="J26" i="2"/>
  <c r="J226" i="2"/>
  <c r="J472" i="2"/>
  <c r="J390" i="2"/>
  <c r="J24" i="2"/>
  <c r="J611" i="2"/>
  <c r="J521" i="2"/>
  <c r="J160" i="2"/>
  <c r="J514" i="2"/>
  <c r="J666" i="2"/>
  <c r="J343" i="2"/>
  <c r="J570" i="2"/>
  <c r="J578" i="2"/>
  <c r="J558" i="2"/>
  <c r="J354" i="2"/>
  <c r="J264" i="2"/>
  <c r="J656" i="2"/>
  <c r="J546" i="2"/>
  <c r="J581" i="2"/>
  <c r="J173" i="2"/>
  <c r="J447" i="2"/>
  <c r="J606" i="2"/>
  <c r="J473" i="2"/>
  <c r="J667" i="2"/>
  <c r="J41" i="2"/>
  <c r="J141" i="2"/>
  <c r="J4" i="2"/>
  <c r="J306" i="2"/>
  <c r="J613" i="2"/>
  <c r="J288" i="2"/>
  <c r="J197" i="2"/>
  <c r="J278" i="2"/>
  <c r="J624" i="2"/>
  <c r="J100" i="2"/>
  <c r="J166" i="2"/>
  <c r="J231" i="2"/>
  <c r="J508" i="2"/>
  <c r="J477" i="2"/>
  <c r="J128" i="2"/>
  <c r="J544" i="2"/>
  <c r="J641" i="2"/>
  <c r="J654" i="2"/>
  <c r="J637" i="2"/>
  <c r="J89" i="2"/>
  <c r="J196" i="2"/>
  <c r="J303" i="2"/>
  <c r="J299" i="2"/>
  <c r="J634" i="2"/>
  <c r="J45" i="2"/>
  <c r="J491" i="2"/>
  <c r="J47" i="2"/>
  <c r="J446" i="2"/>
  <c r="J129" i="2"/>
  <c r="J29" i="2"/>
  <c r="J420" i="2"/>
  <c r="J86" i="2"/>
  <c r="J478" i="2"/>
  <c r="J99" i="2"/>
  <c r="J638" i="2"/>
  <c r="J475" i="2"/>
  <c r="J423" i="2"/>
  <c r="J567" i="2"/>
  <c r="J444" i="2"/>
  <c r="J502" i="2"/>
  <c r="J234" i="2"/>
  <c r="J60" i="2"/>
  <c r="J140" i="2"/>
  <c r="J15" i="2"/>
  <c r="J156" i="2"/>
  <c r="J44" i="2"/>
  <c r="J640" i="2"/>
  <c r="J279" i="2"/>
  <c r="J413" i="2"/>
  <c r="J417" i="2"/>
  <c r="J269" i="2"/>
  <c r="J496" i="2"/>
  <c r="J561" i="2"/>
  <c r="J246" i="2"/>
  <c r="J415" i="2"/>
  <c r="J701" i="2"/>
  <c r="J489" i="2"/>
  <c r="J324" i="2"/>
  <c r="J511" i="2"/>
  <c r="J493" i="2"/>
  <c r="J707" i="2"/>
  <c r="J69" i="2"/>
  <c r="J34" i="2"/>
  <c r="J399" i="2"/>
  <c r="J358" i="2"/>
  <c r="J429" i="2"/>
  <c r="J57" i="2"/>
  <c r="J111" i="2"/>
  <c r="J287" i="2"/>
  <c r="J11" i="2"/>
  <c r="J318" i="2"/>
  <c r="J661" i="2"/>
  <c r="J439" i="2"/>
  <c r="J454" i="2"/>
  <c r="J346" i="2"/>
  <c r="J402" i="2"/>
  <c r="J83" i="2"/>
  <c r="J719" i="2"/>
  <c r="J149" i="2"/>
  <c r="J418" i="2"/>
  <c r="J189" i="2"/>
  <c r="J557" i="2"/>
  <c r="J373" i="2"/>
  <c r="J295" i="2"/>
  <c r="J590" i="2"/>
  <c r="J370" i="2"/>
  <c r="J344" i="2"/>
  <c r="J622" i="2"/>
  <c r="J328" i="2"/>
  <c r="J18" i="2"/>
  <c r="J371" i="2"/>
  <c r="J376" i="2"/>
  <c r="J471" i="2"/>
  <c r="J550" i="2"/>
  <c r="J626" i="2"/>
  <c r="J431" i="2"/>
  <c r="J706" i="2"/>
  <c r="J424" i="2"/>
  <c r="J386" i="2"/>
  <c r="J212" i="2"/>
  <c r="J481" i="2"/>
  <c r="J457" i="2"/>
  <c r="J3" i="2"/>
  <c r="J419" i="2"/>
  <c r="J66" i="2"/>
  <c r="J216" i="2"/>
  <c r="J82" i="2"/>
  <c r="J335" i="2"/>
  <c r="J106" i="2"/>
  <c r="J579" i="2"/>
  <c r="J277" i="2"/>
  <c r="J137" i="2"/>
  <c r="J217" i="2"/>
  <c r="J98" i="2"/>
  <c r="J51" i="2"/>
  <c r="J349" i="2"/>
  <c r="J175" i="2"/>
  <c r="J50" i="2"/>
  <c r="J117" i="2"/>
  <c r="J347" i="2"/>
  <c r="J571" i="2"/>
  <c r="J674" i="2"/>
  <c r="J593" i="2"/>
  <c r="J526" i="2"/>
  <c r="J207" i="2"/>
  <c r="J487" i="2"/>
  <c r="J65" i="2"/>
  <c r="J255" i="2"/>
  <c r="J559" i="2"/>
  <c r="J260" i="2"/>
  <c r="J403" i="2"/>
  <c r="J194" i="2"/>
  <c r="J568" i="2"/>
  <c r="J315" i="2"/>
  <c r="J191" i="2"/>
  <c r="J322" i="2"/>
  <c r="J362" i="2"/>
  <c r="J458" i="2"/>
  <c r="J294" i="2"/>
  <c r="J8" i="2"/>
  <c r="J569" i="2"/>
  <c r="J573" i="2"/>
  <c r="J325" i="2"/>
  <c r="J181" i="2"/>
  <c r="J460" i="2"/>
  <c r="J168" i="2"/>
  <c r="J659" i="2"/>
  <c r="J240" i="2"/>
  <c r="J30" i="2"/>
  <c r="J223" i="2"/>
  <c r="J10" i="2"/>
  <c r="J124" i="2"/>
  <c r="J375" i="2"/>
  <c r="J543" i="2"/>
  <c r="J170" i="2"/>
  <c r="J265" i="2"/>
  <c r="J553" i="2"/>
  <c r="J91" i="2"/>
  <c r="J592" i="2"/>
  <c r="J459" i="2"/>
  <c r="J313" i="2"/>
  <c r="J205" i="2"/>
  <c r="J118" i="2"/>
  <c r="J171" i="2"/>
  <c r="J218" i="2"/>
  <c r="J261" i="2"/>
  <c r="J131" i="2"/>
  <c r="J716" i="2"/>
  <c r="J270" i="2"/>
  <c r="J164" i="2"/>
  <c r="J107" i="2"/>
  <c r="J79" i="2"/>
  <c r="J167" i="2"/>
  <c r="J67" i="2"/>
  <c r="J669" i="2"/>
  <c r="J203" i="2"/>
  <c r="J165" i="2"/>
  <c r="J584" i="2"/>
  <c r="J37" i="2"/>
  <c r="J682" i="2"/>
  <c r="J25" i="2"/>
  <c r="J75" i="2"/>
  <c r="J195" i="2"/>
  <c r="J40" i="2"/>
  <c r="J367" i="2"/>
  <c r="J516" i="2"/>
  <c r="J341" i="2"/>
  <c r="J537" i="2"/>
  <c r="J9" i="2"/>
  <c r="J6" i="2"/>
  <c r="J430" i="2"/>
  <c r="J545" i="2"/>
  <c r="J187" i="2"/>
  <c r="J142" i="2"/>
  <c r="J337" i="2"/>
  <c r="J662" i="2"/>
  <c r="J263" i="2"/>
  <c r="J63" i="2"/>
  <c r="J204" i="2"/>
  <c r="J650" i="2"/>
  <c r="J609" i="2"/>
  <c r="J213" i="2"/>
  <c r="J152" i="2"/>
  <c r="J48" i="2"/>
  <c r="J614" i="2"/>
  <c r="J332" i="2"/>
  <c r="J618" i="2"/>
  <c r="J411" i="2"/>
  <c r="J158" i="2"/>
  <c r="J55" i="2"/>
  <c r="J485" i="2"/>
  <c r="J200" i="2"/>
  <c r="J492" i="2"/>
  <c r="J2" i="2"/>
  <c r="J319" i="2"/>
  <c r="J554" i="2"/>
  <c r="J484" i="2"/>
  <c r="J31" i="2"/>
  <c r="J266" i="2"/>
  <c r="J690" i="2"/>
  <c r="J132" i="2"/>
  <c r="J517" i="2"/>
  <c r="J21" i="2"/>
  <c r="J163" i="2"/>
  <c r="J297" i="2"/>
  <c r="J684" i="2"/>
  <c r="J157" i="2"/>
  <c r="J215" i="2"/>
  <c r="J256" i="2"/>
  <c r="J249" i="2"/>
  <c r="J14" i="2"/>
  <c r="J172" i="2"/>
  <c r="J236" i="2"/>
  <c r="J43" i="2"/>
  <c r="J119" i="2"/>
  <c r="J56" i="2"/>
  <c r="J259" i="2"/>
  <c r="J228" i="2"/>
  <c r="J258" i="2"/>
  <c r="J206" i="2"/>
  <c r="J377" i="2"/>
  <c r="J159" i="2"/>
  <c r="J523" i="2"/>
  <c r="J476" i="2"/>
  <c r="J615" i="2"/>
  <c r="J155" i="2"/>
  <c r="J628" i="2"/>
  <c r="J566" i="2"/>
  <c r="J504" i="2"/>
  <c r="J17" i="2"/>
  <c r="J138" i="2"/>
  <c r="J632" i="2"/>
  <c r="J150" i="2"/>
  <c r="J32" i="2"/>
  <c r="J247" i="2"/>
  <c r="J272" i="2"/>
  <c r="J531" i="2"/>
  <c r="J600" i="2"/>
  <c r="J310" i="2"/>
  <c r="J127" i="2"/>
  <c r="J101" i="2"/>
  <c r="J686" i="2"/>
  <c r="J466" i="2"/>
  <c r="J604" i="2"/>
  <c r="J108" i="2"/>
  <c r="J732" i="2"/>
  <c r="J587" i="2"/>
  <c r="J253" i="2"/>
  <c r="J161" i="2"/>
  <c r="J702" i="2"/>
  <c r="J292" i="2"/>
  <c r="J509" i="2"/>
  <c r="J524" i="2"/>
  <c r="J53" i="2"/>
  <c r="J333" i="2"/>
  <c r="J712" i="2"/>
  <c r="J651" i="2"/>
  <c r="J608" i="2"/>
  <c r="J506" i="2"/>
  <c r="J643" i="2"/>
  <c r="J70" i="2"/>
  <c r="J625" i="2"/>
  <c r="J80" i="2"/>
  <c r="J505" i="2"/>
  <c r="J153" i="2"/>
  <c r="J436" i="2"/>
  <c r="J462" i="2"/>
  <c r="J304" i="2"/>
  <c r="J7" i="2"/>
  <c r="J126" i="2"/>
  <c r="J85" i="2"/>
  <c r="J416" i="2"/>
  <c r="J445" i="2"/>
  <c r="J329" i="2"/>
  <c r="J594" i="2"/>
  <c r="J39" i="2"/>
  <c r="J437" i="2"/>
  <c r="J233" i="2"/>
  <c r="J616" i="2"/>
  <c r="J316" i="2"/>
  <c r="J519" i="2"/>
  <c r="J116" i="2"/>
  <c r="J22" i="2"/>
  <c r="J185" i="2"/>
  <c r="J710" i="2"/>
  <c r="J114" i="2"/>
  <c r="J345" i="2"/>
  <c r="J387" i="2"/>
  <c r="J723" i="2"/>
  <c r="J575" i="2"/>
  <c r="J19" i="2"/>
  <c r="J670" i="2"/>
  <c r="J530" i="2"/>
  <c r="J479" i="2"/>
  <c r="J178" i="2"/>
  <c r="J663" i="2"/>
  <c r="J486" i="2"/>
  <c r="J176" i="2"/>
  <c r="J340" i="2"/>
  <c r="J130" i="2"/>
  <c r="J139" i="2"/>
  <c r="J715" i="2"/>
  <c r="J513" i="2"/>
  <c r="J183" i="2"/>
  <c r="J28" i="2"/>
  <c r="J105" i="2"/>
  <c r="J198" i="2"/>
  <c r="J582" i="2"/>
  <c r="J528" i="2"/>
  <c r="J612" i="2"/>
  <c r="J364" i="2"/>
  <c r="J602" i="2"/>
  <c r="J27" i="2"/>
  <c r="J352" i="2"/>
  <c r="J709" i="2"/>
  <c r="J102" i="2"/>
  <c r="J555" i="2"/>
  <c r="J538" i="2"/>
  <c r="J262" i="2"/>
  <c r="J72" i="2"/>
  <c r="J311" i="2"/>
  <c r="J61" i="2"/>
  <c r="J427" i="2"/>
  <c r="J363" i="2"/>
  <c r="J425" i="2"/>
  <c r="J529" i="2"/>
  <c r="J503" i="2"/>
  <c r="J482" i="2"/>
  <c r="J184" i="2"/>
  <c r="J434" i="2"/>
  <c r="J426" i="2"/>
  <c r="J620" i="2"/>
  <c r="J488" i="2"/>
  <c r="J382" i="2"/>
  <c r="J623" i="2"/>
  <c r="J308" i="2"/>
  <c r="J74" i="2"/>
  <c r="J574" i="2"/>
  <c r="J274" i="2"/>
  <c r="J497" i="2"/>
  <c r="J406" i="2"/>
  <c r="J112" i="2"/>
  <c r="J179" i="2"/>
  <c r="J725" i="2"/>
  <c r="J580" i="2"/>
  <c r="J369" i="2"/>
  <c r="J621" i="2"/>
  <c r="J498" i="2"/>
  <c r="J342" i="2"/>
  <c r="J589" i="2"/>
  <c r="J724" i="2"/>
  <c r="J379" i="2"/>
  <c r="J708" i="2"/>
  <c r="J494" i="2"/>
  <c r="J199" i="2"/>
  <c r="J598" i="2"/>
  <c r="J720" i="2"/>
  <c r="J94" i="2"/>
  <c r="J113" i="2"/>
  <c r="J630" i="2"/>
  <c r="J448" i="2"/>
  <c r="J193" i="2"/>
  <c r="J655" i="2"/>
  <c r="J619" i="2"/>
  <c r="J252" i="2"/>
  <c r="J407" i="2"/>
  <c r="J88" i="2"/>
  <c r="J646" i="2"/>
  <c r="J465" i="2"/>
  <c r="J562" i="2"/>
  <c r="J356" i="2"/>
  <c r="J591" i="2"/>
  <c r="J42" i="2"/>
  <c r="J104" i="2"/>
  <c r="J33" i="2"/>
  <c r="J242" i="2"/>
  <c r="J689" i="2"/>
  <c r="J449" i="2"/>
  <c r="J409" i="2"/>
  <c r="J401" i="2"/>
  <c r="J685" i="2"/>
  <c r="J490" i="2"/>
  <c r="J681" i="2"/>
  <c r="J225" i="2"/>
  <c r="J125" i="2"/>
  <c r="J134" i="2"/>
  <c r="J151" i="2"/>
  <c r="J605" i="2"/>
  <c r="J404" i="2"/>
  <c r="J300" i="2"/>
  <c r="J522" i="2"/>
  <c r="J148" i="2"/>
  <c r="J238" i="2"/>
  <c r="J480" i="2"/>
  <c r="J597" i="2"/>
  <c r="J721" i="2"/>
  <c r="J95" i="2"/>
  <c r="J210" i="2"/>
  <c r="J360" i="2"/>
  <c r="J660" i="2"/>
  <c r="J633" i="2"/>
  <c r="J680" i="2"/>
  <c r="J518" i="2"/>
  <c r="J366" i="2"/>
  <c r="J90" i="2"/>
  <c r="J393" i="2"/>
  <c r="J334" i="2"/>
  <c r="J92" i="2"/>
  <c r="J123" i="2"/>
  <c r="J398" i="2"/>
  <c r="J565" i="2"/>
  <c r="J649" i="2"/>
  <c r="J77" i="2"/>
  <c r="J586" i="2"/>
  <c r="J257" i="2"/>
  <c r="J412" i="2"/>
  <c r="J330" i="2"/>
  <c r="J73" i="2"/>
  <c r="J405" i="2"/>
  <c r="J585" i="2"/>
  <c r="J627" i="2"/>
  <c r="J731" i="2"/>
  <c r="J671" i="2"/>
  <c r="J726" i="2"/>
  <c r="J645" i="2"/>
  <c r="J495" i="2"/>
  <c r="J162" i="2"/>
  <c r="J62" i="2"/>
  <c r="J285" i="2"/>
  <c r="J703" i="2"/>
  <c r="J281" i="2"/>
  <c r="J395" i="2"/>
  <c r="J541" i="2"/>
  <c r="J154" i="2"/>
  <c r="J305" i="2"/>
  <c r="J36" i="2"/>
  <c r="J617" i="2"/>
  <c r="J320" i="2"/>
  <c r="J289" i="2"/>
  <c r="J542" i="2"/>
  <c r="J678" i="2"/>
  <c r="J229" i="2"/>
  <c r="J321" i="2"/>
  <c r="J722" i="2"/>
  <c r="J326" i="2"/>
  <c r="J463" i="2"/>
  <c r="J687" i="2"/>
  <c r="J248" i="2"/>
  <c r="J461" i="2"/>
  <c r="J525" i="2"/>
  <c r="J452" i="2"/>
  <c r="J675" i="2"/>
  <c r="J512" i="2"/>
  <c r="J133" i="2"/>
  <c r="J631" i="2"/>
  <c r="J733" i="2"/>
  <c r="J209" i="2"/>
  <c r="J588" i="2"/>
  <c r="J96" i="2"/>
  <c r="J301" i="2"/>
  <c r="J283" i="2"/>
  <c r="J705" i="2"/>
  <c r="J635" i="2"/>
  <c r="J599" i="2"/>
  <c r="J378" i="2"/>
  <c r="J282" i="2"/>
  <c r="J664" i="2"/>
  <c r="J507" i="2"/>
  <c r="J470" i="2"/>
  <c r="J355" i="2"/>
  <c r="J515" i="2"/>
  <c r="J190" i="2"/>
  <c r="J182" i="2"/>
  <c r="J291" i="2"/>
  <c r="J254" i="2"/>
  <c r="J442" i="2"/>
  <c r="J331" i="2"/>
  <c r="J97" i="2"/>
  <c r="J520" i="2"/>
  <c r="J135" i="2"/>
  <c r="J704" i="2"/>
  <c r="J293" i="2"/>
  <c r="J353" i="2"/>
  <c r="J563" i="2"/>
  <c r="J536" i="2"/>
  <c r="J548" i="2"/>
  <c r="J244" i="2"/>
  <c r="J422" i="2"/>
  <c r="J714" i="2"/>
  <c r="J456" i="2"/>
  <c r="J317" i="2"/>
  <c r="J636" i="2"/>
  <c r="J214" i="2"/>
  <c r="J296" i="2"/>
  <c r="J535" i="2"/>
  <c r="J368" i="2"/>
  <c r="J400" i="2"/>
  <c r="J698" i="2"/>
  <c r="J679" i="2"/>
  <c r="J365" i="2"/>
  <c r="J576" i="2"/>
  <c r="J629" i="2"/>
  <c r="J727" i="2"/>
  <c r="J700" i="2"/>
  <c r="J564" i="2"/>
  <c r="J534" i="2"/>
  <c r="J607" i="2"/>
  <c r="J668" i="2"/>
  <c r="J696" i="2"/>
  <c r="J438" i="2"/>
  <c r="J676" i="2"/>
  <c r="J658" i="2"/>
  <c r="J665" i="2"/>
  <c r="J610" i="2"/>
  <c r="J510" i="2"/>
  <c r="J499" i="2"/>
  <c r="J673" i="2"/>
  <c r="J697" i="2"/>
  <c r="J572" i="2"/>
  <c r="J694" i="2"/>
  <c r="J677" i="2"/>
  <c r="J728" i="2"/>
  <c r="J713" i="2"/>
  <c r="J729" i="2"/>
  <c r="J693" i="2"/>
  <c r="J711" i="2"/>
  <c r="J657" i="2"/>
  <c r="J730" i="2"/>
  <c r="J717" i="2"/>
  <c r="J672" i="2"/>
  <c r="H644" i="2"/>
  <c r="H577" i="2"/>
  <c r="H601" i="2"/>
  <c r="H84" i="2"/>
  <c r="H348" i="2"/>
  <c r="H435" i="2"/>
  <c r="H383" i="2"/>
  <c r="H549" i="2"/>
  <c r="H384" i="2"/>
  <c r="H552" i="2"/>
  <c r="H298" i="2"/>
  <c r="H433" i="2"/>
  <c r="H144" i="2"/>
  <c r="H695" i="2"/>
  <c r="H136" i="2"/>
  <c r="H539" i="2"/>
  <c r="H648" i="2"/>
  <c r="H52" i="2"/>
  <c r="H385" i="2"/>
  <c r="H469" i="2"/>
  <c r="H474" i="2"/>
  <c r="H455" i="2"/>
  <c r="H388" i="2"/>
  <c r="H230" i="2"/>
  <c r="H71" i="2"/>
  <c r="H245" i="2"/>
  <c r="H596" i="2"/>
  <c r="H314" i="2"/>
  <c r="H639" i="2"/>
  <c r="H583" i="2"/>
  <c r="H180" i="2"/>
  <c r="H500" i="2"/>
  <c r="H49" i="2"/>
  <c r="H380" i="2"/>
  <c r="H5" i="2"/>
  <c r="H699" i="2"/>
  <c r="H432" i="2"/>
  <c r="H121" i="2"/>
  <c r="H227" i="2"/>
  <c r="H339" i="2"/>
  <c r="H653" i="2"/>
  <c r="H275" i="2"/>
  <c r="H323" i="2"/>
  <c r="H540" i="2"/>
  <c r="H81" i="2"/>
  <c r="H208" i="2"/>
  <c r="H220" i="2"/>
  <c r="H595" i="2"/>
  <c r="H501" i="2"/>
  <c r="H243" i="2"/>
  <c r="H54" i="2"/>
  <c r="H312" i="2"/>
  <c r="H143" i="2"/>
  <c r="H441" i="2"/>
  <c r="H357" i="2"/>
  <c r="H302" i="2"/>
  <c r="H239" i="2"/>
  <c r="H468" i="2"/>
  <c r="H533" i="2"/>
  <c r="H115" i="2"/>
  <c r="H290" i="2"/>
  <c r="H271" i="2"/>
  <c r="H359" i="2"/>
  <c r="H276" i="2"/>
  <c r="H87" i="2"/>
  <c r="H122" i="2"/>
  <c r="H527" i="2"/>
  <c r="H443" i="2"/>
  <c r="H38" i="2"/>
  <c r="H68" i="2"/>
  <c r="H396" i="2"/>
  <c r="H410" i="2"/>
  <c r="H440" i="2"/>
  <c r="H560" i="2"/>
  <c r="H120" i="2"/>
  <c r="H267" i="2"/>
  <c r="H336" i="2"/>
  <c r="H451" i="2"/>
  <c r="H414" i="2"/>
  <c r="H219" i="2"/>
  <c r="H109" i="2"/>
  <c r="H374" i="2"/>
  <c r="H483" i="2"/>
  <c r="H250" i="2"/>
  <c r="H551" i="2"/>
  <c r="H145" i="2"/>
  <c r="H450" i="2"/>
  <c r="H186" i="2"/>
  <c r="H421" i="2"/>
  <c r="H467" i="2"/>
  <c r="H688" i="2"/>
  <c r="H237" i="2"/>
  <c r="H222" i="2"/>
  <c r="H286" i="2"/>
  <c r="H93" i="2"/>
  <c r="H16" i="2"/>
  <c r="H327" i="2"/>
  <c r="H603" i="2"/>
  <c r="H59" i="2"/>
  <c r="H251" i="2"/>
  <c r="H389" i="2"/>
  <c r="H372" i="2"/>
  <c r="H64" i="2"/>
  <c r="H23" i="2"/>
  <c r="H103" i="2"/>
  <c r="H174" i="2"/>
  <c r="H361" i="2"/>
  <c r="H58" i="2"/>
  <c r="H408" i="2"/>
  <c r="H110" i="2"/>
  <c r="H169" i="2"/>
  <c r="H309" i="2"/>
  <c r="H201" i="2"/>
  <c r="H35" i="2"/>
  <c r="H232" i="2"/>
  <c r="H691" i="2"/>
  <c r="H532" i="2"/>
  <c r="H177" i="2"/>
  <c r="H453" i="2"/>
  <c r="H273" i="2"/>
  <c r="H20" i="2"/>
  <c r="H76" i="2"/>
  <c r="H351" i="2"/>
  <c r="H192" i="2"/>
  <c r="H547" i="2"/>
  <c r="H78" i="2"/>
  <c r="H647" i="2"/>
  <c r="H381" i="2"/>
  <c r="H46" i="2"/>
  <c r="H188" i="2"/>
  <c r="H13" i="2"/>
  <c r="H241" i="2"/>
  <c r="H280" i="2"/>
  <c r="H692" i="2"/>
  <c r="H652" i="2"/>
  <c r="H147" i="2"/>
  <c r="H391" i="2"/>
  <c r="H202" i="2"/>
  <c r="H307" i="2"/>
  <c r="H397" i="2"/>
  <c r="H268" i="2"/>
  <c r="H683" i="2"/>
  <c r="H12" i="2"/>
  <c r="H394" i="2"/>
  <c r="H392" i="2"/>
  <c r="H556" i="2"/>
  <c r="H642" i="2"/>
  <c r="H350" i="2"/>
  <c r="H718" i="2"/>
  <c r="H338" i="2"/>
  <c r="H284" i="2"/>
  <c r="H224" i="2"/>
  <c r="H146" i="2"/>
  <c r="H464" i="2"/>
  <c r="H211" i="2"/>
  <c r="H221" i="2"/>
  <c r="H428" i="2"/>
  <c r="H235" i="2"/>
  <c r="H26" i="2"/>
  <c r="H226" i="2"/>
  <c r="H472" i="2"/>
  <c r="H390" i="2"/>
  <c r="H24" i="2"/>
  <c r="H611" i="2"/>
  <c r="H521" i="2"/>
  <c r="H160" i="2"/>
  <c r="H514" i="2"/>
  <c r="H666" i="2"/>
  <c r="H343" i="2"/>
  <c r="H570" i="2"/>
  <c r="H578" i="2"/>
  <c r="H558" i="2"/>
  <c r="H354" i="2"/>
  <c r="H264" i="2"/>
  <c r="H656" i="2"/>
  <c r="H546" i="2"/>
  <c r="H581" i="2"/>
  <c r="H173" i="2"/>
  <c r="H447" i="2"/>
  <c r="H606" i="2"/>
  <c r="H473" i="2"/>
  <c r="H667" i="2"/>
  <c r="H41" i="2"/>
  <c r="H141" i="2"/>
  <c r="H4" i="2"/>
  <c r="H306" i="2"/>
  <c r="H613" i="2"/>
  <c r="H288" i="2"/>
  <c r="H197" i="2"/>
  <c r="H278" i="2"/>
  <c r="H624" i="2"/>
  <c r="H100" i="2"/>
  <c r="H166" i="2"/>
  <c r="H231" i="2"/>
  <c r="H508" i="2"/>
  <c r="H477" i="2"/>
  <c r="H128" i="2"/>
  <c r="H544" i="2"/>
  <c r="H641" i="2"/>
  <c r="H654" i="2"/>
  <c r="H637" i="2"/>
  <c r="H89" i="2"/>
  <c r="H196" i="2"/>
  <c r="H303" i="2"/>
  <c r="H299" i="2"/>
  <c r="H634" i="2"/>
  <c r="H45" i="2"/>
  <c r="H491" i="2"/>
  <c r="H47" i="2"/>
  <c r="H446" i="2"/>
  <c r="H129" i="2"/>
  <c r="H29" i="2"/>
  <c r="H420" i="2"/>
  <c r="H86" i="2"/>
  <c r="H478" i="2"/>
  <c r="H99" i="2"/>
  <c r="H638" i="2"/>
  <c r="H475" i="2"/>
  <c r="H423" i="2"/>
  <c r="H567" i="2"/>
  <c r="H444" i="2"/>
  <c r="H502" i="2"/>
  <c r="H234" i="2"/>
  <c r="H60" i="2"/>
  <c r="H140" i="2"/>
  <c r="H15" i="2"/>
  <c r="H156" i="2"/>
  <c r="H44" i="2"/>
  <c r="H640" i="2"/>
  <c r="H279" i="2"/>
  <c r="H413" i="2"/>
  <c r="H417" i="2"/>
  <c r="H269" i="2"/>
  <c r="H496" i="2"/>
  <c r="H561" i="2"/>
  <c r="H246" i="2"/>
  <c r="H415" i="2"/>
  <c r="H701" i="2"/>
  <c r="H489" i="2"/>
  <c r="H324" i="2"/>
  <c r="H511" i="2"/>
  <c r="H493" i="2"/>
  <c r="H707" i="2"/>
  <c r="H69" i="2"/>
  <c r="H34" i="2"/>
  <c r="H399" i="2"/>
  <c r="H358" i="2"/>
  <c r="H429" i="2"/>
  <c r="H57" i="2"/>
  <c r="H111" i="2"/>
  <c r="H287" i="2"/>
  <c r="H11" i="2"/>
  <c r="H318" i="2"/>
  <c r="H661" i="2"/>
  <c r="H439" i="2"/>
  <c r="H454" i="2"/>
  <c r="H346" i="2"/>
  <c r="H402" i="2"/>
  <c r="H83" i="2"/>
  <c r="H719" i="2"/>
  <c r="H149" i="2"/>
  <c r="H418" i="2"/>
  <c r="H189" i="2"/>
  <c r="H557" i="2"/>
  <c r="H373" i="2"/>
  <c r="H295" i="2"/>
  <c r="H590" i="2"/>
  <c r="H370" i="2"/>
  <c r="H344" i="2"/>
  <c r="H622" i="2"/>
  <c r="H328" i="2"/>
  <c r="H18" i="2"/>
  <c r="H371" i="2"/>
  <c r="H376" i="2"/>
  <c r="H471" i="2"/>
  <c r="H550" i="2"/>
  <c r="H626" i="2"/>
  <c r="H431" i="2"/>
  <c r="H706" i="2"/>
  <c r="H424" i="2"/>
  <c r="H386" i="2"/>
  <c r="H212" i="2"/>
  <c r="H481" i="2"/>
  <c r="H457" i="2"/>
  <c r="H3" i="2"/>
  <c r="H419" i="2"/>
  <c r="H66" i="2"/>
  <c r="H216" i="2"/>
  <c r="H82" i="2"/>
  <c r="H335" i="2"/>
  <c r="H106" i="2"/>
  <c r="H579" i="2"/>
  <c r="H277" i="2"/>
  <c r="H137" i="2"/>
  <c r="H217" i="2"/>
  <c r="H98" i="2"/>
  <c r="H51" i="2"/>
  <c r="H349" i="2"/>
  <c r="H175" i="2"/>
  <c r="H50" i="2"/>
  <c r="H117" i="2"/>
  <c r="H347" i="2"/>
  <c r="H571" i="2"/>
  <c r="H674" i="2"/>
  <c r="H593" i="2"/>
  <c r="H526" i="2"/>
  <c r="H207" i="2"/>
  <c r="H487" i="2"/>
  <c r="H65" i="2"/>
  <c r="H255" i="2"/>
  <c r="H559" i="2"/>
  <c r="H260" i="2"/>
  <c r="H403" i="2"/>
  <c r="H194" i="2"/>
  <c r="H568" i="2"/>
  <c r="H315" i="2"/>
  <c r="H191" i="2"/>
  <c r="H322" i="2"/>
  <c r="H362" i="2"/>
  <c r="H458" i="2"/>
  <c r="H294" i="2"/>
  <c r="H8" i="2"/>
  <c r="H569" i="2"/>
  <c r="H573" i="2"/>
  <c r="H325" i="2"/>
  <c r="H181" i="2"/>
  <c r="H460" i="2"/>
  <c r="H168" i="2"/>
  <c r="H659" i="2"/>
  <c r="H240" i="2"/>
  <c r="H30" i="2"/>
  <c r="H223" i="2"/>
  <c r="H10" i="2"/>
  <c r="H124" i="2"/>
  <c r="H375" i="2"/>
  <c r="H543" i="2"/>
  <c r="H170" i="2"/>
  <c r="H265" i="2"/>
  <c r="H553" i="2"/>
  <c r="H91" i="2"/>
  <c r="H592" i="2"/>
  <c r="H459" i="2"/>
  <c r="H313" i="2"/>
  <c r="H205" i="2"/>
  <c r="H118" i="2"/>
  <c r="H171" i="2"/>
  <c r="H218" i="2"/>
  <c r="H261" i="2"/>
  <c r="H131" i="2"/>
  <c r="H716" i="2"/>
  <c r="H270" i="2"/>
  <c r="H164" i="2"/>
  <c r="H107" i="2"/>
  <c r="H79" i="2"/>
  <c r="H167" i="2"/>
  <c r="H67" i="2"/>
  <c r="H669" i="2"/>
  <c r="H203" i="2"/>
  <c r="H165" i="2"/>
  <c r="H584" i="2"/>
  <c r="H37" i="2"/>
  <c r="H682" i="2"/>
  <c r="H25" i="2"/>
  <c r="H75" i="2"/>
  <c r="H195" i="2"/>
  <c r="H40" i="2"/>
  <c r="H367" i="2"/>
  <c r="H516" i="2"/>
  <c r="H341" i="2"/>
  <c r="H537" i="2"/>
  <c r="H9" i="2"/>
  <c r="H6" i="2"/>
  <c r="H430" i="2"/>
  <c r="H545" i="2"/>
  <c r="H187" i="2"/>
  <c r="H142" i="2"/>
  <c r="H337" i="2"/>
  <c r="H662" i="2"/>
  <c r="H263" i="2"/>
  <c r="H63" i="2"/>
  <c r="H204" i="2"/>
  <c r="H650" i="2"/>
  <c r="H609" i="2"/>
  <c r="H213" i="2"/>
  <c r="H152" i="2"/>
  <c r="H48" i="2"/>
  <c r="H614" i="2"/>
  <c r="H332" i="2"/>
  <c r="H618" i="2"/>
  <c r="H411" i="2"/>
  <c r="H158" i="2"/>
  <c r="H55" i="2"/>
  <c r="H485" i="2"/>
  <c r="H200" i="2"/>
  <c r="H492" i="2"/>
  <c r="H2" i="2"/>
  <c r="H319" i="2"/>
  <c r="H554" i="2"/>
  <c r="H484" i="2"/>
  <c r="H31" i="2"/>
  <c r="H266" i="2"/>
  <c r="H690" i="2"/>
  <c r="H132" i="2"/>
  <c r="H517" i="2"/>
  <c r="H21" i="2"/>
  <c r="H163" i="2"/>
  <c r="H297" i="2"/>
  <c r="H684" i="2"/>
  <c r="H157" i="2"/>
  <c r="H215" i="2"/>
  <c r="H256" i="2"/>
  <c r="H249" i="2"/>
  <c r="H14" i="2"/>
  <c r="H172" i="2"/>
  <c r="H236" i="2"/>
  <c r="H43" i="2"/>
  <c r="H119" i="2"/>
  <c r="H56" i="2"/>
  <c r="H259" i="2"/>
  <c r="H228" i="2"/>
  <c r="H258" i="2"/>
  <c r="H206" i="2"/>
  <c r="H377" i="2"/>
  <c r="H159" i="2"/>
  <c r="H523" i="2"/>
  <c r="H476" i="2"/>
  <c r="H615" i="2"/>
  <c r="H155" i="2"/>
  <c r="H628" i="2"/>
  <c r="H566" i="2"/>
  <c r="H504" i="2"/>
  <c r="H17" i="2"/>
  <c r="H138" i="2"/>
  <c r="H632" i="2"/>
  <c r="H150" i="2"/>
  <c r="H32" i="2"/>
  <c r="H247" i="2"/>
  <c r="H272" i="2"/>
  <c r="H531" i="2"/>
  <c r="H600" i="2"/>
  <c r="H310" i="2"/>
  <c r="H127" i="2"/>
  <c r="H101" i="2"/>
  <c r="H686" i="2"/>
  <c r="H466" i="2"/>
  <c r="H604" i="2"/>
  <c r="H108" i="2"/>
  <c r="H732" i="2"/>
  <c r="H587" i="2"/>
  <c r="H253" i="2"/>
  <c r="H161" i="2"/>
  <c r="H702" i="2"/>
  <c r="H292" i="2"/>
  <c r="H509" i="2"/>
  <c r="H524" i="2"/>
  <c r="H53" i="2"/>
  <c r="H333" i="2"/>
  <c r="H712" i="2"/>
  <c r="H651" i="2"/>
  <c r="H608" i="2"/>
  <c r="H506" i="2"/>
  <c r="H643" i="2"/>
  <c r="H70" i="2"/>
  <c r="H625" i="2"/>
  <c r="H80" i="2"/>
  <c r="H505" i="2"/>
  <c r="H153" i="2"/>
  <c r="H436" i="2"/>
  <c r="H462" i="2"/>
  <c r="H304" i="2"/>
  <c r="H7" i="2"/>
  <c r="H126" i="2"/>
  <c r="H85" i="2"/>
  <c r="H416" i="2"/>
  <c r="H445" i="2"/>
  <c r="H329" i="2"/>
  <c r="H594" i="2"/>
  <c r="H39" i="2"/>
  <c r="H437" i="2"/>
  <c r="H233" i="2"/>
  <c r="H616" i="2"/>
  <c r="H316" i="2"/>
  <c r="H519" i="2"/>
  <c r="H116" i="2"/>
  <c r="H22" i="2"/>
  <c r="H185" i="2"/>
  <c r="H710" i="2"/>
  <c r="H114" i="2"/>
  <c r="H345" i="2"/>
  <c r="H387" i="2"/>
  <c r="H723" i="2"/>
  <c r="H575" i="2"/>
  <c r="H19" i="2"/>
  <c r="H670" i="2"/>
  <c r="H530" i="2"/>
  <c r="H479" i="2"/>
  <c r="H178" i="2"/>
  <c r="H663" i="2"/>
  <c r="H486" i="2"/>
  <c r="H176" i="2"/>
  <c r="H340" i="2"/>
  <c r="H130" i="2"/>
  <c r="H139" i="2"/>
  <c r="H715" i="2"/>
  <c r="H513" i="2"/>
  <c r="H183" i="2"/>
  <c r="H28" i="2"/>
  <c r="H105" i="2"/>
  <c r="H198" i="2"/>
  <c r="H582" i="2"/>
  <c r="H528" i="2"/>
  <c r="H612" i="2"/>
  <c r="H364" i="2"/>
  <c r="H602" i="2"/>
  <c r="H27" i="2"/>
  <c r="H352" i="2"/>
  <c r="H709" i="2"/>
  <c r="H102" i="2"/>
  <c r="H555" i="2"/>
  <c r="H538" i="2"/>
  <c r="H262" i="2"/>
  <c r="H72" i="2"/>
  <c r="H311" i="2"/>
  <c r="H61" i="2"/>
  <c r="H427" i="2"/>
  <c r="H363" i="2"/>
  <c r="H425" i="2"/>
  <c r="H529" i="2"/>
  <c r="H503" i="2"/>
  <c r="H482" i="2"/>
  <c r="H184" i="2"/>
  <c r="H434" i="2"/>
  <c r="H426" i="2"/>
  <c r="H620" i="2"/>
  <c r="H488" i="2"/>
  <c r="H382" i="2"/>
  <c r="H623" i="2"/>
  <c r="H308" i="2"/>
  <c r="H74" i="2"/>
  <c r="H574" i="2"/>
  <c r="H274" i="2"/>
  <c r="H497" i="2"/>
  <c r="H406" i="2"/>
  <c r="H112" i="2"/>
  <c r="H179" i="2"/>
  <c r="H725" i="2"/>
  <c r="H580" i="2"/>
  <c r="H369" i="2"/>
  <c r="H621" i="2"/>
  <c r="H498" i="2"/>
  <c r="H342" i="2"/>
  <c r="H589" i="2"/>
  <c r="H724" i="2"/>
  <c r="H379" i="2"/>
  <c r="H708" i="2"/>
  <c r="H494" i="2"/>
  <c r="H199" i="2"/>
  <c r="H598" i="2"/>
  <c r="H720" i="2"/>
  <c r="H94" i="2"/>
  <c r="H113" i="2"/>
  <c r="H630" i="2"/>
  <c r="H448" i="2"/>
  <c r="H193" i="2"/>
  <c r="H655" i="2"/>
  <c r="H619" i="2"/>
  <c r="H252" i="2"/>
  <c r="H407" i="2"/>
  <c r="H88" i="2"/>
  <c r="H646" i="2"/>
  <c r="H465" i="2"/>
  <c r="H562" i="2"/>
  <c r="H356" i="2"/>
  <c r="H591" i="2"/>
  <c r="H42" i="2"/>
  <c r="H104" i="2"/>
  <c r="H33" i="2"/>
  <c r="H242" i="2"/>
  <c r="H689" i="2"/>
  <c r="H449" i="2"/>
  <c r="H409" i="2"/>
  <c r="H401" i="2"/>
  <c r="H685" i="2"/>
  <c r="H490" i="2"/>
  <c r="H681" i="2"/>
  <c r="H225" i="2"/>
  <c r="H125" i="2"/>
  <c r="H134" i="2"/>
  <c r="H151" i="2"/>
  <c r="H605" i="2"/>
  <c r="H404" i="2"/>
  <c r="H300" i="2"/>
  <c r="H522" i="2"/>
  <c r="H148" i="2"/>
  <c r="H238" i="2"/>
  <c r="H480" i="2"/>
  <c r="H597" i="2"/>
  <c r="H721" i="2"/>
  <c r="H95" i="2"/>
  <c r="H210" i="2"/>
  <c r="H360" i="2"/>
  <c r="H660" i="2"/>
  <c r="H633" i="2"/>
  <c r="H680" i="2"/>
  <c r="H518" i="2"/>
  <c r="H366" i="2"/>
  <c r="H90" i="2"/>
  <c r="H393" i="2"/>
  <c r="H334" i="2"/>
  <c r="H92" i="2"/>
  <c r="H123" i="2"/>
  <c r="H398" i="2"/>
  <c r="H565" i="2"/>
  <c r="H649" i="2"/>
  <c r="H77" i="2"/>
  <c r="H586" i="2"/>
  <c r="H257" i="2"/>
  <c r="H412" i="2"/>
  <c r="H330" i="2"/>
  <c r="H73" i="2"/>
  <c r="H405" i="2"/>
  <c r="H585" i="2"/>
  <c r="H627" i="2"/>
  <c r="H731" i="2"/>
  <c r="H671" i="2"/>
  <c r="H726" i="2"/>
  <c r="H645" i="2"/>
  <c r="H495" i="2"/>
  <c r="H162" i="2"/>
  <c r="H62" i="2"/>
  <c r="H285" i="2"/>
  <c r="H703" i="2"/>
  <c r="H281" i="2"/>
  <c r="H395" i="2"/>
  <c r="H541" i="2"/>
  <c r="H154" i="2"/>
  <c r="H305" i="2"/>
  <c r="H36" i="2"/>
  <c r="H617" i="2"/>
  <c r="H320" i="2"/>
  <c r="H289" i="2"/>
  <c r="H542" i="2"/>
  <c r="H678" i="2"/>
  <c r="H229" i="2"/>
  <c r="H321" i="2"/>
  <c r="H722" i="2"/>
  <c r="H326" i="2"/>
  <c r="H463" i="2"/>
  <c r="H687" i="2"/>
  <c r="H248" i="2"/>
  <c r="H461" i="2"/>
  <c r="H525" i="2"/>
  <c r="H452" i="2"/>
  <c r="H675" i="2"/>
  <c r="H512" i="2"/>
  <c r="H133" i="2"/>
  <c r="H631" i="2"/>
  <c r="H733" i="2"/>
  <c r="H209" i="2"/>
  <c r="H588" i="2"/>
  <c r="H96" i="2"/>
  <c r="H301" i="2"/>
  <c r="H283" i="2"/>
  <c r="H705" i="2"/>
  <c r="H635" i="2"/>
  <c r="H599" i="2"/>
  <c r="H378" i="2"/>
  <c r="H282" i="2"/>
  <c r="H664" i="2"/>
  <c r="H507" i="2"/>
  <c r="H470" i="2"/>
  <c r="H355" i="2"/>
  <c r="H515" i="2"/>
  <c r="H190" i="2"/>
  <c r="H182" i="2"/>
  <c r="H291" i="2"/>
  <c r="H254" i="2"/>
  <c r="H442" i="2"/>
  <c r="H331" i="2"/>
  <c r="H97" i="2"/>
  <c r="H520" i="2"/>
  <c r="H135" i="2"/>
  <c r="H704" i="2"/>
  <c r="H293" i="2"/>
  <c r="H353" i="2"/>
  <c r="H563" i="2"/>
  <c r="H536" i="2"/>
  <c r="H548" i="2"/>
  <c r="H244" i="2"/>
  <c r="H422" i="2"/>
  <c r="H714" i="2"/>
  <c r="H456" i="2"/>
  <c r="H317" i="2"/>
  <c r="H636" i="2"/>
  <c r="H214" i="2"/>
  <c r="H296" i="2"/>
  <c r="H535" i="2"/>
  <c r="H368" i="2"/>
  <c r="H400" i="2"/>
  <c r="H698" i="2"/>
  <c r="H679" i="2"/>
  <c r="H365" i="2"/>
  <c r="H576" i="2"/>
  <c r="H629" i="2"/>
  <c r="H727" i="2"/>
  <c r="H700" i="2"/>
  <c r="H564" i="2"/>
  <c r="H534" i="2"/>
  <c r="H607" i="2"/>
  <c r="H668" i="2"/>
  <c r="H696" i="2"/>
  <c r="H438" i="2"/>
  <c r="H676" i="2"/>
  <c r="H658" i="2"/>
  <c r="H665" i="2"/>
  <c r="H610" i="2"/>
  <c r="H510" i="2"/>
  <c r="H499" i="2"/>
  <c r="H673" i="2"/>
  <c r="H697" i="2"/>
  <c r="H572" i="2"/>
  <c r="H694" i="2"/>
  <c r="H677" i="2"/>
  <c r="H728" i="2"/>
  <c r="H713" i="2"/>
  <c r="H729" i="2"/>
  <c r="H693" i="2"/>
  <c r="H711" i="2"/>
  <c r="H657" i="2"/>
  <c r="H730" i="2"/>
  <c r="H717" i="2"/>
  <c r="H672" i="2"/>
  <c r="C95" i="3" l="1"/>
  <c r="L121" i="3"/>
  <c r="M121" i="3"/>
  <c r="C17" i="3"/>
  <c r="C108" i="3"/>
  <c r="C49" i="3"/>
  <c r="C18" i="3"/>
  <c r="C120" i="3"/>
  <c r="L97" i="3"/>
  <c r="J7" i="3"/>
  <c r="J85" i="3"/>
  <c r="C46" i="3"/>
  <c r="C27" i="3"/>
  <c r="M81" i="3"/>
  <c r="C89" i="3"/>
  <c r="C77" i="3"/>
  <c r="C104" i="3"/>
  <c r="O11" i="3"/>
  <c r="C11" i="3"/>
  <c r="D55" i="3"/>
  <c r="D79" i="3"/>
  <c r="D22" i="3"/>
  <c r="F61" i="3"/>
  <c r="F63" i="3"/>
  <c r="C38" i="3"/>
  <c r="L112" i="3"/>
  <c r="C112" i="3"/>
  <c r="C5" i="3"/>
  <c r="C66" i="3"/>
  <c r="D27" i="3"/>
  <c r="C25" i="3"/>
  <c r="D17" i="3"/>
  <c r="L79" i="3"/>
  <c r="C79" i="3"/>
  <c r="C33" i="3"/>
  <c r="C87" i="3"/>
  <c r="C52" i="3"/>
  <c r="C9" i="3"/>
  <c r="C51" i="3"/>
  <c r="D104" i="3"/>
  <c r="G45" i="3"/>
  <c r="D5" i="3"/>
  <c r="C61" i="3"/>
  <c r="C22" i="3"/>
  <c r="G104" i="3"/>
  <c r="N63" i="3"/>
  <c r="C63" i="3"/>
  <c r="D56" i="3"/>
  <c r="D63" i="3"/>
  <c r="G13" i="3"/>
  <c r="C99" i="3"/>
  <c r="D108" i="3"/>
  <c r="D38" i="3"/>
  <c r="G61" i="3"/>
  <c r="R45" i="3"/>
  <c r="C45" i="3"/>
  <c r="C21" i="3"/>
  <c r="D77" i="3"/>
  <c r="G21" i="3"/>
  <c r="F87" i="3"/>
  <c r="H33" i="3"/>
  <c r="R113" i="3"/>
  <c r="M24" i="3"/>
  <c r="C12" i="3"/>
  <c r="C113" i="3"/>
  <c r="C55" i="3"/>
  <c r="C106" i="3"/>
  <c r="C92" i="3"/>
  <c r="D45" i="3"/>
  <c r="F45" i="3"/>
  <c r="C23" i="3"/>
  <c r="H65" i="3"/>
  <c r="C13" i="3"/>
  <c r="D95" i="3"/>
  <c r="D97" i="3"/>
  <c r="D11" i="3"/>
  <c r="D21" i="3"/>
  <c r="F108" i="3"/>
  <c r="F22" i="3"/>
  <c r="G98" i="3"/>
  <c r="G18" i="3"/>
  <c r="G52" i="3"/>
  <c r="I121" i="3"/>
  <c r="J124" i="3"/>
  <c r="C56" i="3"/>
  <c r="D121" i="3"/>
  <c r="G87" i="3"/>
  <c r="I97" i="3"/>
  <c r="F49" i="3"/>
  <c r="F46" i="3"/>
  <c r="G56" i="3"/>
  <c r="G89" i="3"/>
  <c r="I49" i="3"/>
  <c r="J122" i="3"/>
  <c r="C71" i="3"/>
  <c r="C97" i="3"/>
  <c r="D12" i="3"/>
  <c r="D46" i="3"/>
  <c r="M113" i="3"/>
  <c r="N77" i="3"/>
  <c r="S89" i="3"/>
  <c r="D113" i="3"/>
  <c r="D33" i="3"/>
  <c r="D25" i="3"/>
  <c r="G95" i="3"/>
  <c r="G79" i="3"/>
  <c r="G63" i="3"/>
  <c r="I79" i="3"/>
  <c r="L107" i="3"/>
  <c r="L15" i="3"/>
  <c r="L78" i="3"/>
  <c r="M55" i="3"/>
  <c r="C121" i="3"/>
  <c r="D107" i="3"/>
  <c r="F89" i="3"/>
  <c r="G121" i="3"/>
  <c r="G77" i="3"/>
  <c r="I27" i="3"/>
  <c r="J120" i="3"/>
  <c r="L106" i="3"/>
  <c r="M108" i="3"/>
  <c r="L49" i="3"/>
  <c r="L18" i="3"/>
  <c r="M22" i="3"/>
  <c r="L46" i="3"/>
  <c r="C15" i="3"/>
  <c r="D106" i="3"/>
  <c r="D78" i="3"/>
  <c r="D23" i="3"/>
  <c r="G120" i="3"/>
  <c r="G15" i="3"/>
  <c r="G36" i="3"/>
  <c r="I104" i="3"/>
  <c r="O112" i="3"/>
  <c r="L51" i="3"/>
  <c r="M97" i="3"/>
  <c r="O96" i="3"/>
  <c r="O66" i="3"/>
  <c r="L11" i="3"/>
  <c r="L25" i="3"/>
  <c r="D51" i="3"/>
  <c r="D18" i="3"/>
  <c r="D13" i="3"/>
  <c r="F95" i="3"/>
  <c r="F27" i="3"/>
  <c r="G112" i="3"/>
  <c r="G49" i="3"/>
  <c r="H112" i="3"/>
  <c r="I21" i="3"/>
  <c r="C119" i="3"/>
  <c r="K30" i="3"/>
  <c r="C42" i="3"/>
  <c r="C6" i="3"/>
  <c r="C96" i="3"/>
  <c r="D66" i="3"/>
  <c r="D52" i="3"/>
  <c r="F120" i="3"/>
  <c r="F12" i="3"/>
  <c r="G113" i="3"/>
  <c r="G96" i="3"/>
  <c r="G12" i="3"/>
  <c r="H107" i="3"/>
  <c r="C107" i="3"/>
  <c r="D87" i="3"/>
  <c r="D89" i="3"/>
  <c r="F113" i="3"/>
  <c r="G107" i="3"/>
  <c r="G90" i="3"/>
  <c r="G33" i="3"/>
  <c r="H96" i="3"/>
  <c r="I25" i="3"/>
  <c r="C94" i="3"/>
  <c r="C41" i="3"/>
  <c r="C59" i="3"/>
  <c r="C78" i="3"/>
  <c r="F106" i="3"/>
  <c r="F13" i="3"/>
  <c r="G106" i="3"/>
  <c r="U111" i="3"/>
  <c r="T111" i="3"/>
  <c r="V111" i="3"/>
  <c r="R111" i="3"/>
  <c r="O111" i="3"/>
  <c r="S111" i="3"/>
  <c r="P111" i="3"/>
  <c r="J111" i="3"/>
  <c r="Q111" i="3"/>
  <c r="N111" i="3"/>
  <c r="L111" i="3"/>
  <c r="I111" i="3"/>
  <c r="G111" i="3"/>
  <c r="D111" i="3"/>
  <c r="M111" i="3"/>
  <c r="H111" i="3"/>
  <c r="U39" i="3"/>
  <c r="T39" i="3"/>
  <c r="V39" i="3"/>
  <c r="R39" i="3"/>
  <c r="O39" i="3"/>
  <c r="K39" i="3"/>
  <c r="S39" i="3"/>
  <c r="L39" i="3"/>
  <c r="J39" i="3"/>
  <c r="G39" i="3"/>
  <c r="P39" i="3"/>
  <c r="Q39" i="3"/>
  <c r="N39" i="3"/>
  <c r="I39" i="3"/>
  <c r="D39" i="3"/>
  <c r="M39" i="3"/>
  <c r="H39" i="3"/>
  <c r="F39" i="3"/>
  <c r="C30" i="3"/>
  <c r="E40" i="3"/>
  <c r="U101" i="3"/>
  <c r="T101" i="3"/>
  <c r="Q101" i="3"/>
  <c r="N101" i="3"/>
  <c r="S101" i="3"/>
  <c r="P101" i="3"/>
  <c r="M101" i="3"/>
  <c r="V101" i="3"/>
  <c r="R101" i="3"/>
  <c r="O101" i="3"/>
  <c r="J101" i="3"/>
  <c r="L101" i="3"/>
  <c r="I101" i="3"/>
  <c r="G101" i="3"/>
  <c r="D101" i="3"/>
  <c r="H101" i="3"/>
  <c r="K101" i="3"/>
  <c r="F101" i="3"/>
  <c r="E101" i="3"/>
  <c r="U109" i="3"/>
  <c r="Q109" i="3"/>
  <c r="N109" i="3"/>
  <c r="V109" i="3"/>
  <c r="P109" i="3"/>
  <c r="M109" i="3"/>
  <c r="T109" i="3"/>
  <c r="R109" i="3"/>
  <c r="O109" i="3"/>
  <c r="S109" i="3"/>
  <c r="J109" i="3"/>
  <c r="L109" i="3"/>
  <c r="I109" i="3"/>
  <c r="G109" i="3"/>
  <c r="D109" i="3"/>
  <c r="H109" i="3"/>
  <c r="F109" i="3"/>
  <c r="K109" i="3"/>
  <c r="E109" i="3"/>
  <c r="U35" i="3"/>
  <c r="T35" i="3"/>
  <c r="Q35" i="3"/>
  <c r="N35" i="3"/>
  <c r="V35" i="3"/>
  <c r="S35" i="3"/>
  <c r="P35" i="3"/>
  <c r="M35" i="3"/>
  <c r="R35" i="3"/>
  <c r="O35" i="3"/>
  <c r="J35" i="3"/>
  <c r="L35" i="3"/>
  <c r="I35" i="3"/>
  <c r="G35" i="3"/>
  <c r="D35" i="3"/>
  <c r="K35" i="3"/>
  <c r="F35" i="3"/>
  <c r="H35" i="3"/>
  <c r="E35" i="3"/>
  <c r="U43" i="3"/>
  <c r="Q43" i="3"/>
  <c r="N43" i="3"/>
  <c r="P43" i="3"/>
  <c r="M43" i="3"/>
  <c r="T43" i="3"/>
  <c r="R43" i="3"/>
  <c r="O43" i="3"/>
  <c r="S43" i="3"/>
  <c r="V43" i="3"/>
  <c r="J43" i="3"/>
  <c r="L43" i="3"/>
  <c r="I43" i="3"/>
  <c r="H43" i="3"/>
  <c r="G43" i="3"/>
  <c r="D43" i="3"/>
  <c r="F43" i="3"/>
  <c r="K43" i="3"/>
  <c r="E43" i="3"/>
  <c r="U44" i="3"/>
  <c r="T44" i="3"/>
  <c r="Q44" i="3"/>
  <c r="N44" i="3"/>
  <c r="S44" i="3"/>
  <c r="P44" i="3"/>
  <c r="M44" i="3"/>
  <c r="R44" i="3"/>
  <c r="O44" i="3"/>
  <c r="V44" i="3"/>
  <c r="J44" i="3"/>
  <c r="L44" i="3"/>
  <c r="I44" i="3"/>
  <c r="G44" i="3"/>
  <c r="D44" i="3"/>
  <c r="K44" i="3"/>
  <c r="H44" i="3"/>
  <c r="F44" i="3"/>
  <c r="E44" i="3"/>
  <c r="U80" i="3"/>
  <c r="Q80" i="3"/>
  <c r="N80" i="3"/>
  <c r="P80" i="3"/>
  <c r="M80" i="3"/>
  <c r="T80" i="3"/>
  <c r="V80" i="3"/>
  <c r="R80" i="3"/>
  <c r="O80" i="3"/>
  <c r="S80" i="3"/>
  <c r="J80" i="3"/>
  <c r="L80" i="3"/>
  <c r="I80" i="3"/>
  <c r="K80" i="3"/>
  <c r="G80" i="3"/>
  <c r="D80" i="3"/>
  <c r="F80" i="3"/>
  <c r="H80" i="3"/>
  <c r="E80" i="3"/>
  <c r="U99" i="3"/>
  <c r="Q99" i="3"/>
  <c r="N99" i="3"/>
  <c r="T99" i="3"/>
  <c r="S99" i="3"/>
  <c r="P99" i="3"/>
  <c r="M99" i="3"/>
  <c r="V99" i="3"/>
  <c r="R99" i="3"/>
  <c r="O99" i="3"/>
  <c r="J99" i="3"/>
  <c r="I99" i="3"/>
  <c r="L99" i="3"/>
  <c r="H99" i="3"/>
  <c r="G99" i="3"/>
  <c r="D99" i="3"/>
  <c r="F99" i="3"/>
  <c r="K99" i="3"/>
  <c r="E99" i="3"/>
  <c r="U58" i="3"/>
  <c r="T58" i="3"/>
  <c r="Q58" i="3"/>
  <c r="N58" i="3"/>
  <c r="V58" i="3"/>
  <c r="P58" i="3"/>
  <c r="M58" i="3"/>
  <c r="R58" i="3"/>
  <c r="O58" i="3"/>
  <c r="S58" i="3"/>
  <c r="J58" i="3"/>
  <c r="I58" i="3"/>
  <c r="K58" i="3"/>
  <c r="G58" i="3"/>
  <c r="D58" i="3"/>
  <c r="H58" i="3"/>
  <c r="F58" i="3"/>
  <c r="E58" i="3"/>
  <c r="U9" i="3"/>
  <c r="R9" i="3"/>
  <c r="T9" i="3"/>
  <c r="Q9" i="3"/>
  <c r="N9" i="3"/>
  <c r="V9" i="3"/>
  <c r="S9" i="3"/>
  <c r="P9" i="3"/>
  <c r="M9" i="3"/>
  <c r="O9" i="3"/>
  <c r="L9" i="3"/>
  <c r="J9" i="3"/>
  <c r="I9" i="3"/>
  <c r="G9" i="3"/>
  <c r="D9" i="3"/>
  <c r="F9" i="3"/>
  <c r="E9" i="3"/>
  <c r="U2" i="3"/>
  <c r="R2" i="3"/>
  <c r="T2" i="3"/>
  <c r="Q2" i="3"/>
  <c r="N2" i="3"/>
  <c r="P2" i="3"/>
  <c r="M2" i="3"/>
  <c r="O2" i="3"/>
  <c r="S2" i="3"/>
  <c r="V2" i="3"/>
  <c r="L2" i="3"/>
  <c r="J2" i="3"/>
  <c r="I2" i="3"/>
  <c r="D2" i="3"/>
  <c r="G2" i="3"/>
  <c r="K2" i="3"/>
  <c r="H2" i="3"/>
  <c r="F2" i="3"/>
  <c r="E2" i="3"/>
  <c r="C101" i="3"/>
  <c r="C43" i="3"/>
  <c r="C62" i="3"/>
  <c r="D123" i="3"/>
  <c r="E94" i="3"/>
  <c r="G70" i="3"/>
  <c r="G60" i="3"/>
  <c r="G68" i="3"/>
  <c r="H40" i="3"/>
  <c r="I122" i="3"/>
  <c r="J19" i="3"/>
  <c r="U102" i="3"/>
  <c r="T102" i="3"/>
  <c r="V102" i="3"/>
  <c r="S102" i="3"/>
  <c r="R102" i="3"/>
  <c r="O102" i="3"/>
  <c r="K102" i="3"/>
  <c r="N102" i="3"/>
  <c r="J102" i="3"/>
  <c r="Q102" i="3"/>
  <c r="I102" i="3"/>
  <c r="M102" i="3"/>
  <c r="L102" i="3"/>
  <c r="H102" i="3"/>
  <c r="G102" i="3"/>
  <c r="D102" i="3"/>
  <c r="F102" i="3"/>
  <c r="P102" i="3"/>
  <c r="U53" i="3"/>
  <c r="T53" i="3"/>
  <c r="P53" i="3"/>
  <c r="M53" i="3"/>
  <c r="R53" i="3"/>
  <c r="O53" i="3"/>
  <c r="S53" i="3"/>
  <c r="V53" i="3"/>
  <c r="J53" i="3"/>
  <c r="Q53" i="3"/>
  <c r="H53" i="3"/>
  <c r="G53" i="3"/>
  <c r="D53" i="3"/>
  <c r="L53" i="3"/>
  <c r="F53" i="3"/>
  <c r="N53" i="3"/>
  <c r="C118" i="3"/>
  <c r="N54" i="3"/>
  <c r="T71" i="3"/>
  <c r="V71" i="3"/>
  <c r="U71" i="3"/>
  <c r="S71" i="3"/>
  <c r="P71" i="3"/>
  <c r="Q71" i="3"/>
  <c r="R71" i="3"/>
  <c r="O71" i="3"/>
  <c r="L71" i="3"/>
  <c r="I71" i="3"/>
  <c r="G71" i="3"/>
  <c r="D71" i="3"/>
  <c r="J71" i="3"/>
  <c r="N71" i="3"/>
  <c r="M71" i="3"/>
  <c r="F71" i="3"/>
  <c r="K71" i="3"/>
  <c r="E71" i="3"/>
  <c r="H71" i="3"/>
  <c r="T117" i="3"/>
  <c r="V117" i="3"/>
  <c r="U117" i="3"/>
  <c r="S117" i="3"/>
  <c r="R117" i="3"/>
  <c r="M117" i="3"/>
  <c r="P117" i="3"/>
  <c r="Q117" i="3"/>
  <c r="O117" i="3"/>
  <c r="G117" i="3"/>
  <c r="D117" i="3"/>
  <c r="N117" i="3"/>
  <c r="H117" i="3"/>
  <c r="K117" i="3"/>
  <c r="F117" i="3"/>
  <c r="I117" i="3"/>
  <c r="J117" i="3"/>
  <c r="L117" i="3"/>
  <c r="E117" i="3"/>
  <c r="T84" i="3"/>
  <c r="V84" i="3"/>
  <c r="U84" i="3"/>
  <c r="S84" i="3"/>
  <c r="J84" i="3"/>
  <c r="P84" i="3"/>
  <c r="O84" i="3"/>
  <c r="Q84" i="3"/>
  <c r="R84" i="3"/>
  <c r="G84" i="3"/>
  <c r="D84" i="3"/>
  <c r="L84" i="3"/>
  <c r="H84" i="3"/>
  <c r="F84" i="3"/>
  <c r="M84" i="3"/>
  <c r="K84" i="3"/>
  <c r="E84" i="3"/>
  <c r="N84" i="3"/>
  <c r="I84" i="3"/>
  <c r="T92" i="3"/>
  <c r="V92" i="3"/>
  <c r="U92" i="3"/>
  <c r="Q92" i="3"/>
  <c r="S92" i="3"/>
  <c r="J92" i="3"/>
  <c r="R92" i="3"/>
  <c r="P92" i="3"/>
  <c r="M92" i="3"/>
  <c r="O92" i="3"/>
  <c r="G92" i="3"/>
  <c r="D92" i="3"/>
  <c r="K92" i="3"/>
  <c r="I92" i="3"/>
  <c r="F92" i="3"/>
  <c r="H92" i="3"/>
  <c r="E92" i="3"/>
  <c r="T105" i="3"/>
  <c r="V105" i="3"/>
  <c r="U105" i="3"/>
  <c r="S105" i="3"/>
  <c r="R105" i="3"/>
  <c r="J105" i="3"/>
  <c r="P105" i="3"/>
  <c r="O105" i="3"/>
  <c r="Q105" i="3"/>
  <c r="H105" i="3"/>
  <c r="G105" i="3"/>
  <c r="D105" i="3"/>
  <c r="L105" i="3"/>
  <c r="F105" i="3"/>
  <c r="N105" i="3"/>
  <c r="K105" i="3"/>
  <c r="I105" i="3"/>
  <c r="E105" i="3"/>
  <c r="T37" i="3"/>
  <c r="V37" i="3"/>
  <c r="U37" i="3"/>
  <c r="J37" i="3"/>
  <c r="Q37" i="3"/>
  <c r="M37" i="3"/>
  <c r="R37" i="3"/>
  <c r="P37" i="3"/>
  <c r="S37" i="3"/>
  <c r="O37" i="3"/>
  <c r="G37" i="3"/>
  <c r="D37" i="3"/>
  <c r="I37" i="3"/>
  <c r="K37" i="3"/>
  <c r="H37" i="3"/>
  <c r="F37" i="3"/>
  <c r="N37" i="3"/>
  <c r="E37" i="3"/>
  <c r="T73" i="3"/>
  <c r="V73" i="3"/>
  <c r="U73" i="3"/>
  <c r="R73" i="3"/>
  <c r="S73" i="3"/>
  <c r="J73" i="3"/>
  <c r="P73" i="3"/>
  <c r="O73" i="3"/>
  <c r="G73" i="3"/>
  <c r="D73" i="3"/>
  <c r="Q73" i="3"/>
  <c r="N73" i="3"/>
  <c r="M73" i="3"/>
  <c r="F73" i="3"/>
  <c r="C73" i="3"/>
  <c r="L73" i="3"/>
  <c r="I73" i="3"/>
  <c r="H73" i="3"/>
  <c r="E73" i="3"/>
  <c r="K73" i="3"/>
  <c r="T67" i="3"/>
  <c r="V67" i="3"/>
  <c r="U67" i="3"/>
  <c r="S67" i="3"/>
  <c r="P67" i="3"/>
  <c r="R67" i="3"/>
  <c r="J67" i="3"/>
  <c r="Q67" i="3"/>
  <c r="M67" i="3"/>
  <c r="O67" i="3"/>
  <c r="H67" i="3"/>
  <c r="G67" i="3"/>
  <c r="D67" i="3"/>
  <c r="N67" i="3"/>
  <c r="L67" i="3"/>
  <c r="F67" i="3"/>
  <c r="C67" i="3"/>
  <c r="K67" i="3"/>
  <c r="E67" i="3"/>
  <c r="T81" i="3"/>
  <c r="V81" i="3"/>
  <c r="U81" i="3"/>
  <c r="P81" i="3"/>
  <c r="R81" i="3"/>
  <c r="S81" i="3"/>
  <c r="Q81" i="3"/>
  <c r="J81" i="3"/>
  <c r="O81" i="3"/>
  <c r="L81" i="3"/>
  <c r="K81" i="3"/>
  <c r="G81" i="3"/>
  <c r="D81" i="3"/>
  <c r="I81" i="3"/>
  <c r="H81" i="3"/>
  <c r="F81" i="3"/>
  <c r="C81" i="3"/>
  <c r="E81" i="3"/>
  <c r="T65" i="3"/>
  <c r="V65" i="3"/>
  <c r="U65" i="3"/>
  <c r="S65" i="3"/>
  <c r="P65" i="3"/>
  <c r="R65" i="3"/>
  <c r="J65" i="3"/>
  <c r="M65" i="3"/>
  <c r="O65" i="3"/>
  <c r="Q65" i="3"/>
  <c r="G65" i="3"/>
  <c r="D65" i="3"/>
  <c r="F65" i="3"/>
  <c r="C65" i="3"/>
  <c r="L65" i="3"/>
  <c r="K65" i="3"/>
  <c r="E65" i="3"/>
  <c r="N65" i="3"/>
  <c r="T8" i="3"/>
  <c r="V8" i="3"/>
  <c r="U8" i="3"/>
  <c r="P8" i="3"/>
  <c r="S8" i="3"/>
  <c r="L8" i="3"/>
  <c r="J8" i="3"/>
  <c r="O8" i="3"/>
  <c r="Q8" i="3"/>
  <c r="R8" i="3"/>
  <c r="M8" i="3"/>
  <c r="D8" i="3"/>
  <c r="K8" i="3"/>
  <c r="I8" i="3"/>
  <c r="H8" i="3"/>
  <c r="G8" i="3"/>
  <c r="F8" i="3"/>
  <c r="C8" i="3"/>
  <c r="N8" i="3"/>
  <c r="E8" i="3"/>
  <c r="C117" i="3"/>
  <c r="C105" i="3"/>
  <c r="E30" i="3"/>
  <c r="E42" i="3"/>
  <c r="J20" i="3"/>
  <c r="L92" i="3"/>
  <c r="N92" i="3"/>
  <c r="U28" i="3"/>
  <c r="T28" i="3"/>
  <c r="V28" i="3"/>
  <c r="R28" i="3"/>
  <c r="O28" i="3"/>
  <c r="K28" i="3"/>
  <c r="P28" i="3"/>
  <c r="J28" i="3"/>
  <c r="N28" i="3"/>
  <c r="S28" i="3"/>
  <c r="L28" i="3"/>
  <c r="I28" i="3"/>
  <c r="Q28" i="3"/>
  <c r="M28" i="3"/>
  <c r="G28" i="3"/>
  <c r="D28" i="3"/>
  <c r="F28" i="3"/>
  <c r="U32" i="3"/>
  <c r="T32" i="3"/>
  <c r="P32" i="3"/>
  <c r="M32" i="3"/>
  <c r="V32" i="3"/>
  <c r="R32" i="3"/>
  <c r="O32" i="3"/>
  <c r="S32" i="3"/>
  <c r="J32" i="3"/>
  <c r="Q32" i="3"/>
  <c r="G32" i="3"/>
  <c r="D32" i="3"/>
  <c r="N32" i="3"/>
  <c r="F32" i="3"/>
  <c r="L32" i="3"/>
  <c r="I32" i="3"/>
  <c r="U16" i="3"/>
  <c r="R16" i="3"/>
  <c r="T16" i="3"/>
  <c r="P16" i="3"/>
  <c r="M16" i="3"/>
  <c r="O16" i="3"/>
  <c r="S16" i="3"/>
  <c r="V16" i="3"/>
  <c r="L16" i="3"/>
  <c r="J16" i="3"/>
  <c r="G16" i="3"/>
  <c r="Q16" i="3"/>
  <c r="N16" i="3"/>
  <c r="D16" i="3"/>
  <c r="K16" i="3"/>
  <c r="I16" i="3"/>
  <c r="H16" i="3"/>
  <c r="F16" i="3"/>
  <c r="H94" i="3"/>
  <c r="V125" i="3"/>
  <c r="U125" i="3"/>
  <c r="T125" i="3"/>
  <c r="R125" i="3"/>
  <c r="S125" i="3"/>
  <c r="Q125" i="3"/>
  <c r="N125" i="3"/>
  <c r="P125" i="3"/>
  <c r="O125" i="3"/>
  <c r="L125" i="3"/>
  <c r="I125" i="3"/>
  <c r="K125" i="3"/>
  <c r="H125" i="3"/>
  <c r="J125" i="3"/>
  <c r="M125" i="3"/>
  <c r="F125" i="3"/>
  <c r="C125" i="3"/>
  <c r="V116" i="3"/>
  <c r="U116" i="3"/>
  <c r="R116" i="3"/>
  <c r="Q116" i="3"/>
  <c r="N116" i="3"/>
  <c r="M116" i="3"/>
  <c r="T116" i="3"/>
  <c r="S116" i="3"/>
  <c r="L116" i="3"/>
  <c r="I116" i="3"/>
  <c r="P116" i="3"/>
  <c r="K116" i="3"/>
  <c r="H116" i="3"/>
  <c r="F116" i="3"/>
  <c r="C116" i="3"/>
  <c r="J116" i="3"/>
  <c r="O116" i="3"/>
  <c r="V98" i="3"/>
  <c r="S98" i="3"/>
  <c r="U98" i="3"/>
  <c r="T98" i="3"/>
  <c r="R98" i="3"/>
  <c r="Q98" i="3"/>
  <c r="N98" i="3"/>
  <c r="P98" i="3"/>
  <c r="O98" i="3"/>
  <c r="M98" i="3"/>
  <c r="L98" i="3"/>
  <c r="I98" i="3"/>
  <c r="K98" i="3"/>
  <c r="H98" i="3"/>
  <c r="F98" i="3"/>
  <c r="C98" i="3"/>
  <c r="V93" i="3"/>
  <c r="S93" i="3"/>
  <c r="U93" i="3"/>
  <c r="R93" i="3"/>
  <c r="Q93" i="3"/>
  <c r="N93" i="3"/>
  <c r="T93" i="3"/>
  <c r="L93" i="3"/>
  <c r="I93" i="3"/>
  <c r="P93" i="3"/>
  <c r="M93" i="3"/>
  <c r="K93" i="3"/>
  <c r="H93" i="3"/>
  <c r="O93" i="3"/>
  <c r="F93" i="3"/>
  <c r="C93" i="3"/>
  <c r="J93" i="3"/>
  <c r="V90" i="3"/>
  <c r="S90" i="3"/>
  <c r="U90" i="3"/>
  <c r="T90" i="3"/>
  <c r="R90" i="3"/>
  <c r="Q90" i="3"/>
  <c r="N90" i="3"/>
  <c r="P90" i="3"/>
  <c r="O90" i="3"/>
  <c r="L90" i="3"/>
  <c r="I90" i="3"/>
  <c r="K90" i="3"/>
  <c r="H90" i="3"/>
  <c r="F90" i="3"/>
  <c r="C90" i="3"/>
  <c r="M90" i="3"/>
  <c r="V29" i="3"/>
  <c r="S29" i="3"/>
  <c r="U29" i="3"/>
  <c r="R29" i="3"/>
  <c r="Q29" i="3"/>
  <c r="N29" i="3"/>
  <c r="M29" i="3"/>
  <c r="L29" i="3"/>
  <c r="I29" i="3"/>
  <c r="P29" i="3"/>
  <c r="K29" i="3"/>
  <c r="H29" i="3"/>
  <c r="O29" i="3"/>
  <c r="T29" i="3"/>
  <c r="F29" i="3"/>
  <c r="C29" i="3"/>
  <c r="J29" i="3"/>
  <c r="V36" i="3"/>
  <c r="S36" i="3"/>
  <c r="U36" i="3"/>
  <c r="T36" i="3"/>
  <c r="R36" i="3"/>
  <c r="Q36" i="3"/>
  <c r="N36" i="3"/>
  <c r="P36" i="3"/>
  <c r="O36" i="3"/>
  <c r="M36" i="3"/>
  <c r="L36" i="3"/>
  <c r="I36" i="3"/>
  <c r="K36" i="3"/>
  <c r="H36" i="3"/>
  <c r="F36" i="3"/>
  <c r="C36" i="3"/>
  <c r="V88" i="3"/>
  <c r="S88" i="3"/>
  <c r="U88" i="3"/>
  <c r="T88" i="3"/>
  <c r="R88" i="3"/>
  <c r="Q88" i="3"/>
  <c r="N88" i="3"/>
  <c r="I88" i="3"/>
  <c r="M88" i="3"/>
  <c r="P88" i="3"/>
  <c r="K88" i="3"/>
  <c r="H88" i="3"/>
  <c r="L88" i="3"/>
  <c r="F88" i="3"/>
  <c r="C88" i="3"/>
  <c r="J88" i="3"/>
  <c r="T85" i="3"/>
  <c r="V85" i="3"/>
  <c r="S85" i="3"/>
  <c r="U85" i="3"/>
  <c r="R85" i="3"/>
  <c r="Q85" i="3"/>
  <c r="N85" i="3"/>
  <c r="P85" i="3"/>
  <c r="O85" i="3"/>
  <c r="I85" i="3"/>
  <c r="L85" i="3"/>
  <c r="K85" i="3"/>
  <c r="H85" i="3"/>
  <c r="M85" i="3"/>
  <c r="F85" i="3"/>
  <c r="C85" i="3"/>
  <c r="T4" i="3"/>
  <c r="V4" i="3"/>
  <c r="S4" i="3"/>
  <c r="U4" i="3"/>
  <c r="R4" i="3"/>
  <c r="Q4" i="3"/>
  <c r="N4" i="3"/>
  <c r="M4" i="3"/>
  <c r="I4" i="3"/>
  <c r="K4" i="3"/>
  <c r="H4" i="3"/>
  <c r="P4" i="3"/>
  <c r="F4" i="3"/>
  <c r="C4" i="3"/>
  <c r="L4" i="3"/>
  <c r="J4" i="3"/>
  <c r="O4" i="3"/>
  <c r="T7" i="3"/>
  <c r="V7" i="3"/>
  <c r="S7" i="3"/>
  <c r="U7" i="3"/>
  <c r="R7" i="3"/>
  <c r="Q7" i="3"/>
  <c r="N7" i="3"/>
  <c r="L7" i="3"/>
  <c r="O7" i="3"/>
  <c r="I7" i="3"/>
  <c r="P7" i="3"/>
  <c r="M7" i="3"/>
  <c r="K7" i="3"/>
  <c r="H7" i="3"/>
  <c r="G7" i="3"/>
  <c r="F7" i="3"/>
  <c r="C7" i="3"/>
  <c r="C40" i="3"/>
  <c r="C28" i="3"/>
  <c r="E53" i="3"/>
  <c r="E41" i="3"/>
  <c r="K111" i="3"/>
  <c r="L37" i="3"/>
  <c r="N81" i="3"/>
  <c r="U6" i="3"/>
  <c r="T6" i="3"/>
  <c r="V6" i="3"/>
  <c r="S6" i="3"/>
  <c r="O6" i="3"/>
  <c r="K6" i="3"/>
  <c r="N6" i="3"/>
  <c r="L6" i="3"/>
  <c r="M6" i="3"/>
  <c r="J6" i="3"/>
  <c r="R6" i="3"/>
  <c r="I6" i="3"/>
  <c r="H6" i="3"/>
  <c r="Q6" i="3"/>
  <c r="G6" i="3"/>
  <c r="D6" i="3"/>
  <c r="F6" i="3"/>
  <c r="U54" i="3"/>
  <c r="T54" i="3"/>
  <c r="V54" i="3"/>
  <c r="P54" i="3"/>
  <c r="M54" i="3"/>
  <c r="R54" i="3"/>
  <c r="O54" i="3"/>
  <c r="S54" i="3"/>
  <c r="J54" i="3"/>
  <c r="Q54" i="3"/>
  <c r="G54" i="3"/>
  <c r="D54" i="3"/>
  <c r="L54" i="3"/>
  <c r="H54" i="3"/>
  <c r="F54" i="3"/>
  <c r="U59" i="3"/>
  <c r="R59" i="3"/>
  <c r="T59" i="3"/>
  <c r="V59" i="3"/>
  <c r="S59" i="3"/>
  <c r="P59" i="3"/>
  <c r="M59" i="3"/>
  <c r="O59" i="3"/>
  <c r="N59" i="3"/>
  <c r="J59" i="3"/>
  <c r="Q59" i="3"/>
  <c r="G59" i="3"/>
  <c r="D59" i="3"/>
  <c r="F59" i="3"/>
  <c r="L59" i="3"/>
  <c r="K59" i="3"/>
  <c r="I59" i="3"/>
  <c r="H59" i="3"/>
  <c r="T124" i="3"/>
  <c r="V124" i="3"/>
  <c r="P124" i="3"/>
  <c r="M124" i="3"/>
  <c r="U124" i="3"/>
  <c r="R124" i="3"/>
  <c r="O124" i="3"/>
  <c r="S124" i="3"/>
  <c r="Q124" i="3"/>
  <c r="N124" i="3"/>
  <c r="L124" i="3"/>
  <c r="I124" i="3"/>
  <c r="K124" i="3"/>
  <c r="F124" i="3"/>
  <c r="C124" i="3"/>
  <c r="E124" i="3"/>
  <c r="G124" i="3"/>
  <c r="T115" i="3"/>
  <c r="V115" i="3"/>
  <c r="S115" i="3"/>
  <c r="P115" i="3"/>
  <c r="M115" i="3"/>
  <c r="U115" i="3"/>
  <c r="R115" i="3"/>
  <c r="O115" i="3"/>
  <c r="Q115" i="3"/>
  <c r="N115" i="3"/>
  <c r="L115" i="3"/>
  <c r="I115" i="3"/>
  <c r="K115" i="3"/>
  <c r="H115" i="3"/>
  <c r="F115" i="3"/>
  <c r="C115" i="3"/>
  <c r="J115" i="3"/>
  <c r="E115" i="3"/>
  <c r="G115" i="3"/>
  <c r="T110" i="3"/>
  <c r="V110" i="3"/>
  <c r="P110" i="3"/>
  <c r="M110" i="3"/>
  <c r="R110" i="3"/>
  <c r="O110" i="3"/>
  <c r="S110" i="3"/>
  <c r="Q110" i="3"/>
  <c r="N110" i="3"/>
  <c r="L110" i="3"/>
  <c r="I110" i="3"/>
  <c r="U110" i="3"/>
  <c r="K110" i="3"/>
  <c r="F110" i="3"/>
  <c r="C110" i="3"/>
  <c r="H110" i="3"/>
  <c r="E110" i="3"/>
  <c r="J110" i="3"/>
  <c r="G110" i="3"/>
  <c r="T50" i="3"/>
  <c r="V50" i="3"/>
  <c r="S50" i="3"/>
  <c r="P50" i="3"/>
  <c r="M50" i="3"/>
  <c r="R50" i="3"/>
  <c r="O50" i="3"/>
  <c r="Q50" i="3"/>
  <c r="N50" i="3"/>
  <c r="U50" i="3"/>
  <c r="L50" i="3"/>
  <c r="I50" i="3"/>
  <c r="K50" i="3"/>
  <c r="F50" i="3"/>
  <c r="C50" i="3"/>
  <c r="J50" i="3"/>
  <c r="E50" i="3"/>
  <c r="H50" i="3"/>
  <c r="G50" i="3"/>
  <c r="T76" i="3"/>
  <c r="V76" i="3"/>
  <c r="P76" i="3"/>
  <c r="M76" i="3"/>
  <c r="R76" i="3"/>
  <c r="O76" i="3"/>
  <c r="S76" i="3"/>
  <c r="U76" i="3"/>
  <c r="Q76" i="3"/>
  <c r="N76" i="3"/>
  <c r="L76" i="3"/>
  <c r="I76" i="3"/>
  <c r="K76" i="3"/>
  <c r="F76" i="3"/>
  <c r="C76" i="3"/>
  <c r="E76" i="3"/>
  <c r="J76" i="3"/>
  <c r="G76" i="3"/>
  <c r="D76" i="3"/>
  <c r="T57" i="3"/>
  <c r="V57" i="3"/>
  <c r="S57" i="3"/>
  <c r="P57" i="3"/>
  <c r="M57" i="3"/>
  <c r="R57" i="3"/>
  <c r="O57" i="3"/>
  <c r="U57" i="3"/>
  <c r="Q57" i="3"/>
  <c r="N57" i="3"/>
  <c r="L57" i="3"/>
  <c r="I57" i="3"/>
  <c r="K57" i="3"/>
  <c r="F57" i="3"/>
  <c r="C57" i="3"/>
  <c r="H57" i="3"/>
  <c r="J57" i="3"/>
  <c r="E57" i="3"/>
  <c r="G57" i="3"/>
  <c r="D57" i="3"/>
  <c r="T10" i="3"/>
  <c r="V10" i="3"/>
  <c r="P10" i="3"/>
  <c r="M10" i="3"/>
  <c r="U10" i="3"/>
  <c r="R10" i="3"/>
  <c r="O10" i="3"/>
  <c r="S10" i="3"/>
  <c r="Q10" i="3"/>
  <c r="N10" i="3"/>
  <c r="L10" i="3"/>
  <c r="I10" i="3"/>
  <c r="K10" i="3"/>
  <c r="F10" i="3"/>
  <c r="C10" i="3"/>
  <c r="E10" i="3"/>
  <c r="H10" i="3"/>
  <c r="J10" i="3"/>
  <c r="G10" i="3"/>
  <c r="D10" i="3"/>
  <c r="T83" i="3"/>
  <c r="V83" i="3"/>
  <c r="S83" i="3"/>
  <c r="P83" i="3"/>
  <c r="M83" i="3"/>
  <c r="U83" i="3"/>
  <c r="R83" i="3"/>
  <c r="O83" i="3"/>
  <c r="Q83" i="3"/>
  <c r="N83" i="3"/>
  <c r="I83" i="3"/>
  <c r="L83" i="3"/>
  <c r="K83" i="3"/>
  <c r="F83" i="3"/>
  <c r="C83" i="3"/>
  <c r="J83" i="3"/>
  <c r="E83" i="3"/>
  <c r="G83" i="3"/>
  <c r="D83" i="3"/>
  <c r="T31" i="3"/>
  <c r="V31" i="3"/>
  <c r="P31" i="3"/>
  <c r="M31" i="3"/>
  <c r="R31" i="3"/>
  <c r="O31" i="3"/>
  <c r="S31" i="3"/>
  <c r="Q31" i="3"/>
  <c r="N31" i="3"/>
  <c r="I31" i="3"/>
  <c r="U31" i="3"/>
  <c r="K31" i="3"/>
  <c r="H31" i="3"/>
  <c r="F31" i="3"/>
  <c r="C31" i="3"/>
  <c r="E31" i="3"/>
  <c r="J31" i="3"/>
  <c r="G31" i="3"/>
  <c r="D31" i="3"/>
  <c r="T14" i="3"/>
  <c r="V14" i="3"/>
  <c r="S14" i="3"/>
  <c r="P14" i="3"/>
  <c r="M14" i="3"/>
  <c r="O14" i="3"/>
  <c r="L14" i="3"/>
  <c r="R14" i="3"/>
  <c r="Q14" i="3"/>
  <c r="N14" i="3"/>
  <c r="U14" i="3"/>
  <c r="I14" i="3"/>
  <c r="K14" i="3"/>
  <c r="H14" i="3"/>
  <c r="F14" i="3"/>
  <c r="C14" i="3"/>
  <c r="J14" i="3"/>
  <c r="E14" i="3"/>
  <c r="G14" i="3"/>
  <c r="D14" i="3"/>
  <c r="T26" i="3"/>
  <c r="V26" i="3"/>
  <c r="P26" i="3"/>
  <c r="M26" i="3"/>
  <c r="O26" i="3"/>
  <c r="L26" i="3"/>
  <c r="S26" i="3"/>
  <c r="U26" i="3"/>
  <c r="Q26" i="3"/>
  <c r="N26" i="3"/>
  <c r="I26" i="3"/>
  <c r="R26" i="3"/>
  <c r="K26" i="3"/>
  <c r="H26" i="3"/>
  <c r="G26" i="3"/>
  <c r="F26" i="3"/>
  <c r="C26" i="3"/>
  <c r="E26" i="3"/>
  <c r="J26" i="3"/>
  <c r="D26" i="3"/>
  <c r="C35" i="3"/>
  <c r="C80" i="3"/>
  <c r="E125" i="3"/>
  <c r="E90" i="3"/>
  <c r="E85" i="3"/>
  <c r="F111" i="3"/>
  <c r="G88" i="3"/>
  <c r="K54" i="3"/>
  <c r="U119" i="3"/>
  <c r="T119" i="3"/>
  <c r="V119" i="3"/>
  <c r="S119" i="3"/>
  <c r="R119" i="3"/>
  <c r="O119" i="3"/>
  <c r="Q119" i="3"/>
  <c r="N119" i="3"/>
  <c r="M119" i="3"/>
  <c r="J119" i="3"/>
  <c r="L119" i="3"/>
  <c r="I119" i="3"/>
  <c r="G119" i="3"/>
  <c r="D119" i="3"/>
  <c r="P119" i="3"/>
  <c r="H119" i="3"/>
  <c r="K119" i="3"/>
  <c r="T123" i="3"/>
  <c r="V123" i="3"/>
  <c r="S123" i="3"/>
  <c r="U123" i="3"/>
  <c r="R123" i="3"/>
  <c r="O123" i="3"/>
  <c r="Q123" i="3"/>
  <c r="N123" i="3"/>
  <c r="P123" i="3"/>
  <c r="L123" i="3"/>
  <c r="I123" i="3"/>
  <c r="M123" i="3"/>
  <c r="F123" i="3"/>
  <c r="C123" i="3"/>
  <c r="E123" i="3"/>
  <c r="K123" i="3"/>
  <c r="H123" i="3"/>
  <c r="J123" i="3"/>
  <c r="T114" i="3"/>
  <c r="V114" i="3"/>
  <c r="S114" i="3"/>
  <c r="U114" i="3"/>
  <c r="R114" i="3"/>
  <c r="O114" i="3"/>
  <c r="Q114" i="3"/>
  <c r="N114" i="3"/>
  <c r="M114" i="3"/>
  <c r="L114" i="3"/>
  <c r="I114" i="3"/>
  <c r="P114" i="3"/>
  <c r="K114" i="3"/>
  <c r="F114" i="3"/>
  <c r="C114" i="3"/>
  <c r="J114" i="3"/>
  <c r="E114" i="3"/>
  <c r="T70" i="3"/>
  <c r="V70" i="3"/>
  <c r="S70" i="3"/>
  <c r="R70" i="3"/>
  <c r="O70" i="3"/>
  <c r="Q70" i="3"/>
  <c r="N70" i="3"/>
  <c r="P70" i="3"/>
  <c r="L70" i="3"/>
  <c r="I70" i="3"/>
  <c r="M70" i="3"/>
  <c r="U70" i="3"/>
  <c r="F70" i="3"/>
  <c r="C70" i="3"/>
  <c r="H70" i="3"/>
  <c r="E70" i="3"/>
  <c r="K70" i="3"/>
  <c r="T34" i="3"/>
  <c r="V34" i="3"/>
  <c r="S34" i="3"/>
  <c r="R34" i="3"/>
  <c r="O34" i="3"/>
  <c r="Q34" i="3"/>
  <c r="N34" i="3"/>
  <c r="U34" i="3"/>
  <c r="L34" i="3"/>
  <c r="I34" i="3"/>
  <c r="P34" i="3"/>
  <c r="M34" i="3"/>
  <c r="K34" i="3"/>
  <c r="F34" i="3"/>
  <c r="C34" i="3"/>
  <c r="J34" i="3"/>
  <c r="E34" i="3"/>
  <c r="H34" i="3"/>
  <c r="T60" i="3"/>
  <c r="V60" i="3"/>
  <c r="S60" i="3"/>
  <c r="R60" i="3"/>
  <c r="O60" i="3"/>
  <c r="U60" i="3"/>
  <c r="Q60" i="3"/>
  <c r="N60" i="3"/>
  <c r="P60" i="3"/>
  <c r="L60" i="3"/>
  <c r="I60" i="3"/>
  <c r="F60" i="3"/>
  <c r="C60" i="3"/>
  <c r="E60" i="3"/>
  <c r="K60" i="3"/>
  <c r="H60" i="3"/>
  <c r="T75" i="3"/>
  <c r="V75" i="3"/>
  <c r="S75" i="3"/>
  <c r="R75" i="3"/>
  <c r="O75" i="3"/>
  <c r="U75" i="3"/>
  <c r="Q75" i="3"/>
  <c r="N75" i="3"/>
  <c r="M75" i="3"/>
  <c r="L75" i="3"/>
  <c r="I75" i="3"/>
  <c r="P75" i="3"/>
  <c r="F75" i="3"/>
  <c r="C75" i="3"/>
  <c r="K75" i="3"/>
  <c r="H75" i="3"/>
  <c r="J75" i="3"/>
  <c r="E75" i="3"/>
  <c r="T68" i="3"/>
  <c r="V68" i="3"/>
  <c r="S68" i="3"/>
  <c r="U68" i="3"/>
  <c r="R68" i="3"/>
  <c r="O68" i="3"/>
  <c r="Q68" i="3"/>
  <c r="N68" i="3"/>
  <c r="P68" i="3"/>
  <c r="L68" i="3"/>
  <c r="I68" i="3"/>
  <c r="M68" i="3"/>
  <c r="F68" i="3"/>
  <c r="C68" i="3"/>
  <c r="E68" i="3"/>
  <c r="H68" i="3"/>
  <c r="T24" i="3"/>
  <c r="V24" i="3"/>
  <c r="S24" i="3"/>
  <c r="U24" i="3"/>
  <c r="R24" i="3"/>
  <c r="O24" i="3"/>
  <c r="L24" i="3"/>
  <c r="Q24" i="3"/>
  <c r="N24" i="3"/>
  <c r="I24" i="3"/>
  <c r="P24" i="3"/>
  <c r="F24" i="3"/>
  <c r="C24" i="3"/>
  <c r="J24" i="3"/>
  <c r="K24" i="3"/>
  <c r="E24" i="3"/>
  <c r="H24" i="3"/>
  <c r="T19" i="3"/>
  <c r="V19" i="3"/>
  <c r="S19" i="3"/>
  <c r="R19" i="3"/>
  <c r="O19" i="3"/>
  <c r="L19" i="3"/>
  <c r="Q19" i="3"/>
  <c r="N19" i="3"/>
  <c r="P19" i="3"/>
  <c r="I19" i="3"/>
  <c r="U19" i="3"/>
  <c r="F19" i="3"/>
  <c r="C19" i="3"/>
  <c r="H19" i="3"/>
  <c r="E19" i="3"/>
  <c r="M19" i="3"/>
  <c r="T72" i="3"/>
  <c r="V72" i="3"/>
  <c r="S72" i="3"/>
  <c r="O72" i="3"/>
  <c r="L72" i="3"/>
  <c r="R72" i="3"/>
  <c r="Q72" i="3"/>
  <c r="N72" i="3"/>
  <c r="U72" i="3"/>
  <c r="M72" i="3"/>
  <c r="I72" i="3"/>
  <c r="F72" i="3"/>
  <c r="C72" i="3"/>
  <c r="J72" i="3"/>
  <c r="E72" i="3"/>
  <c r="K72" i="3"/>
  <c r="P72" i="3"/>
  <c r="H72" i="3"/>
  <c r="T20" i="3"/>
  <c r="V20" i="3"/>
  <c r="S20" i="3"/>
  <c r="O20" i="3"/>
  <c r="L20" i="3"/>
  <c r="U20" i="3"/>
  <c r="Q20" i="3"/>
  <c r="N20" i="3"/>
  <c r="I20" i="3"/>
  <c r="P20" i="3"/>
  <c r="R20" i="3"/>
  <c r="K20" i="3"/>
  <c r="H20" i="3"/>
  <c r="F20" i="3"/>
  <c r="C20" i="3"/>
  <c r="M20" i="3"/>
  <c r="E20" i="3"/>
  <c r="C32" i="3"/>
  <c r="D116" i="3"/>
  <c r="E119" i="3"/>
  <c r="E6" i="3"/>
  <c r="G116" i="3"/>
  <c r="G93" i="3"/>
  <c r="G29" i="3"/>
  <c r="G24" i="3"/>
  <c r="H28" i="3"/>
  <c r="J98" i="3"/>
  <c r="L58" i="3"/>
  <c r="U30" i="3"/>
  <c r="T30" i="3"/>
  <c r="V30" i="3"/>
  <c r="R30" i="3"/>
  <c r="O30" i="3"/>
  <c r="M30" i="3"/>
  <c r="P30" i="3"/>
  <c r="J30" i="3"/>
  <c r="N30" i="3"/>
  <c r="L30" i="3"/>
  <c r="I30" i="3"/>
  <c r="H30" i="3"/>
  <c r="G30" i="3"/>
  <c r="D30" i="3"/>
  <c r="Q30" i="3"/>
  <c r="S30" i="3"/>
  <c r="U94" i="3"/>
  <c r="T94" i="3"/>
  <c r="V94" i="3"/>
  <c r="S94" i="3"/>
  <c r="P94" i="3"/>
  <c r="M94" i="3"/>
  <c r="R94" i="3"/>
  <c r="O94" i="3"/>
  <c r="N94" i="3"/>
  <c r="Q94" i="3"/>
  <c r="J94" i="3"/>
  <c r="G94" i="3"/>
  <c r="D94" i="3"/>
  <c r="K94" i="3"/>
  <c r="I94" i="3"/>
  <c r="F94" i="3"/>
  <c r="L94" i="3"/>
  <c r="V122" i="3"/>
  <c r="S122" i="3"/>
  <c r="U122" i="3"/>
  <c r="T122" i="3"/>
  <c r="R122" i="3"/>
  <c r="L122" i="3"/>
  <c r="Q122" i="3"/>
  <c r="O122" i="3"/>
  <c r="N122" i="3"/>
  <c r="M122" i="3"/>
  <c r="F122" i="3"/>
  <c r="C122" i="3"/>
  <c r="E122" i="3"/>
  <c r="P122" i="3"/>
  <c r="K122" i="3"/>
  <c r="H122" i="3"/>
  <c r="G122" i="3"/>
  <c r="D122" i="3"/>
  <c r="V74" i="3"/>
  <c r="S74" i="3"/>
  <c r="U74" i="3"/>
  <c r="T74" i="3"/>
  <c r="R74" i="3"/>
  <c r="L74" i="3"/>
  <c r="P74" i="3"/>
  <c r="O74" i="3"/>
  <c r="N74" i="3"/>
  <c r="K74" i="3"/>
  <c r="F74" i="3"/>
  <c r="C74" i="3"/>
  <c r="J74" i="3"/>
  <c r="I74" i="3"/>
  <c r="E74" i="3"/>
  <c r="Q74" i="3"/>
  <c r="G74" i="3"/>
  <c r="D74" i="3"/>
  <c r="H74" i="3"/>
  <c r="V100" i="3"/>
  <c r="S100" i="3"/>
  <c r="U100" i="3"/>
  <c r="T100" i="3"/>
  <c r="R100" i="3"/>
  <c r="L100" i="3"/>
  <c r="O100" i="3"/>
  <c r="M100" i="3"/>
  <c r="Q100" i="3"/>
  <c r="N100" i="3"/>
  <c r="F100" i="3"/>
  <c r="C100" i="3"/>
  <c r="H100" i="3"/>
  <c r="P100" i="3"/>
  <c r="E100" i="3"/>
  <c r="K100" i="3"/>
  <c r="J100" i="3"/>
  <c r="G100" i="3"/>
  <c r="D100" i="3"/>
  <c r="V86" i="3"/>
  <c r="S86" i="3"/>
  <c r="U86" i="3"/>
  <c r="T86" i="3"/>
  <c r="R86" i="3"/>
  <c r="L86" i="3"/>
  <c r="P86" i="3"/>
  <c r="O86" i="3"/>
  <c r="N86" i="3"/>
  <c r="M86" i="3"/>
  <c r="K86" i="3"/>
  <c r="F86" i="3"/>
  <c r="C86" i="3"/>
  <c r="J86" i="3"/>
  <c r="I86" i="3"/>
  <c r="E86" i="3"/>
  <c r="Q86" i="3"/>
  <c r="H86" i="3"/>
  <c r="G86" i="3"/>
  <c r="D86" i="3"/>
  <c r="V3" i="3"/>
  <c r="S3" i="3"/>
  <c r="U3" i="3"/>
  <c r="T3" i="3"/>
  <c r="R3" i="3"/>
  <c r="L3" i="3"/>
  <c r="O3" i="3"/>
  <c r="N3" i="3"/>
  <c r="Q3" i="3"/>
  <c r="M3" i="3"/>
  <c r="F3" i="3"/>
  <c r="C3" i="3"/>
  <c r="P3" i="3"/>
  <c r="E3" i="3"/>
  <c r="K3" i="3"/>
  <c r="I3" i="3"/>
  <c r="J3" i="3"/>
  <c r="G3" i="3"/>
  <c r="D3" i="3"/>
  <c r="V48" i="3"/>
  <c r="S48" i="3"/>
  <c r="U48" i="3"/>
  <c r="T48" i="3"/>
  <c r="R48" i="3"/>
  <c r="Q48" i="3"/>
  <c r="L48" i="3"/>
  <c r="P48" i="3"/>
  <c r="O48" i="3"/>
  <c r="N48" i="3"/>
  <c r="I48" i="3"/>
  <c r="F48" i="3"/>
  <c r="C48" i="3"/>
  <c r="K48" i="3"/>
  <c r="H48" i="3"/>
  <c r="J48" i="3"/>
  <c r="E48" i="3"/>
  <c r="M48" i="3"/>
  <c r="G48" i="3"/>
  <c r="D48" i="3"/>
  <c r="V82" i="3"/>
  <c r="S82" i="3"/>
  <c r="U82" i="3"/>
  <c r="T82" i="3"/>
  <c r="R82" i="3"/>
  <c r="L82" i="3"/>
  <c r="O82" i="3"/>
  <c r="M82" i="3"/>
  <c r="N82" i="3"/>
  <c r="Q82" i="3"/>
  <c r="F82" i="3"/>
  <c r="C82" i="3"/>
  <c r="E82" i="3"/>
  <c r="I82" i="3"/>
  <c r="H82" i="3"/>
  <c r="K82" i="3"/>
  <c r="J82" i="3"/>
  <c r="G82" i="3"/>
  <c r="D82" i="3"/>
  <c r="V47" i="3"/>
  <c r="S47" i="3"/>
  <c r="U47" i="3"/>
  <c r="T47" i="3"/>
  <c r="R47" i="3"/>
  <c r="L47" i="3"/>
  <c r="Q47" i="3"/>
  <c r="P47" i="3"/>
  <c r="O47" i="3"/>
  <c r="N47" i="3"/>
  <c r="F47" i="3"/>
  <c r="C47" i="3"/>
  <c r="J47" i="3"/>
  <c r="K47" i="3"/>
  <c r="E47" i="3"/>
  <c r="G47" i="3"/>
  <c r="D47" i="3"/>
  <c r="M47" i="3"/>
  <c r="I47" i="3"/>
  <c r="V64" i="3"/>
  <c r="S64" i="3"/>
  <c r="U64" i="3"/>
  <c r="T64" i="3"/>
  <c r="R64" i="3"/>
  <c r="Q64" i="3"/>
  <c r="P64" i="3"/>
  <c r="O64" i="3"/>
  <c r="N64" i="3"/>
  <c r="M64" i="3"/>
  <c r="F64" i="3"/>
  <c r="C64" i="3"/>
  <c r="H64" i="3"/>
  <c r="I64" i="3"/>
  <c r="E64" i="3"/>
  <c r="L64" i="3"/>
  <c r="J64" i="3"/>
  <c r="G64" i="3"/>
  <c r="D64" i="3"/>
  <c r="K64" i="3"/>
  <c r="V103" i="3"/>
  <c r="S103" i="3"/>
  <c r="U103" i="3"/>
  <c r="T103" i="3"/>
  <c r="R103" i="3"/>
  <c r="Q103" i="3"/>
  <c r="P103" i="3"/>
  <c r="O103" i="3"/>
  <c r="L103" i="3"/>
  <c r="N103" i="3"/>
  <c r="F103" i="3"/>
  <c r="C103" i="3"/>
  <c r="J103" i="3"/>
  <c r="E103" i="3"/>
  <c r="M103" i="3"/>
  <c r="K103" i="3"/>
  <c r="H103" i="3"/>
  <c r="I103" i="3"/>
  <c r="G103" i="3"/>
  <c r="D103" i="3"/>
  <c r="C58" i="3"/>
  <c r="D115" i="3"/>
  <c r="E59" i="3"/>
  <c r="G114" i="3"/>
  <c r="G34" i="3"/>
  <c r="G75" i="3"/>
  <c r="H32" i="3"/>
  <c r="I53" i="3"/>
  <c r="J70" i="3"/>
  <c r="K53" i="3"/>
  <c r="L31" i="3"/>
  <c r="O88" i="3"/>
  <c r="U91" i="3"/>
  <c r="T91" i="3"/>
  <c r="V91" i="3"/>
  <c r="S91" i="3"/>
  <c r="R91" i="3"/>
  <c r="O91" i="3"/>
  <c r="K91" i="3"/>
  <c r="N91" i="3"/>
  <c r="M91" i="3"/>
  <c r="Q91" i="3"/>
  <c r="J91" i="3"/>
  <c r="L91" i="3"/>
  <c r="I91" i="3"/>
  <c r="P91" i="3"/>
  <c r="G91" i="3"/>
  <c r="D91" i="3"/>
  <c r="H91" i="3"/>
  <c r="F91" i="3"/>
  <c r="U69" i="3"/>
  <c r="T69" i="3"/>
  <c r="S69" i="3"/>
  <c r="P69" i="3"/>
  <c r="M69" i="3"/>
  <c r="R69" i="3"/>
  <c r="O69" i="3"/>
  <c r="V69" i="3"/>
  <c r="N69" i="3"/>
  <c r="J69" i="3"/>
  <c r="Q69" i="3"/>
  <c r="L69" i="3"/>
  <c r="G69" i="3"/>
  <c r="D69" i="3"/>
  <c r="I69" i="3"/>
  <c r="K69" i="3"/>
  <c r="H69" i="3"/>
  <c r="F69" i="3"/>
  <c r="F119" i="3"/>
  <c r="C111" i="3"/>
  <c r="C91" i="3"/>
  <c r="C39" i="3"/>
  <c r="D114" i="3"/>
  <c r="D93" i="3"/>
  <c r="E116" i="3"/>
  <c r="E29" i="3"/>
  <c r="E4" i="3"/>
  <c r="G20" i="3"/>
  <c r="J90" i="3"/>
  <c r="K32" i="3"/>
  <c r="P82" i="3"/>
  <c r="C109" i="3"/>
  <c r="C44" i="3"/>
  <c r="C2" i="3"/>
  <c r="D50" i="3"/>
  <c r="D29" i="3"/>
  <c r="D88" i="3"/>
  <c r="D4" i="3"/>
  <c r="E111" i="3"/>
  <c r="E28" i="3"/>
  <c r="E39" i="3"/>
  <c r="H124" i="3"/>
  <c r="H83" i="3"/>
  <c r="J60" i="3"/>
  <c r="K68" i="3"/>
  <c r="M74" i="3"/>
  <c r="P6" i="3"/>
  <c r="U42" i="3"/>
  <c r="T42" i="3"/>
  <c r="V42" i="3"/>
  <c r="R42" i="3"/>
  <c r="O42" i="3"/>
  <c r="M42" i="3"/>
  <c r="K42" i="3"/>
  <c r="Q42" i="3"/>
  <c r="P42" i="3"/>
  <c r="J42" i="3"/>
  <c r="S42" i="3"/>
  <c r="N42" i="3"/>
  <c r="I42" i="3"/>
  <c r="L42" i="3"/>
  <c r="G42" i="3"/>
  <c r="D42" i="3"/>
  <c r="H42" i="3"/>
  <c r="F42" i="3"/>
  <c r="U62" i="3"/>
  <c r="T62" i="3"/>
  <c r="S62" i="3"/>
  <c r="P62" i="3"/>
  <c r="M62" i="3"/>
  <c r="V62" i="3"/>
  <c r="R62" i="3"/>
  <c r="O62" i="3"/>
  <c r="N62" i="3"/>
  <c r="J62" i="3"/>
  <c r="Q62" i="3"/>
  <c r="L62" i="3"/>
  <c r="I62" i="3"/>
  <c r="H62" i="3"/>
  <c r="G62" i="3"/>
  <c r="D62" i="3"/>
  <c r="F62" i="3"/>
  <c r="K62" i="3"/>
  <c r="C54" i="3"/>
  <c r="C69" i="3"/>
  <c r="C16" i="3"/>
  <c r="D34" i="3"/>
  <c r="D75" i="3"/>
  <c r="D24" i="3"/>
  <c r="D72" i="3"/>
  <c r="E54" i="3"/>
  <c r="E32" i="3"/>
  <c r="E16" i="3"/>
  <c r="G85" i="3"/>
  <c r="H47" i="3"/>
  <c r="J36" i="3"/>
  <c r="K19" i="3"/>
  <c r="M105" i="3"/>
  <c r="U40" i="3"/>
  <c r="T40" i="3"/>
  <c r="V40" i="3"/>
  <c r="S40" i="3"/>
  <c r="R40" i="3"/>
  <c r="O40" i="3"/>
  <c r="N40" i="3"/>
  <c r="Q40" i="3"/>
  <c r="J40" i="3"/>
  <c r="L40" i="3"/>
  <c r="I40" i="3"/>
  <c r="P40" i="3"/>
  <c r="M40" i="3"/>
  <c r="G40" i="3"/>
  <c r="D40" i="3"/>
  <c r="K40" i="3"/>
  <c r="U118" i="3"/>
  <c r="T118" i="3"/>
  <c r="S118" i="3"/>
  <c r="P118" i="3"/>
  <c r="M118" i="3"/>
  <c r="V118" i="3"/>
  <c r="R118" i="3"/>
  <c r="O118" i="3"/>
  <c r="N118" i="3"/>
  <c r="J118" i="3"/>
  <c r="G118" i="3"/>
  <c r="D118" i="3"/>
  <c r="H118" i="3"/>
  <c r="K118" i="3"/>
  <c r="F118" i="3"/>
  <c r="I118" i="3"/>
  <c r="Q118" i="3"/>
  <c r="L118" i="3"/>
  <c r="U41" i="3"/>
  <c r="T41" i="3"/>
  <c r="V41" i="3"/>
  <c r="P41" i="3"/>
  <c r="M41" i="3"/>
  <c r="R41" i="3"/>
  <c r="O41" i="3"/>
  <c r="S41" i="3"/>
  <c r="Q41" i="3"/>
  <c r="J41" i="3"/>
  <c r="N41" i="3"/>
  <c r="K41" i="3"/>
  <c r="G41" i="3"/>
  <c r="D41" i="3"/>
  <c r="I41" i="3"/>
  <c r="H41" i="3"/>
  <c r="F41" i="3"/>
  <c r="L41" i="3"/>
  <c r="C53" i="3"/>
  <c r="C84" i="3"/>
  <c r="C37" i="3"/>
  <c r="C102" i="3"/>
  <c r="D125" i="3"/>
  <c r="E98" i="3"/>
  <c r="E36" i="3"/>
  <c r="E7" i="3"/>
  <c r="F30" i="3"/>
  <c r="G19" i="3"/>
  <c r="H114" i="3"/>
  <c r="H9" i="3"/>
  <c r="I67" i="3"/>
  <c r="J68" i="3"/>
  <c r="K9" i="3"/>
  <c r="M60" i="3"/>
  <c r="F121" i="3"/>
  <c r="F107" i="3"/>
  <c r="F56" i="3"/>
  <c r="F15" i="3"/>
  <c r="F78" i="3"/>
  <c r="F55" i="3"/>
  <c r="F17" i="3"/>
  <c r="F23" i="3"/>
  <c r="F5" i="3"/>
  <c r="F38" i="3"/>
  <c r="I96" i="3"/>
  <c r="I55" i="3"/>
  <c r="L120" i="3"/>
  <c r="L55" i="3"/>
  <c r="M120" i="3"/>
  <c r="O33" i="3"/>
  <c r="R51" i="3"/>
  <c r="F112" i="3"/>
  <c r="F51" i="3"/>
  <c r="F97" i="3"/>
  <c r="F96" i="3"/>
  <c r="F66" i="3"/>
  <c r="F11" i="3"/>
  <c r="F33" i="3"/>
  <c r="F52" i="3"/>
  <c r="F21" i="3"/>
  <c r="F25" i="3"/>
  <c r="H51" i="3"/>
  <c r="H66" i="3"/>
  <c r="H52" i="3"/>
  <c r="I120" i="3"/>
  <c r="I11" i="3"/>
  <c r="I23" i="3"/>
  <c r="M78" i="3"/>
  <c r="O52" i="3"/>
  <c r="R66" i="3"/>
  <c r="I112" i="3"/>
  <c r="J112" i="3"/>
  <c r="J108" i="3"/>
  <c r="J18" i="3"/>
  <c r="J12" i="3"/>
  <c r="J22" i="3"/>
  <c r="M107" i="3"/>
  <c r="M18" i="3"/>
  <c r="M5" i="3"/>
  <c r="O21" i="3"/>
  <c r="R52" i="3"/>
  <c r="G17" i="3"/>
  <c r="G38" i="3"/>
  <c r="H25" i="3"/>
  <c r="I108" i="3"/>
  <c r="J97" i="3"/>
  <c r="J66" i="3"/>
  <c r="J33" i="3"/>
  <c r="J21" i="3"/>
  <c r="L96" i="3"/>
  <c r="R21" i="3"/>
  <c r="I78" i="3"/>
  <c r="I46" i="3"/>
  <c r="L12" i="3"/>
  <c r="M89" i="3"/>
  <c r="O51" i="3"/>
  <c r="I18" i="3"/>
  <c r="L33" i="3"/>
  <c r="N89" i="3"/>
  <c r="O97" i="3"/>
  <c r="V95" i="3"/>
  <c r="U95" i="3"/>
  <c r="T95" i="3"/>
  <c r="S95" i="3"/>
  <c r="P95" i="3"/>
  <c r="L95" i="3"/>
  <c r="Q95" i="3"/>
  <c r="O95" i="3"/>
  <c r="R95" i="3"/>
  <c r="N95" i="3"/>
  <c r="K95" i="3"/>
  <c r="H95" i="3"/>
  <c r="M95" i="3"/>
  <c r="J95" i="3"/>
  <c r="V113" i="3"/>
  <c r="U113" i="3"/>
  <c r="P113" i="3"/>
  <c r="L113" i="3"/>
  <c r="T113" i="3"/>
  <c r="S113" i="3"/>
  <c r="K113" i="3"/>
  <c r="H113" i="3"/>
  <c r="O113" i="3"/>
  <c r="Q113" i="3"/>
  <c r="J113" i="3"/>
  <c r="V87" i="3"/>
  <c r="U87" i="3"/>
  <c r="T87" i="3"/>
  <c r="S87" i="3"/>
  <c r="P87" i="3"/>
  <c r="L87" i="3"/>
  <c r="O87" i="3"/>
  <c r="M87" i="3"/>
  <c r="Q87" i="3"/>
  <c r="N87" i="3"/>
  <c r="K87" i="3"/>
  <c r="H87" i="3"/>
  <c r="R87" i="3"/>
  <c r="J87" i="3"/>
  <c r="V77" i="3"/>
  <c r="U77" i="3"/>
  <c r="P77" i="3"/>
  <c r="T77" i="3"/>
  <c r="S77" i="3"/>
  <c r="L77" i="3"/>
  <c r="R77" i="3"/>
  <c r="M77" i="3"/>
  <c r="K77" i="3"/>
  <c r="H77" i="3"/>
  <c r="O77" i="3"/>
  <c r="J77" i="3"/>
  <c r="Q77" i="3"/>
  <c r="V45" i="3"/>
  <c r="U45" i="3"/>
  <c r="T45" i="3"/>
  <c r="S45" i="3"/>
  <c r="P45" i="3"/>
  <c r="L45" i="3"/>
  <c r="O45" i="3"/>
  <c r="N45" i="3"/>
  <c r="K45" i="3"/>
  <c r="H45" i="3"/>
  <c r="Q45" i="3"/>
  <c r="M45" i="3"/>
  <c r="J45" i="3"/>
  <c r="V89" i="3"/>
  <c r="U89" i="3"/>
  <c r="P89" i="3"/>
  <c r="Q89" i="3"/>
  <c r="L89" i="3"/>
  <c r="K89" i="3"/>
  <c r="H89" i="3"/>
  <c r="R89" i="3"/>
  <c r="O89" i="3"/>
  <c r="J89" i="3"/>
  <c r="T89" i="3"/>
  <c r="V27" i="3"/>
  <c r="U27" i="3"/>
  <c r="T27" i="3"/>
  <c r="S27" i="3"/>
  <c r="Q27" i="3"/>
  <c r="P27" i="3"/>
  <c r="L27" i="3"/>
  <c r="O27" i="3"/>
  <c r="M27" i="3"/>
  <c r="N27" i="3"/>
  <c r="R27" i="3"/>
  <c r="K27" i="3"/>
  <c r="H27" i="3"/>
  <c r="J27" i="3"/>
  <c r="V104" i="3"/>
  <c r="U104" i="3"/>
  <c r="T104" i="3"/>
  <c r="Q104" i="3"/>
  <c r="P104" i="3"/>
  <c r="R104" i="3"/>
  <c r="L104" i="3"/>
  <c r="M104" i="3"/>
  <c r="K104" i="3"/>
  <c r="H104" i="3"/>
  <c r="S104" i="3"/>
  <c r="O104" i="3"/>
  <c r="J104" i="3"/>
  <c r="V61" i="3"/>
  <c r="U61" i="3"/>
  <c r="T61" i="3"/>
  <c r="S61" i="3"/>
  <c r="Q61" i="3"/>
  <c r="P61" i="3"/>
  <c r="O61" i="3"/>
  <c r="N61" i="3"/>
  <c r="L61" i="3"/>
  <c r="K61" i="3"/>
  <c r="H61" i="3"/>
  <c r="M61" i="3"/>
  <c r="J61" i="3"/>
  <c r="R61" i="3"/>
  <c r="V63" i="3"/>
  <c r="U63" i="3"/>
  <c r="T63" i="3"/>
  <c r="R63" i="3"/>
  <c r="Q63" i="3"/>
  <c r="P63" i="3"/>
  <c r="M63" i="3"/>
  <c r="K63" i="3"/>
  <c r="H63" i="3"/>
  <c r="S63" i="3"/>
  <c r="O63" i="3"/>
  <c r="L63" i="3"/>
  <c r="J63" i="3"/>
  <c r="E95" i="3"/>
  <c r="E113" i="3"/>
  <c r="E87" i="3"/>
  <c r="E77" i="3"/>
  <c r="E45" i="3"/>
  <c r="E89" i="3"/>
  <c r="E27" i="3"/>
  <c r="E104" i="3"/>
  <c r="E61" i="3"/>
  <c r="E63" i="3"/>
  <c r="I113" i="3"/>
  <c r="I66" i="3"/>
  <c r="V121" i="3"/>
  <c r="S121" i="3"/>
  <c r="U121" i="3"/>
  <c r="R121" i="3"/>
  <c r="O121" i="3"/>
  <c r="T121" i="3"/>
  <c r="Q121" i="3"/>
  <c r="N121" i="3"/>
  <c r="P121" i="3"/>
  <c r="K121" i="3"/>
  <c r="J121" i="3"/>
  <c r="V107" i="3"/>
  <c r="S107" i="3"/>
  <c r="U107" i="3"/>
  <c r="R107" i="3"/>
  <c r="O107" i="3"/>
  <c r="Q107" i="3"/>
  <c r="N107" i="3"/>
  <c r="P107" i="3"/>
  <c r="T107" i="3"/>
  <c r="K107" i="3"/>
  <c r="J107" i="3"/>
  <c r="V56" i="3"/>
  <c r="S56" i="3"/>
  <c r="U56" i="3"/>
  <c r="R56" i="3"/>
  <c r="O56" i="3"/>
  <c r="T56" i="3"/>
  <c r="Q56" i="3"/>
  <c r="N56" i="3"/>
  <c r="P56" i="3"/>
  <c r="M56" i="3"/>
  <c r="K56" i="3"/>
  <c r="H56" i="3"/>
  <c r="J56" i="3"/>
  <c r="V15" i="3"/>
  <c r="S15" i="3"/>
  <c r="U15" i="3"/>
  <c r="R15" i="3"/>
  <c r="O15" i="3"/>
  <c r="Q15" i="3"/>
  <c r="N15" i="3"/>
  <c r="P15" i="3"/>
  <c r="T15" i="3"/>
  <c r="M15" i="3"/>
  <c r="K15" i="3"/>
  <c r="H15" i="3"/>
  <c r="J15" i="3"/>
  <c r="V78" i="3"/>
  <c r="S78" i="3"/>
  <c r="U78" i="3"/>
  <c r="R78" i="3"/>
  <c r="O78" i="3"/>
  <c r="T78" i="3"/>
  <c r="Q78" i="3"/>
  <c r="N78" i="3"/>
  <c r="P78" i="3"/>
  <c r="K78" i="3"/>
  <c r="H78" i="3"/>
  <c r="J78" i="3"/>
  <c r="V55" i="3"/>
  <c r="S55" i="3"/>
  <c r="U55" i="3"/>
  <c r="R55" i="3"/>
  <c r="O55" i="3"/>
  <c r="Q55" i="3"/>
  <c r="N55" i="3"/>
  <c r="P55" i="3"/>
  <c r="T55" i="3"/>
  <c r="K55" i="3"/>
  <c r="H55" i="3"/>
  <c r="J55" i="3"/>
  <c r="V17" i="3"/>
  <c r="S17" i="3"/>
  <c r="U17" i="3"/>
  <c r="R17" i="3"/>
  <c r="O17" i="3"/>
  <c r="L17" i="3"/>
  <c r="T17" i="3"/>
  <c r="Q17" i="3"/>
  <c r="N17" i="3"/>
  <c r="P17" i="3"/>
  <c r="M17" i="3"/>
  <c r="K17" i="3"/>
  <c r="H17" i="3"/>
  <c r="J17" i="3"/>
  <c r="V23" i="3"/>
  <c r="S23" i="3"/>
  <c r="U23" i="3"/>
  <c r="R23" i="3"/>
  <c r="O23" i="3"/>
  <c r="L23" i="3"/>
  <c r="Q23" i="3"/>
  <c r="N23" i="3"/>
  <c r="P23" i="3"/>
  <c r="M23" i="3"/>
  <c r="K23" i="3"/>
  <c r="H23" i="3"/>
  <c r="J23" i="3"/>
  <c r="V5" i="3"/>
  <c r="S5" i="3"/>
  <c r="U5" i="3"/>
  <c r="R5" i="3"/>
  <c r="O5" i="3"/>
  <c r="L5" i="3"/>
  <c r="Q5" i="3"/>
  <c r="N5" i="3"/>
  <c r="T5" i="3"/>
  <c r="P5" i="3"/>
  <c r="K5" i="3"/>
  <c r="H5" i="3"/>
  <c r="J5" i="3"/>
  <c r="V38" i="3"/>
  <c r="S38" i="3"/>
  <c r="U38" i="3"/>
  <c r="O38" i="3"/>
  <c r="L38" i="3"/>
  <c r="R38" i="3"/>
  <c r="Q38" i="3"/>
  <c r="N38" i="3"/>
  <c r="T38" i="3"/>
  <c r="P38" i="3"/>
  <c r="M38" i="3"/>
  <c r="K38" i="3"/>
  <c r="H38" i="3"/>
  <c r="J38" i="3"/>
  <c r="E121" i="3"/>
  <c r="E107" i="3"/>
  <c r="E56" i="3"/>
  <c r="E15" i="3"/>
  <c r="E78" i="3"/>
  <c r="E55" i="3"/>
  <c r="E17" i="3"/>
  <c r="E23" i="3"/>
  <c r="E5" i="3"/>
  <c r="E38" i="3"/>
  <c r="I107" i="3"/>
  <c r="I61" i="3"/>
  <c r="T23" i="3"/>
  <c r="V120" i="3"/>
  <c r="S120" i="3"/>
  <c r="U120" i="3"/>
  <c r="T120" i="3"/>
  <c r="Q120" i="3"/>
  <c r="N120" i="3"/>
  <c r="P120" i="3"/>
  <c r="O120" i="3"/>
  <c r="R120" i="3"/>
  <c r="K120" i="3"/>
  <c r="H120" i="3"/>
  <c r="V106" i="3"/>
  <c r="S106" i="3"/>
  <c r="U106" i="3"/>
  <c r="Q106" i="3"/>
  <c r="N106" i="3"/>
  <c r="P106" i="3"/>
  <c r="T106" i="3"/>
  <c r="K106" i="3"/>
  <c r="H106" i="3"/>
  <c r="O106" i="3"/>
  <c r="M106" i="3"/>
  <c r="R106" i="3"/>
  <c r="V108" i="3"/>
  <c r="S108" i="3"/>
  <c r="U108" i="3"/>
  <c r="T108" i="3"/>
  <c r="Q108" i="3"/>
  <c r="N108" i="3"/>
  <c r="P108" i="3"/>
  <c r="O108" i="3"/>
  <c r="K108" i="3"/>
  <c r="H108" i="3"/>
  <c r="R108" i="3"/>
  <c r="V49" i="3"/>
  <c r="S49" i="3"/>
  <c r="U49" i="3"/>
  <c r="Q49" i="3"/>
  <c r="N49" i="3"/>
  <c r="P49" i="3"/>
  <c r="T49" i="3"/>
  <c r="R49" i="3"/>
  <c r="M49" i="3"/>
  <c r="K49" i="3"/>
  <c r="H49" i="3"/>
  <c r="O49" i="3"/>
  <c r="V18" i="3"/>
  <c r="S18" i="3"/>
  <c r="U18" i="3"/>
  <c r="T18" i="3"/>
  <c r="Q18" i="3"/>
  <c r="N18" i="3"/>
  <c r="P18" i="3"/>
  <c r="O18" i="3"/>
  <c r="K18" i="3"/>
  <c r="H18" i="3"/>
  <c r="R18" i="3"/>
  <c r="V79" i="3"/>
  <c r="S79" i="3"/>
  <c r="U79" i="3"/>
  <c r="Q79" i="3"/>
  <c r="N79" i="3"/>
  <c r="P79" i="3"/>
  <c r="T79" i="3"/>
  <c r="K79" i="3"/>
  <c r="H79" i="3"/>
  <c r="R79" i="3"/>
  <c r="O79" i="3"/>
  <c r="M79" i="3"/>
  <c r="V12" i="3"/>
  <c r="S12" i="3"/>
  <c r="U12" i="3"/>
  <c r="T12" i="3"/>
  <c r="Q12" i="3"/>
  <c r="N12" i="3"/>
  <c r="P12" i="3"/>
  <c r="O12" i="3"/>
  <c r="K12" i="3"/>
  <c r="H12" i="3"/>
  <c r="R12" i="3"/>
  <c r="V13" i="3"/>
  <c r="S13" i="3"/>
  <c r="U13" i="3"/>
  <c r="Q13" i="3"/>
  <c r="N13" i="3"/>
  <c r="P13" i="3"/>
  <c r="R13" i="3"/>
  <c r="L13" i="3"/>
  <c r="M13" i="3"/>
  <c r="K13" i="3"/>
  <c r="H13" i="3"/>
  <c r="O13" i="3"/>
  <c r="T13" i="3"/>
  <c r="V22" i="3"/>
  <c r="S22" i="3"/>
  <c r="U22" i="3"/>
  <c r="R22" i="3"/>
  <c r="Q22" i="3"/>
  <c r="N22" i="3"/>
  <c r="T22" i="3"/>
  <c r="P22" i="3"/>
  <c r="O22" i="3"/>
  <c r="K22" i="3"/>
  <c r="H22" i="3"/>
  <c r="L22" i="3"/>
  <c r="V46" i="3"/>
  <c r="S46" i="3"/>
  <c r="U46" i="3"/>
  <c r="R46" i="3"/>
  <c r="Q46" i="3"/>
  <c r="N46" i="3"/>
  <c r="T46" i="3"/>
  <c r="P46" i="3"/>
  <c r="M46" i="3"/>
  <c r="K46" i="3"/>
  <c r="H46" i="3"/>
  <c r="O46" i="3"/>
  <c r="E120" i="3"/>
  <c r="E106" i="3"/>
  <c r="E108" i="3"/>
  <c r="E49" i="3"/>
  <c r="E18" i="3"/>
  <c r="E79" i="3"/>
  <c r="E12" i="3"/>
  <c r="E13" i="3"/>
  <c r="E22" i="3"/>
  <c r="E46" i="3"/>
  <c r="I106" i="3"/>
  <c r="I77" i="3"/>
  <c r="I5" i="3"/>
  <c r="J106" i="3"/>
  <c r="J49" i="3"/>
  <c r="J79" i="3"/>
  <c r="J13" i="3"/>
  <c r="J46" i="3"/>
  <c r="L56" i="3"/>
  <c r="L66" i="3"/>
  <c r="M12" i="3"/>
  <c r="U112" i="3"/>
  <c r="V112" i="3"/>
  <c r="S112" i="3"/>
  <c r="T112" i="3"/>
  <c r="Q112" i="3"/>
  <c r="R112" i="3"/>
  <c r="K112" i="3"/>
  <c r="N112" i="3"/>
  <c r="M112" i="3"/>
  <c r="P112" i="3"/>
  <c r="U51" i="3"/>
  <c r="V51" i="3"/>
  <c r="S51" i="3"/>
  <c r="Q51" i="3"/>
  <c r="T51" i="3"/>
  <c r="K51" i="3"/>
  <c r="P51" i="3"/>
  <c r="M51" i="3"/>
  <c r="N51" i="3"/>
  <c r="U97" i="3"/>
  <c r="V97" i="3"/>
  <c r="S97" i="3"/>
  <c r="T97" i="3"/>
  <c r="Q97" i="3"/>
  <c r="K97" i="3"/>
  <c r="N97" i="3"/>
  <c r="R97" i="3"/>
  <c r="P97" i="3"/>
  <c r="U96" i="3"/>
  <c r="V96" i="3"/>
  <c r="S96" i="3"/>
  <c r="Q96" i="3"/>
  <c r="T96" i="3"/>
  <c r="R96" i="3"/>
  <c r="M96" i="3"/>
  <c r="K96" i="3"/>
  <c r="P96" i="3"/>
  <c r="N96" i="3"/>
  <c r="U66" i="3"/>
  <c r="V66" i="3"/>
  <c r="S66" i="3"/>
  <c r="T66" i="3"/>
  <c r="Q66" i="3"/>
  <c r="K66" i="3"/>
  <c r="N66" i="3"/>
  <c r="M66" i="3"/>
  <c r="P66" i="3"/>
  <c r="U11" i="3"/>
  <c r="V11" i="3"/>
  <c r="S11" i="3"/>
  <c r="Q11" i="3"/>
  <c r="T11" i="3"/>
  <c r="K11" i="3"/>
  <c r="P11" i="3"/>
  <c r="R11" i="3"/>
  <c r="M11" i="3"/>
  <c r="N11" i="3"/>
  <c r="U33" i="3"/>
  <c r="V33" i="3"/>
  <c r="S33" i="3"/>
  <c r="T33" i="3"/>
  <c r="Q33" i="3"/>
  <c r="K33" i="3"/>
  <c r="R33" i="3"/>
  <c r="N33" i="3"/>
  <c r="P33" i="3"/>
  <c r="M33" i="3"/>
  <c r="U52" i="3"/>
  <c r="V52" i="3"/>
  <c r="S52" i="3"/>
  <c r="Q52" i="3"/>
  <c r="T52" i="3"/>
  <c r="L52" i="3"/>
  <c r="M52" i="3"/>
  <c r="K52" i="3"/>
  <c r="P52" i="3"/>
  <c r="N52" i="3"/>
  <c r="U21" i="3"/>
  <c r="V21" i="3"/>
  <c r="S21" i="3"/>
  <c r="Q21" i="3"/>
  <c r="T21" i="3"/>
  <c r="P21" i="3"/>
  <c r="K21" i="3"/>
  <c r="N21" i="3"/>
  <c r="L21" i="3"/>
  <c r="M21" i="3"/>
  <c r="U25" i="3"/>
  <c r="R25" i="3"/>
  <c r="T25" i="3"/>
  <c r="V25" i="3"/>
  <c r="S25" i="3"/>
  <c r="Q25" i="3"/>
  <c r="K25" i="3"/>
  <c r="O25" i="3"/>
  <c r="P25" i="3"/>
  <c r="N25" i="3"/>
  <c r="M25" i="3"/>
  <c r="E112" i="3"/>
  <c r="E51" i="3"/>
  <c r="E97" i="3"/>
  <c r="E96" i="3"/>
  <c r="E66" i="3"/>
  <c r="E11" i="3"/>
  <c r="E33" i="3"/>
  <c r="E52" i="3"/>
  <c r="E21" i="3"/>
  <c r="E25" i="3"/>
  <c r="H97" i="3"/>
  <c r="H11" i="3"/>
  <c r="I51" i="3"/>
  <c r="I15" i="3"/>
  <c r="I22" i="3"/>
  <c r="J51" i="3"/>
  <c r="J96" i="3"/>
  <c r="J11" i="3"/>
  <c r="J52" i="3"/>
  <c r="J25" i="3"/>
  <c r="L108" i="3"/>
  <c r="N113" i="3"/>
  <c r="N104" i="3"/>
  <c r="AS657" i="2"/>
  <c r="AS510" i="2"/>
  <c r="AS727" i="2"/>
  <c r="AT657" i="2"/>
  <c r="AU729" i="2"/>
  <c r="AS334" i="2"/>
  <c r="AS292" i="2"/>
  <c r="AS294" i="2"/>
  <c r="AS197" i="2"/>
  <c r="AS38" i="2"/>
  <c r="AT727" i="2"/>
  <c r="AT520" i="2"/>
  <c r="AT631" i="2"/>
  <c r="AT281" i="2"/>
  <c r="AT334" i="2"/>
  <c r="AT681" i="2"/>
  <c r="AT113" i="2"/>
  <c r="AT623" i="2"/>
  <c r="AT364" i="2"/>
  <c r="AT345" i="2"/>
  <c r="AT80" i="2"/>
  <c r="AT310" i="2"/>
  <c r="AT119" i="2"/>
  <c r="AT485" i="2"/>
  <c r="AT341" i="2"/>
  <c r="AT669" i="2"/>
  <c r="AT10" i="2"/>
  <c r="AT294" i="2"/>
  <c r="AR405" i="2"/>
  <c r="AS711" i="2"/>
  <c r="AS610" i="2"/>
  <c r="AS629" i="2"/>
  <c r="AS456" i="2"/>
  <c r="AS97" i="2"/>
  <c r="AS282" i="2"/>
  <c r="AS133" i="2"/>
  <c r="AS229" i="2"/>
  <c r="AS703" i="2"/>
  <c r="AS73" i="2"/>
  <c r="AS393" i="2"/>
  <c r="AS480" i="2"/>
  <c r="AS490" i="2"/>
  <c r="AS562" i="2"/>
  <c r="AS520" i="2"/>
  <c r="AS621" i="2"/>
  <c r="AS119" i="2"/>
  <c r="AS51" i="2"/>
  <c r="AS521" i="2"/>
  <c r="AS49" i="2"/>
  <c r="AT510" i="2"/>
  <c r="AT317" i="2"/>
  <c r="AT664" i="2"/>
  <c r="AT321" i="2"/>
  <c r="AT405" i="2"/>
  <c r="AT597" i="2"/>
  <c r="AT356" i="2"/>
  <c r="AT621" i="2"/>
  <c r="AT427" i="2"/>
  <c r="AT340" i="2"/>
  <c r="AT594" i="2"/>
  <c r="AT292" i="2"/>
  <c r="AT628" i="2"/>
  <c r="AT21" i="2"/>
  <c r="AT204" i="2"/>
  <c r="AT118" i="2"/>
  <c r="AS693" i="2"/>
  <c r="AS665" i="2"/>
  <c r="AS576" i="2"/>
  <c r="AS714" i="2"/>
  <c r="AS331" i="2"/>
  <c r="AS378" i="2"/>
  <c r="AS512" i="2"/>
  <c r="AS678" i="2"/>
  <c r="AS285" i="2"/>
  <c r="AS330" i="2"/>
  <c r="AS681" i="2"/>
  <c r="AS80" i="2"/>
  <c r="AS10" i="2"/>
  <c r="AS637" i="2"/>
  <c r="AS239" i="2"/>
  <c r="AS365" i="2"/>
  <c r="AS148" i="2"/>
  <c r="AS185" i="2"/>
  <c r="AS662" i="2"/>
  <c r="AS622" i="2"/>
  <c r="AS306" i="2"/>
  <c r="AS451" i="2"/>
  <c r="AT365" i="2"/>
  <c r="AT422" i="2"/>
  <c r="AT442" i="2"/>
  <c r="AT599" i="2"/>
  <c r="AT675" i="2"/>
  <c r="AT542" i="2"/>
  <c r="AT62" i="2"/>
  <c r="AT412" i="2"/>
  <c r="AT366" i="2"/>
  <c r="AT148" i="2"/>
  <c r="AT401" i="2"/>
  <c r="AT646" i="2"/>
  <c r="AT598" i="2"/>
  <c r="AT725" i="2"/>
  <c r="AT620" i="2"/>
  <c r="AT72" i="2"/>
  <c r="AT582" i="2"/>
  <c r="AT663" i="2"/>
  <c r="AT185" i="2"/>
  <c r="AT416" i="2"/>
  <c r="AT643" i="2"/>
  <c r="AT253" i="2"/>
  <c r="AT272" i="2"/>
  <c r="AT476" i="2"/>
  <c r="AT172" i="2"/>
  <c r="AT690" i="2"/>
  <c r="AT411" i="2"/>
  <c r="AT662" i="2"/>
  <c r="AT40" i="2"/>
  <c r="AT79" i="2"/>
  <c r="AT459" i="2"/>
  <c r="AT240" i="2"/>
  <c r="AT322" i="2"/>
  <c r="AT526" i="2"/>
  <c r="AT137" i="2"/>
  <c r="AT212" i="2"/>
  <c r="AT622" i="2"/>
  <c r="AT402" i="2"/>
  <c r="AT399" i="2"/>
  <c r="AT496" i="2"/>
  <c r="AT502" i="2"/>
  <c r="AT446" i="2"/>
  <c r="AT544" i="2"/>
  <c r="AT306" i="2"/>
  <c r="AT264" i="2"/>
  <c r="AT390" i="2"/>
  <c r="AT338" i="2"/>
  <c r="AT202" i="2"/>
  <c r="AT78" i="2"/>
  <c r="AT35" i="2"/>
  <c r="AT372" i="2"/>
  <c r="AT467" i="2"/>
  <c r="AT451" i="2"/>
  <c r="AS631" i="2"/>
  <c r="AS427" i="2"/>
  <c r="AS485" i="2"/>
  <c r="AS149" i="2"/>
  <c r="AS268" i="2"/>
  <c r="AS384" i="2"/>
  <c r="AS729" i="2"/>
  <c r="AS412" i="2"/>
  <c r="AS582" i="2"/>
  <c r="AS690" i="2"/>
  <c r="AS322" i="2"/>
  <c r="AS446" i="2"/>
  <c r="AS372" i="2"/>
  <c r="AS635" i="2"/>
  <c r="AS88" i="2"/>
  <c r="AS178" i="2"/>
  <c r="AS22" i="2"/>
  <c r="AS85" i="2"/>
  <c r="AS506" i="2"/>
  <c r="AS587" i="2"/>
  <c r="AS107" i="2"/>
  <c r="AS592" i="2"/>
  <c r="AS659" i="2"/>
  <c r="AS191" i="2"/>
  <c r="AS593" i="2"/>
  <c r="AS277" i="2"/>
  <c r="AS386" i="2"/>
  <c r="AS344" i="2"/>
  <c r="AS346" i="2"/>
  <c r="AS34" i="2"/>
  <c r="AS269" i="2"/>
  <c r="AS444" i="2"/>
  <c r="AS47" i="2"/>
  <c r="AS128" i="2"/>
  <c r="AS4" i="2"/>
  <c r="AS354" i="2"/>
  <c r="AS472" i="2"/>
  <c r="AS718" i="2"/>
  <c r="AS391" i="2"/>
  <c r="AS547" i="2"/>
  <c r="AS201" i="2"/>
  <c r="AS389" i="2"/>
  <c r="AS421" i="2"/>
  <c r="AS336" i="2"/>
  <c r="AS87" i="2"/>
  <c r="AS143" i="2"/>
  <c r="AS653" i="2"/>
  <c r="AS639" i="2"/>
  <c r="AS648" i="2"/>
  <c r="AS348" i="2"/>
  <c r="AS405" i="2"/>
  <c r="AS345" i="2"/>
  <c r="AS669" i="2"/>
  <c r="AS140" i="2"/>
  <c r="AS46" i="2"/>
  <c r="AS658" i="2"/>
  <c r="AS366" i="2"/>
  <c r="AS663" i="2"/>
  <c r="AS411" i="2"/>
  <c r="AS526" i="2"/>
  <c r="AS544" i="2"/>
  <c r="AS467" i="2"/>
  <c r="AS254" i="2"/>
  <c r="AS409" i="2"/>
  <c r="AS195" i="2"/>
  <c r="AS728" i="2"/>
  <c r="AS438" i="2"/>
  <c r="AS698" i="2"/>
  <c r="AS548" i="2"/>
  <c r="AS291" i="2"/>
  <c r="AS705" i="2"/>
  <c r="AS525" i="2"/>
  <c r="AS320" i="2"/>
  <c r="AS495" i="2"/>
  <c r="AS586" i="2"/>
  <c r="AS680" i="2"/>
  <c r="AS300" i="2"/>
  <c r="AS449" i="2"/>
  <c r="AS407" i="2"/>
  <c r="AS494" i="2"/>
  <c r="AS112" i="2"/>
  <c r="AS434" i="2"/>
  <c r="AS538" i="2"/>
  <c r="AS105" i="2"/>
  <c r="AS479" i="2"/>
  <c r="AS597" i="2"/>
  <c r="AS594" i="2"/>
  <c r="AS118" i="2"/>
  <c r="AS420" i="2"/>
  <c r="AS109" i="2"/>
  <c r="AS62" i="2"/>
  <c r="AS72" i="2"/>
  <c r="AS476" i="2"/>
  <c r="AS240" i="2"/>
  <c r="AS502" i="2"/>
  <c r="AS35" i="2"/>
  <c r="AS435" i="2"/>
  <c r="AS679" i="2"/>
  <c r="AS162" i="2"/>
  <c r="AS179" i="2"/>
  <c r="AS337" i="2"/>
  <c r="AS677" i="2"/>
  <c r="AS696" i="2"/>
  <c r="AS400" i="2"/>
  <c r="AS536" i="2"/>
  <c r="AS182" i="2"/>
  <c r="AS283" i="2"/>
  <c r="AS461" i="2"/>
  <c r="AS617" i="2"/>
  <c r="AS645" i="2"/>
  <c r="AS77" i="2"/>
  <c r="AS633" i="2"/>
  <c r="AS404" i="2"/>
  <c r="AS689" i="2"/>
  <c r="AS252" i="2"/>
  <c r="AS708" i="2"/>
  <c r="AS406" i="2"/>
  <c r="AS184" i="2"/>
  <c r="AS555" i="2"/>
  <c r="AS28" i="2"/>
  <c r="AS530" i="2"/>
  <c r="AS519" i="2"/>
  <c r="AS7" i="2"/>
  <c r="AS356" i="2"/>
  <c r="AS628" i="2"/>
  <c r="AS371" i="2"/>
  <c r="AS222" i="2"/>
  <c r="AS442" i="2"/>
  <c r="AS646" i="2"/>
  <c r="AS643" i="2"/>
  <c r="AS79" i="2"/>
  <c r="AS399" i="2"/>
  <c r="AS202" i="2"/>
  <c r="AS52" i="2"/>
  <c r="AS452" i="2"/>
  <c r="AS523" i="2"/>
  <c r="AS321" i="2"/>
  <c r="AS364" i="2"/>
  <c r="AS204" i="2"/>
  <c r="AS57" i="2"/>
  <c r="AS532" i="2"/>
  <c r="AS599" i="2"/>
  <c r="AS598" i="2"/>
  <c r="AS272" i="2"/>
  <c r="AS137" i="2"/>
  <c r="AS390" i="2"/>
  <c r="AS441" i="2"/>
  <c r="AT729" i="2"/>
  <c r="AS713" i="2"/>
  <c r="AS518" i="2"/>
  <c r="AS262" i="2"/>
  <c r="AS618" i="2"/>
  <c r="AS572" i="2"/>
  <c r="AS607" i="2"/>
  <c r="AS535" i="2"/>
  <c r="AS353" i="2"/>
  <c r="AS515" i="2"/>
  <c r="AS96" i="2"/>
  <c r="AS687" i="2"/>
  <c r="AS305" i="2"/>
  <c r="AS671" i="2"/>
  <c r="AS565" i="2"/>
  <c r="AS360" i="2"/>
  <c r="AS151" i="2"/>
  <c r="AS33" i="2"/>
  <c r="AS655" i="2"/>
  <c r="AS724" i="2"/>
  <c r="AS274" i="2"/>
  <c r="AS281" i="2"/>
  <c r="AS340" i="2"/>
  <c r="AS341" i="2"/>
  <c r="AS415" i="2"/>
  <c r="AS103" i="2"/>
  <c r="AS675" i="2"/>
  <c r="AS620" i="2"/>
  <c r="AS172" i="2"/>
  <c r="AS212" i="2"/>
  <c r="AS338" i="2"/>
  <c r="AS275" i="2"/>
  <c r="AT658" i="2"/>
  <c r="AS257" i="2"/>
  <c r="AS426" i="2"/>
  <c r="AS266" i="2"/>
  <c r="AS672" i="2"/>
  <c r="AS664" i="2"/>
  <c r="AS623" i="2"/>
  <c r="AS21" i="2"/>
  <c r="AS3" i="2"/>
  <c r="AS146" i="2"/>
  <c r="AS474" i="2"/>
  <c r="AS422" i="2"/>
  <c r="AS401" i="2"/>
  <c r="AS416" i="2"/>
  <c r="AS40" i="2"/>
  <c r="AS402" i="2"/>
  <c r="AS264" i="2"/>
  <c r="AS122" i="2"/>
  <c r="AS676" i="2"/>
  <c r="AS289" i="2"/>
  <c r="AS199" i="2"/>
  <c r="AS14" i="2"/>
  <c r="AS717" i="2"/>
  <c r="AS673" i="2"/>
  <c r="AS564" i="2"/>
  <c r="AS214" i="2"/>
  <c r="AS704" i="2"/>
  <c r="AS470" i="2"/>
  <c r="AS209" i="2"/>
  <c r="AS326" i="2"/>
  <c r="AS541" i="2"/>
  <c r="AS627" i="2"/>
  <c r="AS123" i="2"/>
  <c r="AS317" i="2"/>
  <c r="AS113" i="2"/>
  <c r="AS310" i="2"/>
  <c r="AS65" i="2"/>
  <c r="AS581" i="2"/>
  <c r="AS81" i="2"/>
  <c r="AS542" i="2"/>
  <c r="AS725" i="2"/>
  <c r="AS253" i="2"/>
  <c r="AS459" i="2"/>
  <c r="AS496" i="2"/>
  <c r="AS78" i="2"/>
  <c r="AS583" i="2"/>
  <c r="AS244" i="2"/>
  <c r="AS522" i="2"/>
  <c r="AS198" i="2"/>
  <c r="AS247" i="2"/>
  <c r="AS730" i="2"/>
  <c r="AS499" i="2"/>
  <c r="AS700" i="2"/>
  <c r="AS636" i="2"/>
  <c r="AS135" i="2"/>
  <c r="AS507" i="2"/>
  <c r="AS733" i="2"/>
  <c r="AS722" i="2"/>
  <c r="AS395" i="2"/>
  <c r="AS585" i="2"/>
  <c r="AS92" i="2"/>
  <c r="AS721" i="2"/>
  <c r="AS225" i="2"/>
  <c r="AS591" i="2"/>
  <c r="AS630" i="2"/>
  <c r="AS498" i="2"/>
  <c r="AS308" i="2"/>
  <c r="AS363" i="2"/>
  <c r="AS602" i="2"/>
  <c r="AS94" i="2"/>
  <c r="AS369" i="2"/>
  <c r="AS382" i="2"/>
  <c r="AS61" i="2"/>
  <c r="AS612" i="2"/>
  <c r="AS176" i="2"/>
  <c r="AS114" i="2"/>
  <c r="AS329" i="2"/>
  <c r="AS625" i="2"/>
  <c r="AS702" i="2"/>
  <c r="AS600" i="2"/>
  <c r="AS155" i="2"/>
  <c r="AS43" i="2"/>
  <c r="AS517" i="2"/>
  <c r="AS55" i="2"/>
  <c r="AS63" i="2"/>
  <c r="AS516" i="2"/>
  <c r="AS67" i="2"/>
  <c r="AS205" i="2"/>
  <c r="AS223" i="2"/>
  <c r="AS458" i="2"/>
  <c r="AS487" i="2"/>
  <c r="AS98" i="2"/>
  <c r="AS457" i="2"/>
  <c r="AS18" i="2"/>
  <c r="AS719" i="2"/>
  <c r="AS429" i="2"/>
  <c r="AS246" i="2"/>
  <c r="AS60" i="2"/>
  <c r="AS29" i="2"/>
  <c r="AS654" i="2"/>
  <c r="AS288" i="2"/>
  <c r="AS546" i="2"/>
  <c r="AS611" i="2"/>
  <c r="AS224" i="2"/>
  <c r="AS397" i="2"/>
  <c r="AS381" i="2"/>
  <c r="AS691" i="2"/>
  <c r="AS23" i="2"/>
  <c r="AS237" i="2"/>
  <c r="AS219" i="2"/>
  <c r="AS443" i="2"/>
  <c r="AS302" i="2"/>
  <c r="AS540" i="2"/>
  <c r="AS500" i="2"/>
  <c r="AS469" i="2"/>
  <c r="AS549" i="2"/>
  <c r="AT711" i="2"/>
  <c r="AT610" i="2"/>
  <c r="AT629" i="2"/>
  <c r="AT456" i="2"/>
  <c r="AT97" i="2"/>
  <c r="AT282" i="2"/>
  <c r="AT133" i="2"/>
  <c r="AT229" i="2"/>
  <c r="AT703" i="2"/>
  <c r="AT73" i="2"/>
  <c r="AT393" i="2"/>
  <c r="AT480" i="2"/>
  <c r="AT490" i="2"/>
  <c r="AT562" i="2"/>
  <c r="AT94" i="2"/>
  <c r="AT369" i="2"/>
  <c r="AT382" i="2"/>
  <c r="AT61" i="2"/>
  <c r="AT612" i="2"/>
  <c r="AT176" i="2"/>
  <c r="AT114" i="2"/>
  <c r="AR73" i="2"/>
  <c r="AR329" i="2"/>
  <c r="AR458" i="2"/>
  <c r="AS90" i="2"/>
  <c r="AS238" i="2"/>
  <c r="AS685" i="2"/>
  <c r="AS465" i="2"/>
  <c r="AS720" i="2"/>
  <c r="AS580" i="2"/>
  <c r="AS488" i="2"/>
  <c r="AS311" i="2"/>
  <c r="AS528" i="2"/>
  <c r="AS486" i="2"/>
  <c r="AS710" i="2"/>
  <c r="AS445" i="2"/>
  <c r="AS70" i="2"/>
  <c r="AS161" i="2"/>
  <c r="AS531" i="2"/>
  <c r="AS615" i="2"/>
  <c r="AS236" i="2"/>
  <c r="AS132" i="2"/>
  <c r="AR132" i="2"/>
  <c r="AS158" i="2"/>
  <c r="AS263" i="2"/>
  <c r="AS367" i="2"/>
  <c r="AS167" i="2"/>
  <c r="AS313" i="2"/>
  <c r="AS30" i="2"/>
  <c r="AS362" i="2"/>
  <c r="AS207" i="2"/>
  <c r="AS217" i="2"/>
  <c r="AS481" i="2"/>
  <c r="AS328" i="2"/>
  <c r="AS83" i="2"/>
  <c r="AS358" i="2"/>
  <c r="AS561" i="2"/>
  <c r="AS234" i="2"/>
  <c r="AS129" i="2"/>
  <c r="AS641" i="2"/>
  <c r="AS613" i="2"/>
  <c r="AS656" i="2"/>
  <c r="AS24" i="2"/>
  <c r="AS284" i="2"/>
  <c r="AS307" i="2"/>
  <c r="AS647" i="2"/>
  <c r="AS232" i="2"/>
  <c r="AS64" i="2"/>
  <c r="AS688" i="2"/>
  <c r="AS414" i="2"/>
  <c r="AS527" i="2"/>
  <c r="AS357" i="2"/>
  <c r="AS323" i="2"/>
  <c r="AS180" i="2"/>
  <c r="AS385" i="2"/>
  <c r="AS383" i="2"/>
  <c r="AT693" i="2"/>
  <c r="AT665" i="2"/>
  <c r="AT576" i="2"/>
  <c r="AT714" i="2"/>
  <c r="AT331" i="2"/>
  <c r="AT378" i="2"/>
  <c r="AT512" i="2"/>
  <c r="AT678" i="2"/>
  <c r="AT285" i="2"/>
  <c r="AT330" i="2"/>
  <c r="AT90" i="2"/>
  <c r="AT238" i="2"/>
  <c r="AT685" i="2"/>
  <c r="AT465" i="2"/>
  <c r="AT720" i="2"/>
  <c r="AT122" i="2"/>
  <c r="AT441" i="2"/>
  <c r="AT275" i="2"/>
  <c r="AT583" i="2"/>
  <c r="AT52" i="2"/>
  <c r="AT435" i="2"/>
  <c r="AR542" i="2"/>
  <c r="AR62" i="2"/>
  <c r="AR412" i="2"/>
  <c r="AR366" i="2"/>
  <c r="AR148" i="2"/>
  <c r="AR401" i="2"/>
  <c r="AR620" i="2"/>
  <c r="AR72" i="2"/>
  <c r="AR185" i="2"/>
  <c r="AR416" i="2"/>
  <c r="AR643" i="2"/>
  <c r="AR253" i="2"/>
  <c r="AR272" i="2"/>
  <c r="AR40" i="2"/>
  <c r="AR79" i="2"/>
  <c r="AR459" i="2"/>
  <c r="AR240" i="2"/>
  <c r="AR526" i="2"/>
  <c r="AR212" i="2"/>
  <c r="AR402" i="2"/>
  <c r="AR399" i="2"/>
  <c r="AR496" i="2"/>
  <c r="AR544" i="2"/>
  <c r="AR306" i="2"/>
  <c r="AR264" i="2"/>
  <c r="AR390" i="2"/>
  <c r="AR78" i="2"/>
  <c r="AR35" i="2"/>
  <c r="AR372" i="2"/>
  <c r="AR122" i="2"/>
  <c r="AR441" i="2"/>
  <c r="AR583" i="2"/>
  <c r="AR52" i="2"/>
  <c r="AR435" i="2"/>
  <c r="AU658" i="2"/>
  <c r="AU365" i="2"/>
  <c r="AU422" i="2"/>
  <c r="AU442" i="2"/>
  <c r="AU599" i="2"/>
  <c r="AU675" i="2"/>
  <c r="AU542" i="2"/>
  <c r="AU62" i="2"/>
  <c r="AU412" i="2"/>
  <c r="AU366" i="2"/>
  <c r="AU148" i="2"/>
  <c r="AU401" i="2"/>
  <c r="AU646" i="2"/>
  <c r="AU598" i="2"/>
  <c r="AU725" i="2"/>
  <c r="AU620" i="2"/>
  <c r="AU72" i="2"/>
  <c r="AU582" i="2"/>
  <c r="AU663" i="2"/>
  <c r="AU185" i="2"/>
  <c r="AU416" i="2"/>
  <c r="AU643" i="2"/>
  <c r="AU253" i="2"/>
  <c r="AU272" i="2"/>
  <c r="AU476" i="2"/>
  <c r="AU172" i="2"/>
  <c r="AU690" i="2"/>
  <c r="AU411" i="2"/>
  <c r="AU662" i="2"/>
  <c r="AU40" i="2"/>
  <c r="AU79" i="2"/>
  <c r="AU459" i="2"/>
  <c r="AU240" i="2"/>
  <c r="AU322" i="2"/>
  <c r="AU526" i="2"/>
  <c r="AU137" i="2"/>
  <c r="AU212" i="2"/>
  <c r="AU622" i="2"/>
  <c r="AU402" i="2"/>
  <c r="AU399" i="2"/>
  <c r="AU496" i="2"/>
  <c r="AU502" i="2"/>
  <c r="AU446" i="2"/>
  <c r="AU544" i="2"/>
  <c r="AU306" i="2"/>
  <c r="AT713" i="2"/>
  <c r="AT676" i="2"/>
  <c r="AT679" i="2"/>
  <c r="AT244" i="2"/>
  <c r="AT254" i="2"/>
  <c r="AT635" i="2"/>
  <c r="AT452" i="2"/>
  <c r="AT289" i="2"/>
  <c r="AT162" i="2"/>
  <c r="AT257" i="2"/>
  <c r="AT518" i="2"/>
  <c r="AT522" i="2"/>
  <c r="AT409" i="2"/>
  <c r="AT88" i="2"/>
  <c r="AT199" i="2"/>
  <c r="AT179" i="2"/>
  <c r="AT426" i="2"/>
  <c r="AT262" i="2"/>
  <c r="AT198" i="2"/>
  <c r="AT178" i="2"/>
  <c r="AT22" i="2"/>
  <c r="AT85" i="2"/>
  <c r="AT506" i="2"/>
  <c r="AT587" i="2"/>
  <c r="AT247" i="2"/>
  <c r="AT523" i="2"/>
  <c r="AT14" i="2"/>
  <c r="AT266" i="2"/>
  <c r="AT618" i="2"/>
  <c r="AT337" i="2"/>
  <c r="AT195" i="2"/>
  <c r="AT107" i="2"/>
  <c r="AT592" i="2"/>
  <c r="AT659" i="2"/>
  <c r="AT191" i="2"/>
  <c r="AT593" i="2"/>
  <c r="AT277" i="2"/>
  <c r="AT386" i="2"/>
  <c r="AT344" i="2"/>
  <c r="AT346" i="2"/>
  <c r="AT34" i="2"/>
  <c r="AT269" i="2"/>
  <c r="AT444" i="2"/>
  <c r="AT47" i="2"/>
  <c r="AT128" i="2"/>
  <c r="AT4" i="2"/>
  <c r="AT354" i="2"/>
  <c r="AT472" i="2"/>
  <c r="AT718" i="2"/>
  <c r="AT391" i="2"/>
  <c r="AT547" i="2"/>
  <c r="AT201" i="2"/>
  <c r="AT389" i="2"/>
  <c r="AT421" i="2"/>
  <c r="AT336" i="2"/>
  <c r="AT87" i="2"/>
  <c r="AT143" i="2"/>
  <c r="AT653" i="2"/>
  <c r="AS116" i="2"/>
  <c r="AS126" i="2"/>
  <c r="AS608" i="2"/>
  <c r="AS732" i="2"/>
  <c r="AS32" i="2"/>
  <c r="AS159" i="2"/>
  <c r="AS249" i="2"/>
  <c r="AS31" i="2"/>
  <c r="AS332" i="2"/>
  <c r="AS142" i="2"/>
  <c r="AS75" i="2"/>
  <c r="AS164" i="2"/>
  <c r="AS91" i="2"/>
  <c r="AS168" i="2"/>
  <c r="AS315" i="2"/>
  <c r="AS674" i="2"/>
  <c r="AS579" i="2"/>
  <c r="AS424" i="2"/>
  <c r="AS370" i="2"/>
  <c r="AS454" i="2"/>
  <c r="AS69" i="2"/>
  <c r="AS417" i="2"/>
  <c r="AS567" i="2"/>
  <c r="AS491" i="2"/>
  <c r="AS477" i="2"/>
  <c r="AS141" i="2"/>
  <c r="AS558" i="2"/>
  <c r="AS226" i="2"/>
  <c r="AS350" i="2"/>
  <c r="AS147" i="2"/>
  <c r="AS192" i="2"/>
  <c r="AS309" i="2"/>
  <c r="AS251" i="2"/>
  <c r="AS186" i="2"/>
  <c r="AS267" i="2"/>
  <c r="AS276" i="2"/>
  <c r="AS312" i="2"/>
  <c r="AS339" i="2"/>
  <c r="AS314" i="2"/>
  <c r="AS539" i="2"/>
  <c r="AS84" i="2"/>
  <c r="AT728" i="2"/>
  <c r="AT438" i="2"/>
  <c r="AT698" i="2"/>
  <c r="AT548" i="2"/>
  <c r="AT291" i="2"/>
  <c r="AT705" i="2"/>
  <c r="AT525" i="2"/>
  <c r="AT320" i="2"/>
  <c r="AT495" i="2"/>
  <c r="AT586" i="2"/>
  <c r="AT680" i="2"/>
  <c r="AT300" i="2"/>
  <c r="AT449" i="2"/>
  <c r="AT407" i="2"/>
  <c r="AT494" i="2"/>
  <c r="AT112" i="2"/>
  <c r="AT434" i="2"/>
  <c r="AT538" i="2"/>
  <c r="AT105" i="2"/>
  <c r="AT479" i="2"/>
  <c r="AT116" i="2"/>
  <c r="AT126" i="2"/>
  <c r="AT608" i="2"/>
  <c r="AT732" i="2"/>
  <c r="AT32" i="2"/>
  <c r="AT159" i="2"/>
  <c r="AT249" i="2"/>
  <c r="AT31" i="2"/>
  <c r="AS651" i="2"/>
  <c r="AS108" i="2"/>
  <c r="AS150" i="2"/>
  <c r="AS377" i="2"/>
  <c r="AS256" i="2"/>
  <c r="AS484" i="2"/>
  <c r="AS614" i="2"/>
  <c r="AS187" i="2"/>
  <c r="AS25" i="2"/>
  <c r="AS270" i="2"/>
  <c r="AS553" i="2"/>
  <c r="AS460" i="2"/>
  <c r="AS568" i="2"/>
  <c r="AS571" i="2"/>
  <c r="AS106" i="2"/>
  <c r="AS706" i="2"/>
  <c r="AS590" i="2"/>
  <c r="AS439" i="2"/>
  <c r="AS707" i="2"/>
  <c r="AS413" i="2"/>
  <c r="AS423" i="2"/>
  <c r="AS45" i="2"/>
  <c r="AS508" i="2"/>
  <c r="AS41" i="2"/>
  <c r="AS578" i="2"/>
  <c r="AS26" i="2"/>
  <c r="AS642" i="2"/>
  <c r="AS652" i="2"/>
  <c r="AS351" i="2"/>
  <c r="AS169" i="2"/>
  <c r="AS59" i="2"/>
  <c r="AS450" i="2"/>
  <c r="AR450" i="2"/>
  <c r="AS120" i="2"/>
  <c r="AS359" i="2"/>
  <c r="AS54" i="2"/>
  <c r="AS227" i="2"/>
  <c r="AS596" i="2"/>
  <c r="AS136" i="2"/>
  <c r="AS601" i="2"/>
  <c r="AT677" i="2"/>
  <c r="AT696" i="2"/>
  <c r="AT400" i="2"/>
  <c r="AT536" i="2"/>
  <c r="AT182" i="2"/>
  <c r="AT283" i="2"/>
  <c r="AT461" i="2"/>
  <c r="AT617" i="2"/>
  <c r="AT645" i="2"/>
  <c r="AT77" i="2"/>
  <c r="AT633" i="2"/>
  <c r="AT404" i="2"/>
  <c r="AT689" i="2"/>
  <c r="AT252" i="2"/>
  <c r="AT708" i="2"/>
  <c r="AT406" i="2"/>
  <c r="AT184" i="2"/>
  <c r="AT555" i="2"/>
  <c r="AT28" i="2"/>
  <c r="AT530" i="2"/>
  <c r="AT519" i="2"/>
  <c r="AS694" i="2"/>
  <c r="AS668" i="2"/>
  <c r="AS368" i="2"/>
  <c r="AS563" i="2"/>
  <c r="AS190" i="2"/>
  <c r="AS301" i="2"/>
  <c r="AS248" i="2"/>
  <c r="AS36" i="2"/>
  <c r="AS726" i="2"/>
  <c r="AS649" i="2"/>
  <c r="AS660" i="2"/>
  <c r="AS605" i="2"/>
  <c r="AS242" i="2"/>
  <c r="AS619" i="2"/>
  <c r="AS379" i="2"/>
  <c r="AS497" i="2"/>
  <c r="AS482" i="2"/>
  <c r="AS102" i="2"/>
  <c r="AS183" i="2"/>
  <c r="AS670" i="2"/>
  <c r="AS316" i="2"/>
  <c r="AS304" i="2"/>
  <c r="AS712" i="2"/>
  <c r="AS604" i="2"/>
  <c r="AS632" i="2"/>
  <c r="AS206" i="2"/>
  <c r="AS215" i="2"/>
  <c r="AS554" i="2"/>
  <c r="AS48" i="2"/>
  <c r="AS545" i="2"/>
  <c r="AS682" i="2"/>
  <c r="AS716" i="2"/>
  <c r="AS265" i="2"/>
  <c r="AS181" i="2"/>
  <c r="AS194" i="2"/>
  <c r="AS347" i="2"/>
  <c r="AS335" i="2"/>
  <c r="AS431" i="2"/>
  <c r="AS295" i="2"/>
  <c r="AS661" i="2"/>
  <c r="AS493" i="2"/>
  <c r="AS279" i="2"/>
  <c r="AS475" i="2"/>
  <c r="AS634" i="2"/>
  <c r="AS231" i="2"/>
  <c r="AS667" i="2"/>
  <c r="AS570" i="2"/>
  <c r="AS235" i="2"/>
  <c r="AS556" i="2"/>
  <c r="AS692" i="2"/>
  <c r="AS76" i="2"/>
  <c r="AS110" i="2"/>
  <c r="AS603" i="2"/>
  <c r="AS145" i="2"/>
  <c r="AS560" i="2"/>
  <c r="AS271" i="2"/>
  <c r="AS243" i="2"/>
  <c r="AS121" i="2"/>
  <c r="AS245" i="2"/>
  <c r="AS695" i="2"/>
  <c r="AS577" i="2"/>
  <c r="AT694" i="2"/>
  <c r="AS503" i="2"/>
  <c r="AS709" i="2"/>
  <c r="AS513" i="2"/>
  <c r="AS19" i="2"/>
  <c r="AS616" i="2"/>
  <c r="AS462" i="2"/>
  <c r="AS333" i="2"/>
  <c r="AS466" i="2"/>
  <c r="AS138" i="2"/>
  <c r="AS258" i="2"/>
  <c r="AS157" i="2"/>
  <c r="AS319" i="2"/>
  <c r="AS152" i="2"/>
  <c r="AS430" i="2"/>
  <c r="AS37" i="2"/>
  <c r="AS131" i="2"/>
  <c r="AS170" i="2"/>
  <c r="AS325" i="2"/>
  <c r="AS403" i="2"/>
  <c r="AS117" i="2"/>
  <c r="AS82" i="2"/>
  <c r="AS626" i="2"/>
  <c r="AS373" i="2"/>
  <c r="AS318" i="2"/>
  <c r="AS511" i="2"/>
  <c r="AS640" i="2"/>
  <c r="AS638" i="2"/>
  <c r="AS299" i="2"/>
  <c r="AS166" i="2"/>
  <c r="AS473" i="2"/>
  <c r="AS343" i="2"/>
  <c r="AS428" i="2"/>
  <c r="AS392" i="2"/>
  <c r="AS280" i="2"/>
  <c r="AS20" i="2"/>
  <c r="AS408" i="2"/>
  <c r="AS327" i="2"/>
  <c r="AS551" i="2"/>
  <c r="AS440" i="2"/>
  <c r="AS290" i="2"/>
  <c r="AS501" i="2"/>
  <c r="AS432" i="2"/>
  <c r="AS71" i="2"/>
  <c r="AS144" i="2"/>
  <c r="AS644" i="2"/>
  <c r="AT572" i="2"/>
  <c r="AT607" i="2"/>
  <c r="AT535" i="2"/>
  <c r="AT353" i="2"/>
  <c r="AT515" i="2"/>
  <c r="AT96" i="2"/>
  <c r="AT687" i="2"/>
  <c r="AS697" i="2"/>
  <c r="AS534" i="2"/>
  <c r="AS296" i="2"/>
  <c r="AS293" i="2"/>
  <c r="AS355" i="2"/>
  <c r="AS588" i="2"/>
  <c r="AS463" i="2"/>
  <c r="AS154" i="2"/>
  <c r="AS731" i="2"/>
  <c r="AS398" i="2"/>
  <c r="AS210" i="2"/>
  <c r="AS134" i="2"/>
  <c r="AS104" i="2"/>
  <c r="AS193" i="2"/>
  <c r="AS589" i="2"/>
  <c r="AS574" i="2"/>
  <c r="AS529" i="2"/>
  <c r="AS352" i="2"/>
  <c r="AS715" i="2"/>
  <c r="AS575" i="2"/>
  <c r="AS233" i="2"/>
  <c r="AS436" i="2"/>
  <c r="AS53" i="2"/>
  <c r="AS686" i="2"/>
  <c r="AS17" i="2"/>
  <c r="AS228" i="2"/>
  <c r="AS684" i="2"/>
  <c r="AS2" i="2"/>
  <c r="AS213" i="2"/>
  <c r="AS6" i="2"/>
  <c r="AS584" i="2"/>
  <c r="AS261" i="2"/>
  <c r="AS543" i="2"/>
  <c r="AS573" i="2"/>
  <c r="AS260" i="2"/>
  <c r="AS50" i="2"/>
  <c r="AS216" i="2"/>
  <c r="AS550" i="2"/>
  <c r="AS557" i="2"/>
  <c r="AS11" i="2"/>
  <c r="AS324" i="2"/>
  <c r="AS44" i="2"/>
  <c r="AS99" i="2"/>
  <c r="AS303" i="2"/>
  <c r="AS100" i="2"/>
  <c r="AS606" i="2"/>
  <c r="AS666" i="2"/>
  <c r="AS221" i="2"/>
  <c r="AS394" i="2"/>
  <c r="AS241" i="2"/>
  <c r="AS273" i="2"/>
  <c r="AS58" i="2"/>
  <c r="AS16" i="2"/>
  <c r="AS250" i="2"/>
  <c r="AS410" i="2"/>
  <c r="AS115" i="2"/>
  <c r="AS595" i="2"/>
  <c r="AS699" i="2"/>
  <c r="AS230" i="2"/>
  <c r="AS433" i="2"/>
  <c r="AT672" i="2"/>
  <c r="AT697" i="2"/>
  <c r="AT534" i="2"/>
  <c r="AT296" i="2"/>
  <c r="AT293" i="2"/>
  <c r="AT355" i="2"/>
  <c r="AT588" i="2"/>
  <c r="AT463" i="2"/>
  <c r="AS95" i="2"/>
  <c r="AS125" i="2"/>
  <c r="AS42" i="2"/>
  <c r="AS448" i="2"/>
  <c r="AS342" i="2"/>
  <c r="AS74" i="2"/>
  <c r="AS425" i="2"/>
  <c r="AS27" i="2"/>
  <c r="AS139" i="2"/>
  <c r="AS723" i="2"/>
  <c r="AS437" i="2"/>
  <c r="AS153" i="2"/>
  <c r="AS524" i="2"/>
  <c r="AS101" i="2"/>
  <c r="AS504" i="2"/>
  <c r="AS259" i="2"/>
  <c r="AS297" i="2"/>
  <c r="AS492" i="2"/>
  <c r="AS609" i="2"/>
  <c r="AS9" i="2"/>
  <c r="AS165" i="2"/>
  <c r="AS218" i="2"/>
  <c r="AS375" i="2"/>
  <c r="AS569" i="2"/>
  <c r="AS559" i="2"/>
  <c r="AS175" i="2"/>
  <c r="AS66" i="2"/>
  <c r="AS471" i="2"/>
  <c r="AS189" i="2"/>
  <c r="AS287" i="2"/>
  <c r="AS489" i="2"/>
  <c r="AS156" i="2"/>
  <c r="AS478" i="2"/>
  <c r="AS196" i="2"/>
  <c r="AS624" i="2"/>
  <c r="AS447" i="2"/>
  <c r="AS514" i="2"/>
  <c r="AS211" i="2"/>
  <c r="AS12" i="2"/>
  <c r="AS13" i="2"/>
  <c r="AS453" i="2"/>
  <c r="AS361" i="2"/>
  <c r="AS93" i="2"/>
  <c r="AS483" i="2"/>
  <c r="AS396" i="2"/>
  <c r="AS533" i="2"/>
  <c r="AS220" i="2"/>
  <c r="AS5" i="2"/>
  <c r="AS388" i="2"/>
  <c r="AS298" i="2"/>
  <c r="AT717" i="2"/>
  <c r="AT673" i="2"/>
  <c r="AT564" i="2"/>
  <c r="AT214" i="2"/>
  <c r="AT704" i="2"/>
  <c r="AT470" i="2"/>
  <c r="AT209" i="2"/>
  <c r="AT326" i="2"/>
  <c r="AT541" i="2"/>
  <c r="AT627" i="2"/>
  <c r="AT123" i="2"/>
  <c r="AT95" i="2"/>
  <c r="AT125" i="2"/>
  <c r="AT42" i="2"/>
  <c r="AT448" i="2"/>
  <c r="AT342" i="2"/>
  <c r="AT74" i="2"/>
  <c r="AT425" i="2"/>
  <c r="AT27" i="2"/>
  <c r="AS130" i="2"/>
  <c r="AS387" i="2"/>
  <c r="AS39" i="2"/>
  <c r="AS505" i="2"/>
  <c r="AS509" i="2"/>
  <c r="AS127" i="2"/>
  <c r="AS566" i="2"/>
  <c r="AS56" i="2"/>
  <c r="AS163" i="2"/>
  <c r="AS200" i="2"/>
  <c r="AS650" i="2"/>
  <c r="AS537" i="2"/>
  <c r="AS203" i="2"/>
  <c r="AS171" i="2"/>
  <c r="AS124" i="2"/>
  <c r="AS8" i="2"/>
  <c r="AS255" i="2"/>
  <c r="AS349" i="2"/>
  <c r="AS419" i="2"/>
  <c r="AS376" i="2"/>
  <c r="AS418" i="2"/>
  <c r="AS111" i="2"/>
  <c r="AS701" i="2"/>
  <c r="AS15" i="2"/>
  <c r="AS86" i="2"/>
  <c r="AS89" i="2"/>
  <c r="AS278" i="2"/>
  <c r="AS173" i="2"/>
  <c r="AS160" i="2"/>
  <c r="AS464" i="2"/>
  <c r="AS683" i="2"/>
  <c r="AS188" i="2"/>
  <c r="AS177" i="2"/>
  <c r="AS174" i="2"/>
  <c r="AS286" i="2"/>
  <c r="AS374" i="2"/>
  <c r="AS68" i="2"/>
  <c r="AS468" i="2"/>
  <c r="AS208" i="2"/>
  <c r="AS380" i="2"/>
  <c r="AS455" i="2"/>
  <c r="AS552" i="2"/>
  <c r="AT730" i="2"/>
  <c r="AT499" i="2"/>
  <c r="AT700" i="2"/>
  <c r="AT636" i="2"/>
  <c r="AT135" i="2"/>
  <c r="AT507" i="2"/>
  <c r="AT733" i="2"/>
  <c r="AT722" i="2"/>
  <c r="AT395" i="2"/>
  <c r="AT585" i="2"/>
  <c r="AT92" i="2"/>
  <c r="AT721" i="2"/>
  <c r="AT225" i="2"/>
  <c r="AT591" i="2"/>
  <c r="AT630" i="2"/>
  <c r="AT498" i="2"/>
  <c r="AT308" i="2"/>
  <c r="AT363" i="2"/>
  <c r="AT602" i="2"/>
  <c r="AT130" i="2"/>
  <c r="AT387" i="2"/>
  <c r="AT39" i="2"/>
  <c r="AT505" i="2"/>
  <c r="AT509" i="2"/>
  <c r="AT127" i="2"/>
  <c r="AT566" i="2"/>
  <c r="AT56" i="2"/>
  <c r="AT639" i="2"/>
  <c r="AT648" i="2"/>
  <c r="AT348" i="2"/>
  <c r="AR244" i="2"/>
  <c r="AR254" i="2"/>
  <c r="AR452" i="2"/>
  <c r="AR289" i="2"/>
  <c r="AR162" i="2"/>
  <c r="AR409" i="2"/>
  <c r="AR88" i="2"/>
  <c r="AR199" i="2"/>
  <c r="AR178" i="2"/>
  <c r="AR22" i="2"/>
  <c r="AR85" i="2"/>
  <c r="AR506" i="2"/>
  <c r="AR247" i="2"/>
  <c r="AR14" i="2"/>
  <c r="AR618" i="2"/>
  <c r="AR107" i="2"/>
  <c r="AR191" i="2"/>
  <c r="AR277" i="2"/>
  <c r="AR386" i="2"/>
  <c r="AR344" i="2"/>
  <c r="AR346" i="2"/>
  <c r="AR34" i="2"/>
  <c r="AR269" i="2"/>
  <c r="AR444" i="2"/>
  <c r="AR47" i="2"/>
  <c r="AR4" i="2"/>
  <c r="AR354" i="2"/>
  <c r="AR201" i="2"/>
  <c r="AR389" i="2"/>
  <c r="AR421" i="2"/>
  <c r="AR143" i="2"/>
  <c r="AR648" i="2"/>
  <c r="AR348" i="2"/>
  <c r="AU713" i="2"/>
  <c r="AU676" i="2"/>
  <c r="AU679" i="2"/>
  <c r="AU244" i="2"/>
  <c r="AU254" i="2"/>
  <c r="AU635" i="2"/>
  <c r="AU452" i="2"/>
  <c r="AU289" i="2"/>
  <c r="AU162" i="2"/>
  <c r="AU257" i="2"/>
  <c r="AU518" i="2"/>
  <c r="AU522" i="2"/>
  <c r="AU409" i="2"/>
  <c r="AU88" i="2"/>
  <c r="AU199" i="2"/>
  <c r="AU179" i="2"/>
  <c r="AU426" i="2"/>
  <c r="AU262" i="2"/>
  <c r="AU198" i="2"/>
  <c r="AU178" i="2"/>
  <c r="AU22" i="2"/>
  <c r="AU85" i="2"/>
  <c r="AU506" i="2"/>
  <c r="AU587" i="2"/>
  <c r="AU247" i="2"/>
  <c r="AU523" i="2"/>
  <c r="AU14" i="2"/>
  <c r="AU266" i="2"/>
  <c r="AU618" i="2"/>
  <c r="AU337" i="2"/>
  <c r="AU195" i="2"/>
  <c r="AU107" i="2"/>
  <c r="AU592" i="2"/>
  <c r="AU659" i="2"/>
  <c r="AU191" i="2"/>
  <c r="AU593" i="2"/>
  <c r="AU277" i="2"/>
  <c r="AU386" i="2"/>
  <c r="AU344" i="2"/>
  <c r="AU346" i="2"/>
  <c r="AU34" i="2"/>
  <c r="AU269" i="2"/>
  <c r="AU444" i="2"/>
  <c r="AU47" i="2"/>
  <c r="AU128" i="2"/>
  <c r="AU4" i="2"/>
  <c r="AU354" i="2"/>
  <c r="AU472" i="2"/>
  <c r="AT332" i="2"/>
  <c r="AT142" i="2"/>
  <c r="AT75" i="2"/>
  <c r="AT164" i="2"/>
  <c r="AT91" i="2"/>
  <c r="AT168" i="2"/>
  <c r="AT315" i="2"/>
  <c r="AT674" i="2"/>
  <c r="AT579" i="2"/>
  <c r="AT424" i="2"/>
  <c r="AT370" i="2"/>
  <c r="AT454" i="2"/>
  <c r="AT69" i="2"/>
  <c r="AT417" i="2"/>
  <c r="AT567" i="2"/>
  <c r="AT491" i="2"/>
  <c r="AT477" i="2"/>
  <c r="AT141" i="2"/>
  <c r="AT558" i="2"/>
  <c r="AT226" i="2"/>
  <c r="AT350" i="2"/>
  <c r="AT147" i="2"/>
  <c r="AT192" i="2"/>
  <c r="AT309" i="2"/>
  <c r="AT251" i="2"/>
  <c r="AT186" i="2"/>
  <c r="AT267" i="2"/>
  <c r="AT276" i="2"/>
  <c r="AT312" i="2"/>
  <c r="AT339" i="2"/>
  <c r="AT314" i="2"/>
  <c r="AT539" i="2"/>
  <c r="AT84" i="2"/>
  <c r="AR525" i="2"/>
  <c r="AR320" i="2"/>
  <c r="AR495" i="2"/>
  <c r="AT7" i="2"/>
  <c r="AT651" i="2"/>
  <c r="AT108" i="2"/>
  <c r="AT150" i="2"/>
  <c r="AT377" i="2"/>
  <c r="AT256" i="2"/>
  <c r="AT484" i="2"/>
  <c r="AT614" i="2"/>
  <c r="AT187" i="2"/>
  <c r="AT25" i="2"/>
  <c r="AT270" i="2"/>
  <c r="AT553" i="2"/>
  <c r="AT460" i="2"/>
  <c r="AT568" i="2"/>
  <c r="AT571" i="2"/>
  <c r="AT106" i="2"/>
  <c r="AT706" i="2"/>
  <c r="AT590" i="2"/>
  <c r="AT439" i="2"/>
  <c r="AT707" i="2"/>
  <c r="AT413" i="2"/>
  <c r="AT423" i="2"/>
  <c r="AT45" i="2"/>
  <c r="AT508" i="2"/>
  <c r="AT41" i="2"/>
  <c r="AT578" i="2"/>
  <c r="AT26" i="2"/>
  <c r="AT642" i="2"/>
  <c r="AT652" i="2"/>
  <c r="AT351" i="2"/>
  <c r="AT169" i="2"/>
  <c r="AT59" i="2"/>
  <c r="AT450" i="2"/>
  <c r="AT120" i="2"/>
  <c r="AT359" i="2"/>
  <c r="AT54" i="2"/>
  <c r="AT227" i="2"/>
  <c r="AT596" i="2"/>
  <c r="AT136" i="2"/>
  <c r="AT601" i="2"/>
  <c r="AR187" i="2"/>
  <c r="AR571" i="2"/>
  <c r="AR26" i="2"/>
  <c r="AR169" i="2"/>
  <c r="AR359" i="2"/>
  <c r="AR136" i="2"/>
  <c r="AT668" i="2"/>
  <c r="AT368" i="2"/>
  <c r="AT563" i="2"/>
  <c r="AT190" i="2"/>
  <c r="AT301" i="2"/>
  <c r="AT248" i="2"/>
  <c r="AT36" i="2"/>
  <c r="AT726" i="2"/>
  <c r="AT649" i="2"/>
  <c r="AT660" i="2"/>
  <c r="AT605" i="2"/>
  <c r="AT242" i="2"/>
  <c r="AT619" i="2"/>
  <c r="AT379" i="2"/>
  <c r="AT497" i="2"/>
  <c r="AT482" i="2"/>
  <c r="AT102" i="2"/>
  <c r="AT183" i="2"/>
  <c r="AT670" i="2"/>
  <c r="AT316" i="2"/>
  <c r="AT304" i="2"/>
  <c r="AT712" i="2"/>
  <c r="AT604" i="2"/>
  <c r="AT632" i="2"/>
  <c r="AT206" i="2"/>
  <c r="AT215" i="2"/>
  <c r="AT554" i="2"/>
  <c r="AT48" i="2"/>
  <c r="AT545" i="2"/>
  <c r="AT682" i="2"/>
  <c r="AT716" i="2"/>
  <c r="AT265" i="2"/>
  <c r="AT181" i="2"/>
  <c r="AT194" i="2"/>
  <c r="AT347" i="2"/>
  <c r="AT335" i="2"/>
  <c r="AT431" i="2"/>
  <c r="AT295" i="2"/>
  <c r="AT661" i="2"/>
  <c r="AT493" i="2"/>
  <c r="AT279" i="2"/>
  <c r="AT475" i="2"/>
  <c r="AT634" i="2"/>
  <c r="AT231" i="2"/>
  <c r="AT667" i="2"/>
  <c r="AT570" i="2"/>
  <c r="AT235" i="2"/>
  <c r="AT556" i="2"/>
  <c r="AT692" i="2"/>
  <c r="AT76" i="2"/>
  <c r="AT110" i="2"/>
  <c r="AT603" i="2"/>
  <c r="AT145" i="2"/>
  <c r="AT560" i="2"/>
  <c r="AT271" i="2"/>
  <c r="AT243" i="2"/>
  <c r="AT121" i="2"/>
  <c r="AT245" i="2"/>
  <c r="AT695" i="2"/>
  <c r="AT577" i="2"/>
  <c r="AR347" i="2"/>
  <c r="AR271" i="2"/>
  <c r="AR695" i="2"/>
  <c r="AT305" i="2"/>
  <c r="AT671" i="2"/>
  <c r="AT565" i="2"/>
  <c r="AT360" i="2"/>
  <c r="AT151" i="2"/>
  <c r="AT33" i="2"/>
  <c r="AT655" i="2"/>
  <c r="AT724" i="2"/>
  <c r="AT274" i="2"/>
  <c r="AT503" i="2"/>
  <c r="AT709" i="2"/>
  <c r="AT513" i="2"/>
  <c r="AT19" i="2"/>
  <c r="AT616" i="2"/>
  <c r="AT462" i="2"/>
  <c r="AT333" i="2"/>
  <c r="AT466" i="2"/>
  <c r="AT138" i="2"/>
  <c r="AT258" i="2"/>
  <c r="AT157" i="2"/>
  <c r="AT319" i="2"/>
  <c r="AT152" i="2"/>
  <c r="AT430" i="2"/>
  <c r="AT37" i="2"/>
  <c r="AT131" i="2"/>
  <c r="AT170" i="2"/>
  <c r="AT325" i="2"/>
  <c r="AT403" i="2"/>
  <c r="AT117" i="2"/>
  <c r="AT82" i="2"/>
  <c r="AT626" i="2"/>
  <c r="AT373" i="2"/>
  <c r="AT318" i="2"/>
  <c r="AT511" i="2"/>
  <c r="AT640" i="2"/>
  <c r="AT638" i="2"/>
  <c r="AT299" i="2"/>
  <c r="AT166" i="2"/>
  <c r="AT473" i="2"/>
  <c r="AT343" i="2"/>
  <c r="AT428" i="2"/>
  <c r="AT392" i="2"/>
  <c r="AT280" i="2"/>
  <c r="AT20" i="2"/>
  <c r="AT408" i="2"/>
  <c r="AT327" i="2"/>
  <c r="AT551" i="2"/>
  <c r="AT440" i="2"/>
  <c r="AT290" i="2"/>
  <c r="AT501" i="2"/>
  <c r="AT432" i="2"/>
  <c r="AT71" i="2"/>
  <c r="AT144" i="2"/>
  <c r="AT644" i="2"/>
  <c r="AR37" i="2"/>
  <c r="AR473" i="2"/>
  <c r="AT154" i="2"/>
  <c r="AT731" i="2"/>
  <c r="AT398" i="2"/>
  <c r="AT210" i="2"/>
  <c r="AT134" i="2"/>
  <c r="AT104" i="2"/>
  <c r="AT193" i="2"/>
  <c r="AT589" i="2"/>
  <c r="AT574" i="2"/>
  <c r="AT529" i="2"/>
  <c r="AT352" i="2"/>
  <c r="AT715" i="2"/>
  <c r="AT575" i="2"/>
  <c r="AT233" i="2"/>
  <c r="AT436" i="2"/>
  <c r="AT53" i="2"/>
  <c r="AT686" i="2"/>
  <c r="AT17" i="2"/>
  <c r="AT228" i="2"/>
  <c r="AT684" i="2"/>
  <c r="AT2" i="2"/>
  <c r="AT213" i="2"/>
  <c r="AT6" i="2"/>
  <c r="AT584" i="2"/>
  <c r="AT261" i="2"/>
  <c r="AT543" i="2"/>
  <c r="AT573" i="2"/>
  <c r="AT260" i="2"/>
  <c r="AT50" i="2"/>
  <c r="AT216" i="2"/>
  <c r="AT550" i="2"/>
  <c r="AT557" i="2"/>
  <c r="AT11" i="2"/>
  <c r="AT324" i="2"/>
  <c r="AT44" i="2"/>
  <c r="AT99" i="2"/>
  <c r="AT303" i="2"/>
  <c r="AT100" i="2"/>
  <c r="AT606" i="2"/>
  <c r="AT666" i="2"/>
  <c r="AT221" i="2"/>
  <c r="AT394" i="2"/>
  <c r="AT241" i="2"/>
  <c r="AT273" i="2"/>
  <c r="AT58" i="2"/>
  <c r="AT16" i="2"/>
  <c r="AT250" i="2"/>
  <c r="AT410" i="2"/>
  <c r="AT115" i="2"/>
  <c r="AT595" i="2"/>
  <c r="AT699" i="2"/>
  <c r="AT230" i="2"/>
  <c r="AT433" i="2"/>
  <c r="AR216" i="2"/>
  <c r="AR606" i="2"/>
  <c r="AT139" i="2"/>
  <c r="AT723" i="2"/>
  <c r="AT437" i="2"/>
  <c r="AT153" i="2"/>
  <c r="AT524" i="2"/>
  <c r="AT101" i="2"/>
  <c r="AT504" i="2"/>
  <c r="AT259" i="2"/>
  <c r="AT297" i="2"/>
  <c r="AT492" i="2"/>
  <c r="AT609" i="2"/>
  <c r="AT9" i="2"/>
  <c r="AT165" i="2"/>
  <c r="AT218" i="2"/>
  <c r="AT375" i="2"/>
  <c r="AT569" i="2"/>
  <c r="AT559" i="2"/>
  <c r="AT175" i="2"/>
  <c r="AT66" i="2"/>
  <c r="AT471" i="2"/>
  <c r="AT189" i="2"/>
  <c r="AT287" i="2"/>
  <c r="AT489" i="2"/>
  <c r="AT156" i="2"/>
  <c r="AT478" i="2"/>
  <c r="AT196" i="2"/>
  <c r="AT624" i="2"/>
  <c r="AT447" i="2"/>
  <c r="AT514" i="2"/>
  <c r="AT211" i="2"/>
  <c r="AT12" i="2"/>
  <c r="AT13" i="2"/>
  <c r="AT453" i="2"/>
  <c r="AT361" i="2"/>
  <c r="AT93" i="2"/>
  <c r="AT483" i="2"/>
  <c r="AT396" i="2"/>
  <c r="AT533" i="2"/>
  <c r="AT220" i="2"/>
  <c r="AT5" i="2"/>
  <c r="AT388" i="2"/>
  <c r="AT298" i="2"/>
  <c r="AR196" i="2"/>
  <c r="AT163" i="2"/>
  <c r="AT200" i="2"/>
  <c r="AT650" i="2"/>
  <c r="AT537" i="2"/>
  <c r="AT203" i="2"/>
  <c r="AT171" i="2"/>
  <c r="AT124" i="2"/>
  <c r="AT8" i="2"/>
  <c r="AT255" i="2"/>
  <c r="AT349" i="2"/>
  <c r="AT419" i="2"/>
  <c r="AT376" i="2"/>
  <c r="AT418" i="2"/>
  <c r="AT111" i="2"/>
  <c r="AT701" i="2"/>
  <c r="AT15" i="2"/>
  <c r="AT86" i="2"/>
  <c r="AT89" i="2"/>
  <c r="AT278" i="2"/>
  <c r="AT173" i="2"/>
  <c r="AT160" i="2"/>
  <c r="AT464" i="2"/>
  <c r="AT683" i="2"/>
  <c r="AT188" i="2"/>
  <c r="AT177" i="2"/>
  <c r="AT174" i="2"/>
  <c r="AT286" i="2"/>
  <c r="AT374" i="2"/>
  <c r="AT68" i="2"/>
  <c r="AT468" i="2"/>
  <c r="AT208" i="2"/>
  <c r="AT380" i="2"/>
  <c r="AT455" i="2"/>
  <c r="AT552" i="2"/>
  <c r="AR135" i="2"/>
  <c r="AR585" i="2"/>
  <c r="AR591" i="2"/>
  <c r="AR630" i="2"/>
  <c r="AR308" i="2"/>
  <c r="AR363" i="2"/>
  <c r="AR39" i="2"/>
  <c r="AR127" i="2"/>
  <c r="AR566" i="2"/>
  <c r="AR163" i="2"/>
  <c r="AR203" i="2"/>
  <c r="AR124" i="2"/>
  <c r="AR8" i="2"/>
  <c r="AR255" i="2"/>
  <c r="AR349" i="2"/>
  <c r="AR419" i="2"/>
  <c r="AR376" i="2"/>
  <c r="AR111" i="2"/>
  <c r="AR15" i="2"/>
  <c r="AR86" i="2"/>
  <c r="AR173" i="2"/>
  <c r="AR464" i="2"/>
  <c r="AR188" i="2"/>
  <c r="AR177" i="2"/>
  <c r="AR174" i="2"/>
  <c r="AR374" i="2"/>
  <c r="AR68" i="2"/>
  <c r="AR468" i="2"/>
  <c r="AU730" i="2"/>
  <c r="AT65" i="2"/>
  <c r="AT51" i="2"/>
  <c r="AT3" i="2"/>
  <c r="AT371" i="2"/>
  <c r="AT149" i="2"/>
  <c r="AT57" i="2"/>
  <c r="AT415" i="2"/>
  <c r="AT140" i="2"/>
  <c r="AT420" i="2"/>
  <c r="AT637" i="2"/>
  <c r="AT197" i="2"/>
  <c r="AT581" i="2"/>
  <c r="AT521" i="2"/>
  <c r="AT146" i="2"/>
  <c r="AT268" i="2"/>
  <c r="AT46" i="2"/>
  <c r="AT532" i="2"/>
  <c r="AT103" i="2"/>
  <c r="AT222" i="2"/>
  <c r="AT109" i="2"/>
  <c r="AT38" i="2"/>
  <c r="AT239" i="2"/>
  <c r="AT81" i="2"/>
  <c r="AT49" i="2"/>
  <c r="AT474" i="2"/>
  <c r="AT384" i="2"/>
  <c r="AR510" i="2"/>
  <c r="AR520" i="2"/>
  <c r="AR321" i="2"/>
  <c r="AR597" i="2"/>
  <c r="AR113" i="2"/>
  <c r="AR427" i="2"/>
  <c r="AR364" i="2"/>
  <c r="AR345" i="2"/>
  <c r="AR292" i="2"/>
  <c r="AR119" i="2"/>
  <c r="AR21" i="2"/>
  <c r="AR204" i="2"/>
  <c r="AR341" i="2"/>
  <c r="AR118" i="2"/>
  <c r="AR10" i="2"/>
  <c r="AR294" i="2"/>
  <c r="AR51" i="2"/>
  <c r="AR3" i="2"/>
  <c r="AR149" i="2"/>
  <c r="AR57" i="2"/>
  <c r="AR140" i="2"/>
  <c r="AR581" i="2"/>
  <c r="AR146" i="2"/>
  <c r="AR268" i="2"/>
  <c r="AR46" i="2"/>
  <c r="AR103" i="2"/>
  <c r="AR222" i="2"/>
  <c r="AR109" i="2"/>
  <c r="AR38" i="2"/>
  <c r="AR239" i="2"/>
  <c r="AR49" i="2"/>
  <c r="AR474" i="2"/>
  <c r="AR384" i="2"/>
  <c r="AU657" i="2"/>
  <c r="AU510" i="2"/>
  <c r="AU727" i="2"/>
  <c r="AU317" i="2"/>
  <c r="AU520" i="2"/>
  <c r="AU664" i="2"/>
  <c r="AU631" i="2"/>
  <c r="AU321" i="2"/>
  <c r="AU281" i="2"/>
  <c r="AU405" i="2"/>
  <c r="AU334" i="2"/>
  <c r="AT329" i="2"/>
  <c r="AT625" i="2"/>
  <c r="AT702" i="2"/>
  <c r="AT600" i="2"/>
  <c r="AT155" i="2"/>
  <c r="AT43" i="2"/>
  <c r="AT517" i="2"/>
  <c r="AT55" i="2"/>
  <c r="AT63" i="2"/>
  <c r="AT516" i="2"/>
  <c r="AT67" i="2"/>
  <c r="AT205" i="2"/>
  <c r="AT223" i="2"/>
  <c r="AT458" i="2"/>
  <c r="AT487" i="2"/>
  <c r="AT98" i="2"/>
  <c r="AT457" i="2"/>
  <c r="AT18" i="2"/>
  <c r="AT719" i="2"/>
  <c r="AT429" i="2"/>
  <c r="AT246" i="2"/>
  <c r="AT60" i="2"/>
  <c r="AT29" i="2"/>
  <c r="AT654" i="2"/>
  <c r="AT288" i="2"/>
  <c r="AT546" i="2"/>
  <c r="AT611" i="2"/>
  <c r="AT224" i="2"/>
  <c r="AT397" i="2"/>
  <c r="AT381" i="2"/>
  <c r="AT691" i="2"/>
  <c r="AT23" i="2"/>
  <c r="AT237" i="2"/>
  <c r="AT219" i="2"/>
  <c r="AT443" i="2"/>
  <c r="AT302" i="2"/>
  <c r="AT540" i="2"/>
  <c r="AT500" i="2"/>
  <c r="AT469" i="2"/>
  <c r="AT549" i="2"/>
  <c r="AR97" i="2"/>
  <c r="AR133" i="2"/>
  <c r="AR229" i="2"/>
  <c r="AR480" i="2"/>
  <c r="AR94" i="2"/>
  <c r="AR382" i="2"/>
  <c r="AR61" i="2"/>
  <c r="AR612" i="2"/>
  <c r="AR176" i="2"/>
  <c r="AR114" i="2"/>
  <c r="AR155" i="2"/>
  <c r="AR43" i="2"/>
  <c r="AR63" i="2"/>
  <c r="AR67" i="2"/>
  <c r="AR487" i="2"/>
  <c r="AR98" i="2"/>
  <c r="AR457" i="2"/>
  <c r="AR18" i="2"/>
  <c r="AR429" i="2"/>
  <c r="AR246" i="2"/>
  <c r="AR60" i="2"/>
  <c r="AR288" i="2"/>
  <c r="AR546" i="2"/>
  <c r="AR224" i="2"/>
  <c r="AR397" i="2"/>
  <c r="AR381" i="2"/>
  <c r="AR23" i="2"/>
  <c r="AR219" i="2"/>
  <c r="AR302" i="2"/>
  <c r="AR500" i="2"/>
  <c r="AR549" i="2"/>
  <c r="AU711" i="2"/>
  <c r="AU610" i="2"/>
  <c r="AU629" i="2"/>
  <c r="AU456" i="2"/>
  <c r="AU97" i="2"/>
  <c r="AU282" i="2"/>
  <c r="AU133" i="2"/>
  <c r="AU229" i="2"/>
  <c r="AU703" i="2"/>
  <c r="AT580" i="2"/>
  <c r="AT488" i="2"/>
  <c r="AT311" i="2"/>
  <c r="AT528" i="2"/>
  <c r="AT486" i="2"/>
  <c r="AT710" i="2"/>
  <c r="AT445" i="2"/>
  <c r="AT70" i="2"/>
  <c r="AT161" i="2"/>
  <c r="AT531" i="2"/>
  <c r="AT615" i="2"/>
  <c r="AT236" i="2"/>
  <c r="AT132" i="2"/>
  <c r="AT158" i="2"/>
  <c r="AT263" i="2"/>
  <c r="AT367" i="2"/>
  <c r="AT167" i="2"/>
  <c r="AT313" i="2"/>
  <c r="AT30" i="2"/>
  <c r="AT362" i="2"/>
  <c r="AT207" i="2"/>
  <c r="AT217" i="2"/>
  <c r="AT481" i="2"/>
  <c r="AT328" i="2"/>
  <c r="AT83" i="2"/>
  <c r="AT358" i="2"/>
  <c r="AT561" i="2"/>
  <c r="AT234" i="2"/>
  <c r="AT129" i="2"/>
  <c r="AT641" i="2"/>
  <c r="AT613" i="2"/>
  <c r="AT656" i="2"/>
  <c r="AT24" i="2"/>
  <c r="AT284" i="2"/>
  <c r="AT307" i="2"/>
  <c r="AT647" i="2"/>
  <c r="AT232" i="2"/>
  <c r="AT64" i="2"/>
  <c r="AT688" i="2"/>
  <c r="AT414" i="2"/>
  <c r="AT527" i="2"/>
  <c r="AT357" i="2"/>
  <c r="AT323" i="2"/>
  <c r="AT180" i="2"/>
  <c r="AT385" i="2"/>
  <c r="AT383" i="2"/>
  <c r="AR576" i="2"/>
  <c r="AR90" i="2"/>
  <c r="AR488" i="2"/>
  <c r="AR70" i="2"/>
  <c r="AR236" i="2"/>
  <c r="AR263" i="2"/>
  <c r="AR367" i="2"/>
  <c r="AR167" i="2"/>
  <c r="AR313" i="2"/>
  <c r="AR207" i="2"/>
  <c r="AR217" i="2"/>
  <c r="AR328" i="2"/>
  <c r="AR129" i="2"/>
  <c r="AR24" i="2"/>
  <c r="AR64" i="2"/>
  <c r="AR357" i="2"/>
  <c r="AR323" i="2"/>
  <c r="AR180" i="2"/>
  <c r="AU693" i="2"/>
  <c r="AU665" i="2"/>
  <c r="AU576" i="2"/>
  <c r="AR300" i="2"/>
  <c r="AR112" i="2"/>
  <c r="AR538" i="2"/>
  <c r="AR105" i="2"/>
  <c r="AR479" i="2"/>
  <c r="AR116" i="2"/>
  <c r="AR126" i="2"/>
  <c r="AR32" i="2"/>
  <c r="AR159" i="2"/>
  <c r="AR31" i="2"/>
  <c r="AR332" i="2"/>
  <c r="AR142" i="2"/>
  <c r="AR315" i="2"/>
  <c r="AR579" i="2"/>
  <c r="AR454" i="2"/>
  <c r="AR69" i="2"/>
  <c r="AR141" i="2"/>
  <c r="AR226" i="2"/>
  <c r="AR147" i="2"/>
  <c r="AR192" i="2"/>
  <c r="AR251" i="2"/>
  <c r="AR186" i="2"/>
  <c r="AR267" i="2"/>
  <c r="AR276" i="2"/>
  <c r="AR312" i="2"/>
  <c r="AR539" i="2"/>
  <c r="AR84" i="2"/>
  <c r="AU728" i="2"/>
  <c r="AU438" i="2"/>
  <c r="AU698" i="2"/>
  <c r="AU548" i="2"/>
  <c r="AU291" i="2"/>
  <c r="AU705" i="2"/>
  <c r="AU525" i="2"/>
  <c r="AU320" i="2"/>
  <c r="AU495" i="2"/>
  <c r="AU586" i="2"/>
  <c r="AU680" i="2"/>
  <c r="AU300" i="2"/>
  <c r="AU449" i="2"/>
  <c r="AU407" i="2"/>
  <c r="AU494" i="2"/>
  <c r="AU112" i="2"/>
  <c r="AU434" i="2"/>
  <c r="AU538" i="2"/>
  <c r="AU105" i="2"/>
  <c r="AU479" i="2"/>
  <c r="AU116" i="2"/>
  <c r="AU126" i="2"/>
  <c r="AU608" i="2"/>
  <c r="AU732" i="2"/>
  <c r="AU32" i="2"/>
  <c r="AU159" i="2"/>
  <c r="AU249" i="2"/>
  <c r="AU31" i="2"/>
  <c r="AU332" i="2"/>
  <c r="AU142" i="2"/>
  <c r="AU75" i="2"/>
  <c r="AU164" i="2"/>
  <c r="AU91" i="2"/>
  <c r="AU168" i="2"/>
  <c r="AU315" i="2"/>
  <c r="AU674" i="2"/>
  <c r="AU579" i="2"/>
  <c r="AU424" i="2"/>
  <c r="AU370" i="2"/>
  <c r="AU454" i="2"/>
  <c r="AU69" i="2"/>
  <c r="AU417" i="2"/>
  <c r="AU567" i="2"/>
  <c r="AU491" i="2"/>
  <c r="AU477" i="2"/>
  <c r="AU141" i="2"/>
  <c r="AU558" i="2"/>
  <c r="AU226" i="2"/>
  <c r="AU350" i="2"/>
  <c r="AR400" i="2"/>
  <c r="AR182" i="2"/>
  <c r="AR461" i="2"/>
  <c r="AR633" i="2"/>
  <c r="AR184" i="2"/>
  <c r="AR555" i="2"/>
  <c r="AR28" i="2"/>
  <c r="AR7" i="2"/>
  <c r="AR651" i="2"/>
  <c r="AR108" i="2"/>
  <c r="AR150" i="2"/>
  <c r="AR377" i="2"/>
  <c r="AR25" i="2"/>
  <c r="AR270" i="2"/>
  <c r="AR568" i="2"/>
  <c r="AR106" i="2"/>
  <c r="AR413" i="2"/>
  <c r="AR45" i="2"/>
  <c r="AR508" i="2"/>
  <c r="AR41" i="2"/>
  <c r="AR642" i="2"/>
  <c r="AR59" i="2"/>
  <c r="AR120" i="2"/>
  <c r="AR54" i="2"/>
  <c r="AR601" i="2"/>
  <c r="AU677" i="2"/>
  <c r="AU696" i="2"/>
  <c r="AU400" i="2"/>
  <c r="AU536" i="2"/>
  <c r="AU182" i="2"/>
  <c r="AU283" i="2"/>
  <c r="AU461" i="2"/>
  <c r="AU617" i="2"/>
  <c r="AU645" i="2"/>
  <c r="AU77" i="2"/>
  <c r="AU633" i="2"/>
  <c r="AU404" i="2"/>
  <c r="AU689" i="2"/>
  <c r="AU252" i="2"/>
  <c r="AU708" i="2"/>
  <c r="AU406" i="2"/>
  <c r="AU184" i="2"/>
  <c r="AU555" i="2"/>
  <c r="AU28" i="2"/>
  <c r="AU530" i="2"/>
  <c r="AU519" i="2"/>
  <c r="AU7" i="2"/>
  <c r="AU651" i="2"/>
  <c r="AU108" i="2"/>
  <c r="AU150" i="2"/>
  <c r="AU377" i="2"/>
  <c r="AU256" i="2"/>
  <c r="AU484" i="2"/>
  <c r="AU614" i="2"/>
  <c r="AU187" i="2"/>
  <c r="AU25" i="2"/>
  <c r="AU270" i="2"/>
  <c r="AU553" i="2"/>
  <c r="AU460" i="2"/>
  <c r="AU568" i="2"/>
  <c r="AU571" i="2"/>
  <c r="AU106" i="2"/>
  <c r="AU706" i="2"/>
  <c r="AU590" i="2"/>
  <c r="AU439" i="2"/>
  <c r="AU707" i="2"/>
  <c r="AU413" i="2"/>
  <c r="AU423" i="2"/>
  <c r="AU45" i="2"/>
  <c r="AR368" i="2"/>
  <c r="AR190" i="2"/>
  <c r="AR301" i="2"/>
  <c r="AR248" i="2"/>
  <c r="AR36" i="2"/>
  <c r="AR242" i="2"/>
  <c r="AR102" i="2"/>
  <c r="AR316" i="2"/>
  <c r="AR604" i="2"/>
  <c r="AR632" i="2"/>
  <c r="AR215" i="2"/>
  <c r="AR48" i="2"/>
  <c r="AR545" i="2"/>
  <c r="AR265" i="2"/>
  <c r="AR194" i="2"/>
  <c r="AR335" i="2"/>
  <c r="AR295" i="2"/>
  <c r="AR279" i="2"/>
  <c r="AR475" i="2"/>
  <c r="AR634" i="2"/>
  <c r="AR231" i="2"/>
  <c r="AR692" i="2"/>
  <c r="AR110" i="2"/>
  <c r="AR145" i="2"/>
  <c r="AR243" i="2"/>
  <c r="AR121" i="2"/>
  <c r="AU694" i="2"/>
  <c r="AU668" i="2"/>
  <c r="AU368" i="2"/>
  <c r="AU563" i="2"/>
  <c r="AU190" i="2"/>
  <c r="AU301" i="2"/>
  <c r="AU248" i="2"/>
  <c r="AU36" i="2"/>
  <c r="AU726" i="2"/>
  <c r="AU649" i="2"/>
  <c r="AU660" i="2"/>
  <c r="AU605" i="2"/>
  <c r="AU242" i="2"/>
  <c r="AU619" i="2"/>
  <c r="AU379" i="2"/>
  <c r="AU497" i="2"/>
  <c r="AU482" i="2"/>
  <c r="AU102" i="2"/>
  <c r="AU183" i="2"/>
  <c r="AU670" i="2"/>
  <c r="AU316" i="2"/>
  <c r="AU304" i="2"/>
  <c r="AU712" i="2"/>
  <c r="AU604" i="2"/>
  <c r="AU632" i="2"/>
  <c r="AU206" i="2"/>
  <c r="AU215" i="2"/>
  <c r="AU554" i="2"/>
  <c r="AU48" i="2"/>
  <c r="AU545" i="2"/>
  <c r="AU682" i="2"/>
  <c r="AU716" i="2"/>
  <c r="AU265" i="2"/>
  <c r="AR535" i="2"/>
  <c r="AR96" i="2"/>
  <c r="AR305" i="2"/>
  <c r="AR360" i="2"/>
  <c r="AR33" i="2"/>
  <c r="AR274" i="2"/>
  <c r="AR503" i="2"/>
  <c r="AR19" i="2"/>
  <c r="AR462" i="2"/>
  <c r="AR333" i="2"/>
  <c r="AR138" i="2"/>
  <c r="AR157" i="2"/>
  <c r="AR152" i="2"/>
  <c r="AR430" i="2"/>
  <c r="AR131" i="2"/>
  <c r="AR170" i="2"/>
  <c r="AR117" i="2"/>
  <c r="AR82" i="2"/>
  <c r="AR626" i="2"/>
  <c r="AR299" i="2"/>
  <c r="AR343" i="2"/>
  <c r="AR428" i="2"/>
  <c r="AR392" i="2"/>
  <c r="AR280" i="2"/>
  <c r="AR290" i="2"/>
  <c r="AR501" i="2"/>
  <c r="AR432" i="2"/>
  <c r="AR144" i="2"/>
  <c r="AU572" i="2"/>
  <c r="AU607" i="2"/>
  <c r="AU535" i="2"/>
  <c r="AU353" i="2"/>
  <c r="AU515" i="2"/>
  <c r="AU96" i="2"/>
  <c r="AU687" i="2"/>
  <c r="AU305" i="2"/>
  <c r="AU671" i="2"/>
  <c r="AU565" i="2"/>
  <c r="AU360" i="2"/>
  <c r="AU151" i="2"/>
  <c r="AU33" i="2"/>
  <c r="AU655" i="2"/>
  <c r="AU724" i="2"/>
  <c r="AU274" i="2"/>
  <c r="AU503" i="2"/>
  <c r="AU709" i="2"/>
  <c r="AU513" i="2"/>
  <c r="AU19" i="2"/>
  <c r="AU616" i="2"/>
  <c r="AU462" i="2"/>
  <c r="AU333" i="2"/>
  <c r="AU466" i="2"/>
  <c r="AU138" i="2"/>
  <c r="AU258" i="2"/>
  <c r="AU157" i="2"/>
  <c r="AU319" i="2"/>
  <c r="AU152" i="2"/>
  <c r="AU430" i="2"/>
  <c r="AU37" i="2"/>
  <c r="AU131" i="2"/>
  <c r="AU170" i="2"/>
  <c r="AU325" i="2"/>
  <c r="AU403" i="2"/>
  <c r="AU117" i="2"/>
  <c r="AU82" i="2"/>
  <c r="AU626" i="2"/>
  <c r="AU373" i="2"/>
  <c r="AR534" i="2"/>
  <c r="AR296" i="2"/>
  <c r="AR355" i="2"/>
  <c r="AR588" i="2"/>
  <c r="AR210" i="2"/>
  <c r="AR134" i="2"/>
  <c r="AR104" i="2"/>
  <c r="AR233" i="2"/>
  <c r="AR436" i="2"/>
  <c r="AR53" i="2"/>
  <c r="AR17" i="2"/>
  <c r="AR228" i="2"/>
  <c r="AR2" i="2"/>
  <c r="AR6" i="2"/>
  <c r="AR584" i="2"/>
  <c r="AR543" i="2"/>
  <c r="AR260" i="2"/>
  <c r="AR50" i="2"/>
  <c r="AR11" i="2"/>
  <c r="AR44" i="2"/>
  <c r="AR99" i="2"/>
  <c r="AR303" i="2"/>
  <c r="AR100" i="2"/>
  <c r="AR241" i="2"/>
  <c r="AR273" i="2"/>
  <c r="AR58" i="2"/>
  <c r="AR250" i="2"/>
  <c r="AR410" i="2"/>
  <c r="AU672" i="2"/>
  <c r="AU697" i="2"/>
  <c r="AU534" i="2"/>
  <c r="AU296" i="2"/>
  <c r="AU293" i="2"/>
  <c r="AU355" i="2"/>
  <c r="AU588" i="2"/>
  <c r="AU463" i="2"/>
  <c r="AU154" i="2"/>
  <c r="AU731" i="2"/>
  <c r="AU398" i="2"/>
  <c r="AU210" i="2"/>
  <c r="AU134" i="2"/>
  <c r="AU104" i="2"/>
  <c r="AU193" i="2"/>
  <c r="AU589" i="2"/>
  <c r="AU574" i="2"/>
  <c r="AU529" i="2"/>
  <c r="AU352" i="2"/>
  <c r="AU715" i="2"/>
  <c r="AU575" i="2"/>
  <c r="AU233" i="2"/>
  <c r="AU436" i="2"/>
  <c r="AU53" i="2"/>
  <c r="AU686" i="2"/>
  <c r="AU17" i="2"/>
  <c r="AU228" i="2"/>
  <c r="AU684" i="2"/>
  <c r="AU2" i="2"/>
  <c r="AU213" i="2"/>
  <c r="AU6" i="2"/>
  <c r="AU584" i="2"/>
  <c r="AU261" i="2"/>
  <c r="AU543" i="2"/>
  <c r="AU573" i="2"/>
  <c r="AU260" i="2"/>
  <c r="AU50" i="2"/>
  <c r="AU216" i="2"/>
  <c r="AU550" i="2"/>
  <c r="AU557" i="2"/>
  <c r="AU11" i="2"/>
  <c r="AU324" i="2"/>
  <c r="AU44" i="2"/>
  <c r="AU99" i="2"/>
  <c r="AU303" i="2"/>
  <c r="AR214" i="2"/>
  <c r="AR470" i="2"/>
  <c r="AR209" i="2"/>
  <c r="AR326" i="2"/>
  <c r="AR627" i="2"/>
  <c r="AR123" i="2"/>
  <c r="AR95" i="2"/>
  <c r="AR125" i="2"/>
  <c r="AR42" i="2"/>
  <c r="AR74" i="2"/>
  <c r="AR425" i="2"/>
  <c r="AR27" i="2"/>
  <c r="AR139" i="2"/>
  <c r="AR153" i="2"/>
  <c r="AR101" i="2"/>
  <c r="AR259" i="2"/>
  <c r="AR297" i="2"/>
  <c r="AR492" i="2"/>
  <c r="AR9" i="2"/>
  <c r="AR165" i="2"/>
  <c r="AR375" i="2"/>
  <c r="AR569" i="2"/>
  <c r="AR559" i="2"/>
  <c r="AR175" i="2"/>
  <c r="AR471" i="2"/>
  <c r="AR189" i="2"/>
  <c r="AR156" i="2"/>
  <c r="AR478" i="2"/>
  <c r="AR624" i="2"/>
  <c r="AR12" i="2"/>
  <c r="AR13" i="2"/>
  <c r="AR453" i="2"/>
  <c r="AR533" i="2"/>
  <c r="AR5" i="2"/>
  <c r="AR298" i="2"/>
  <c r="AU717" i="2"/>
  <c r="AU673" i="2"/>
  <c r="AU564" i="2"/>
  <c r="AU214" i="2"/>
  <c r="AU704" i="2"/>
  <c r="AU470" i="2"/>
  <c r="AU209" i="2"/>
  <c r="AU326" i="2"/>
  <c r="AU541" i="2"/>
  <c r="AU627" i="2"/>
  <c r="AU123" i="2"/>
  <c r="AU95" i="2"/>
  <c r="AU125" i="2"/>
  <c r="AU42" i="2"/>
  <c r="AU448" i="2"/>
  <c r="AU342" i="2"/>
  <c r="AU74" i="2"/>
  <c r="AU425" i="2"/>
  <c r="AU27" i="2"/>
  <c r="AU139" i="2"/>
  <c r="AU723" i="2"/>
  <c r="AU437" i="2"/>
  <c r="AU153" i="2"/>
  <c r="AU524" i="2"/>
  <c r="AU101" i="2"/>
  <c r="AU504" i="2"/>
  <c r="AU259" i="2"/>
  <c r="AU297" i="2"/>
  <c r="AU492" i="2"/>
  <c r="AU609" i="2"/>
  <c r="AU9" i="2"/>
  <c r="AU165" i="2"/>
  <c r="AU218" i="2"/>
  <c r="AU375" i="2"/>
  <c r="AU569" i="2"/>
  <c r="AU559" i="2"/>
  <c r="AU175" i="2"/>
  <c r="AU66" i="2"/>
  <c r="AU471" i="2"/>
  <c r="AU189" i="2"/>
  <c r="AU287" i="2"/>
  <c r="AU489" i="2"/>
  <c r="AU156" i="2"/>
  <c r="AU478" i="2"/>
  <c r="AU196" i="2"/>
  <c r="AU624" i="2"/>
  <c r="AU447" i="2"/>
  <c r="AU514" i="2"/>
  <c r="AU499" i="2"/>
  <c r="AU700" i="2"/>
  <c r="AU636" i="2"/>
  <c r="AU135" i="2"/>
  <c r="AU507" i="2"/>
  <c r="AU733" i="2"/>
  <c r="AU722" i="2"/>
  <c r="AU395" i="2"/>
  <c r="AU585" i="2"/>
  <c r="AU92" i="2"/>
  <c r="AU721" i="2"/>
  <c r="AU225" i="2"/>
  <c r="AU591" i="2"/>
  <c r="AU630" i="2"/>
  <c r="AU498" i="2"/>
  <c r="AU308" i="2"/>
  <c r="AU363" i="2"/>
  <c r="AU602" i="2"/>
  <c r="AU130" i="2"/>
  <c r="AU387" i="2"/>
  <c r="AU39" i="2"/>
  <c r="AU505" i="2"/>
  <c r="AU509" i="2"/>
  <c r="AU127" i="2"/>
  <c r="AU566" i="2"/>
  <c r="AU56" i="2"/>
  <c r="AU163" i="2"/>
  <c r="AU200" i="2"/>
  <c r="AU650" i="2"/>
  <c r="AU537" i="2"/>
  <c r="AU203" i="2"/>
  <c r="AU171" i="2"/>
  <c r="AU124" i="2"/>
  <c r="AU8" i="2"/>
  <c r="AU255" i="2"/>
  <c r="AU349" i="2"/>
  <c r="AU419" i="2"/>
  <c r="AU376" i="2"/>
  <c r="AU418" i="2"/>
  <c r="AU111" i="2"/>
  <c r="AU701" i="2"/>
  <c r="AU15" i="2"/>
  <c r="AU86" i="2"/>
  <c r="AU89" i="2"/>
  <c r="AU278" i="2"/>
  <c r="AU173" i="2"/>
  <c r="AU160" i="2"/>
  <c r="AU597" i="2"/>
  <c r="AU681" i="2"/>
  <c r="AU356" i="2"/>
  <c r="AU113" i="2"/>
  <c r="AU621" i="2"/>
  <c r="AU623" i="2"/>
  <c r="AU427" i="2"/>
  <c r="AU364" i="2"/>
  <c r="AU340" i="2"/>
  <c r="AU345" i="2"/>
  <c r="AU594" i="2"/>
  <c r="AU80" i="2"/>
  <c r="AU292" i="2"/>
  <c r="AU310" i="2"/>
  <c r="AU628" i="2"/>
  <c r="AU119" i="2"/>
  <c r="AU21" i="2"/>
  <c r="AU485" i="2"/>
  <c r="AU204" i="2"/>
  <c r="AU341" i="2"/>
  <c r="AU669" i="2"/>
  <c r="AU118" i="2"/>
  <c r="AU10" i="2"/>
  <c r="AU294" i="2"/>
  <c r="AU65" i="2"/>
  <c r="AU51" i="2"/>
  <c r="AU3" i="2"/>
  <c r="AU371" i="2"/>
  <c r="AU149" i="2"/>
  <c r="AU57" i="2"/>
  <c r="AU415" i="2"/>
  <c r="AU140" i="2"/>
  <c r="AU420" i="2"/>
  <c r="AU637" i="2"/>
  <c r="AU197" i="2"/>
  <c r="AU581" i="2"/>
  <c r="AU521" i="2"/>
  <c r="AU146" i="2"/>
  <c r="AU268" i="2"/>
  <c r="AU46" i="2"/>
  <c r="AU532" i="2"/>
  <c r="AU103" i="2"/>
  <c r="AU222" i="2"/>
  <c r="AU109" i="2"/>
  <c r="AU38" i="2"/>
  <c r="AU239" i="2"/>
  <c r="AU81" i="2"/>
  <c r="AU49" i="2"/>
  <c r="AU474" i="2"/>
  <c r="AU384" i="2"/>
  <c r="AU73" i="2"/>
  <c r="AU393" i="2"/>
  <c r="AU480" i="2"/>
  <c r="AU490" i="2"/>
  <c r="AU562" i="2"/>
  <c r="AU94" i="2"/>
  <c r="AU369" i="2"/>
  <c r="AU382" i="2"/>
  <c r="AU61" i="2"/>
  <c r="AU612" i="2"/>
  <c r="AU176" i="2"/>
  <c r="AU114" i="2"/>
  <c r="AU329" i="2"/>
  <c r="AU625" i="2"/>
  <c r="AU702" i="2"/>
  <c r="AU600" i="2"/>
  <c r="AU155" i="2"/>
  <c r="AU43" i="2"/>
  <c r="AU517" i="2"/>
  <c r="AU55" i="2"/>
  <c r="AU63" i="2"/>
  <c r="AU516" i="2"/>
  <c r="AU67" i="2"/>
  <c r="AU205" i="2"/>
  <c r="AU223" i="2"/>
  <c r="AU458" i="2"/>
  <c r="AU487" i="2"/>
  <c r="AU98" i="2"/>
  <c r="AU457" i="2"/>
  <c r="AU18" i="2"/>
  <c r="AU719" i="2"/>
  <c r="AU429" i="2"/>
  <c r="AU246" i="2"/>
  <c r="AU60" i="2"/>
  <c r="AU29" i="2"/>
  <c r="AU654" i="2"/>
  <c r="AU288" i="2"/>
  <c r="AU546" i="2"/>
  <c r="AU611" i="2"/>
  <c r="AU224" i="2"/>
  <c r="AU397" i="2"/>
  <c r="AU381" i="2"/>
  <c r="AU691" i="2"/>
  <c r="AU23" i="2"/>
  <c r="AU237" i="2"/>
  <c r="AU219" i="2"/>
  <c r="AU443" i="2"/>
  <c r="AU302" i="2"/>
  <c r="AU540" i="2"/>
  <c r="AU500" i="2"/>
  <c r="AU469" i="2"/>
  <c r="AU549" i="2"/>
  <c r="AU714" i="2"/>
  <c r="AU331" i="2"/>
  <c r="AU378" i="2"/>
  <c r="AU512" i="2"/>
  <c r="AU678" i="2"/>
  <c r="AU285" i="2"/>
  <c r="AU330" i="2"/>
  <c r="AU90" i="2"/>
  <c r="AU238" i="2"/>
  <c r="AU685" i="2"/>
  <c r="AU465" i="2"/>
  <c r="AU720" i="2"/>
  <c r="AU580" i="2"/>
  <c r="AU488" i="2"/>
  <c r="AU311" i="2"/>
  <c r="AU528" i="2"/>
  <c r="AU486" i="2"/>
  <c r="AU710" i="2"/>
  <c r="AU445" i="2"/>
  <c r="AU70" i="2"/>
  <c r="AU161" i="2"/>
  <c r="AU531" i="2"/>
  <c r="AU615" i="2"/>
  <c r="AU236" i="2"/>
  <c r="AU132" i="2"/>
  <c r="AU158" i="2"/>
  <c r="AU263" i="2"/>
  <c r="AU367" i="2"/>
  <c r="AU167" i="2"/>
  <c r="AU313" i="2"/>
  <c r="AU30" i="2"/>
  <c r="AU362" i="2"/>
  <c r="AU207" i="2"/>
  <c r="AU217" i="2"/>
  <c r="AU481" i="2"/>
  <c r="AU328" i="2"/>
  <c r="AU83" i="2"/>
  <c r="AU358" i="2"/>
  <c r="AU561" i="2"/>
  <c r="AU234" i="2"/>
  <c r="AU129" i="2"/>
  <c r="AU641" i="2"/>
  <c r="AU613" i="2"/>
  <c r="AU656" i="2"/>
  <c r="AU24" i="2"/>
  <c r="AU284" i="2"/>
  <c r="AU307" i="2"/>
  <c r="AU647" i="2"/>
  <c r="AU232" i="2"/>
  <c r="AU64" i="2"/>
  <c r="AU688" i="2"/>
  <c r="AU414" i="2"/>
  <c r="AU527" i="2"/>
  <c r="AU357" i="2"/>
  <c r="AU323" i="2"/>
  <c r="AU180" i="2"/>
  <c r="AU385" i="2"/>
  <c r="AU383" i="2"/>
  <c r="AU264" i="2"/>
  <c r="AU390" i="2"/>
  <c r="AU338" i="2"/>
  <c r="AU202" i="2"/>
  <c r="AU78" i="2"/>
  <c r="AU35" i="2"/>
  <c r="AU372" i="2"/>
  <c r="AU467" i="2"/>
  <c r="AU451" i="2"/>
  <c r="AU122" i="2"/>
  <c r="AU441" i="2"/>
  <c r="AU275" i="2"/>
  <c r="AU583" i="2"/>
  <c r="AU52" i="2"/>
  <c r="AU435" i="2"/>
  <c r="AU718" i="2"/>
  <c r="AU391" i="2"/>
  <c r="AU547" i="2"/>
  <c r="AU201" i="2"/>
  <c r="AU389" i="2"/>
  <c r="AU421" i="2"/>
  <c r="AU336" i="2"/>
  <c r="AU87" i="2"/>
  <c r="AU143" i="2"/>
  <c r="AU653" i="2"/>
  <c r="AU639" i="2"/>
  <c r="AU648" i="2"/>
  <c r="AU348" i="2"/>
  <c r="AU147" i="2"/>
  <c r="AU192" i="2"/>
  <c r="AU309" i="2"/>
  <c r="AU251" i="2"/>
  <c r="AU186" i="2"/>
  <c r="AU267" i="2"/>
  <c r="AU276" i="2"/>
  <c r="AU312" i="2"/>
  <c r="AU339" i="2"/>
  <c r="AU314" i="2"/>
  <c r="AU539" i="2"/>
  <c r="AU84" i="2"/>
  <c r="AU508" i="2"/>
  <c r="AU41" i="2"/>
  <c r="AU578" i="2"/>
  <c r="AU26" i="2"/>
  <c r="AU642" i="2"/>
  <c r="AU652" i="2"/>
  <c r="AU351" i="2"/>
  <c r="AU169" i="2"/>
  <c r="AU59" i="2"/>
  <c r="AU450" i="2"/>
  <c r="AU120" i="2"/>
  <c r="AU359" i="2"/>
  <c r="AU54" i="2"/>
  <c r="AU227" i="2"/>
  <c r="AU596" i="2"/>
  <c r="AU136" i="2"/>
  <c r="AU601" i="2"/>
  <c r="AU181" i="2"/>
  <c r="AU194" i="2"/>
  <c r="AU347" i="2"/>
  <c r="AU335" i="2"/>
  <c r="AU431" i="2"/>
  <c r="AU295" i="2"/>
  <c r="AU661" i="2"/>
  <c r="AU493" i="2"/>
  <c r="AU279" i="2"/>
  <c r="AU475" i="2"/>
  <c r="AU634" i="2"/>
  <c r="AU231" i="2"/>
  <c r="AU667" i="2"/>
  <c r="AU570" i="2"/>
  <c r="AU235" i="2"/>
  <c r="AU556" i="2"/>
  <c r="AU692" i="2"/>
  <c r="AU76" i="2"/>
  <c r="AU110" i="2"/>
  <c r="AU603" i="2"/>
  <c r="AU145" i="2"/>
  <c r="AU560" i="2"/>
  <c r="AU271" i="2"/>
  <c r="AU243" i="2"/>
  <c r="AU121" i="2"/>
  <c r="AU245" i="2"/>
  <c r="AU695" i="2"/>
  <c r="AU577" i="2"/>
  <c r="AU318" i="2"/>
  <c r="AU511" i="2"/>
  <c r="AU640" i="2"/>
  <c r="AU638" i="2"/>
  <c r="AU299" i="2"/>
  <c r="AU166" i="2"/>
  <c r="AU473" i="2"/>
  <c r="AU343" i="2"/>
  <c r="AU428" i="2"/>
  <c r="AU392" i="2"/>
  <c r="AU280" i="2"/>
  <c r="AU20" i="2"/>
  <c r="AU408" i="2"/>
  <c r="AU327" i="2"/>
  <c r="AU551" i="2"/>
  <c r="AU440" i="2"/>
  <c r="AU290" i="2"/>
  <c r="AU501" i="2"/>
  <c r="AU432" i="2"/>
  <c r="AU71" i="2"/>
  <c r="AU144" i="2"/>
  <c r="AU644" i="2"/>
  <c r="AU100" i="2"/>
  <c r="AU606" i="2"/>
  <c r="AU666" i="2"/>
  <c r="AU221" i="2"/>
  <c r="AU394" i="2"/>
  <c r="AU241" i="2"/>
  <c r="AU273" i="2"/>
  <c r="AU58" i="2"/>
  <c r="AU16" i="2"/>
  <c r="AU250" i="2"/>
  <c r="AU410" i="2"/>
  <c r="AU115" i="2"/>
  <c r="AU595" i="2"/>
  <c r="AU699" i="2"/>
  <c r="AU230" i="2"/>
  <c r="AU433" i="2"/>
  <c r="AU211" i="2"/>
  <c r="AU12" i="2"/>
  <c r="AU13" i="2"/>
  <c r="AU453" i="2"/>
  <c r="AU361" i="2"/>
  <c r="AU93" i="2"/>
  <c r="AU483" i="2"/>
  <c r="AU396" i="2"/>
  <c r="AU533" i="2"/>
  <c r="AU220" i="2"/>
  <c r="AU5" i="2"/>
  <c r="AU388" i="2"/>
  <c r="AU298" i="2"/>
  <c r="AU464" i="2"/>
  <c r="AU683" i="2"/>
  <c r="AU188" i="2"/>
  <c r="AU177" i="2"/>
  <c r="AU174" i="2"/>
  <c r="AU286" i="2"/>
  <c r="AU374" i="2"/>
  <c r="AU68" i="2"/>
  <c r="AU468" i="2"/>
  <c r="AU208" i="2"/>
  <c r="AU380" i="2"/>
  <c r="AU455" i="2"/>
  <c r="AU552" i="2"/>
  <c r="AV510" i="2" l="1"/>
  <c r="AV657" i="2"/>
  <c r="W52" i="3"/>
  <c r="W78" i="3"/>
  <c r="Y87" i="3"/>
  <c r="Y95" i="3"/>
  <c r="Y54" i="3"/>
  <c r="Y16" i="3"/>
  <c r="W117" i="3"/>
  <c r="Y67" i="3"/>
  <c r="W62" i="3"/>
  <c r="Y109" i="3"/>
  <c r="Y45" i="3"/>
  <c r="Y21" i="3"/>
  <c r="W33" i="3"/>
  <c r="W22" i="3"/>
  <c r="W16" i="3"/>
  <c r="W61" i="3"/>
  <c r="Y69" i="3"/>
  <c r="Y82" i="3"/>
  <c r="W74" i="3"/>
  <c r="W75" i="3"/>
  <c r="Y111" i="3"/>
  <c r="W26" i="3"/>
  <c r="W83" i="3"/>
  <c r="Y76" i="3"/>
  <c r="Y88" i="3"/>
  <c r="W90" i="3"/>
  <c r="W65" i="3"/>
  <c r="W55" i="3"/>
  <c r="Y9" i="3"/>
  <c r="Y99" i="3"/>
  <c r="W102" i="3"/>
  <c r="W12" i="3"/>
  <c r="Y90" i="3"/>
  <c r="Y65" i="3"/>
  <c r="Y37" i="3"/>
  <c r="Y33" i="3"/>
  <c r="W66" i="3"/>
  <c r="Y5" i="3"/>
  <c r="W37" i="3"/>
  <c r="W69" i="3"/>
  <c r="Y42" i="3"/>
  <c r="Y22" i="3"/>
  <c r="W44" i="3"/>
  <c r="W27" i="3"/>
  <c r="Y103" i="3"/>
  <c r="W3" i="3"/>
  <c r="W123" i="3"/>
  <c r="Y110" i="3"/>
  <c r="Y124" i="3"/>
  <c r="Y6" i="3"/>
  <c r="W63" i="3"/>
  <c r="W36" i="3"/>
  <c r="W116" i="3"/>
  <c r="W8" i="3"/>
  <c r="W118" i="3"/>
  <c r="W56" i="3"/>
  <c r="W99" i="3"/>
  <c r="Y75" i="3"/>
  <c r="Y26" i="3"/>
  <c r="W110" i="3"/>
  <c r="W124" i="3"/>
  <c r="Y92" i="3"/>
  <c r="W43" i="3"/>
  <c r="Y44" i="3"/>
  <c r="Y11" i="3"/>
  <c r="W96" i="3"/>
  <c r="Y23" i="3"/>
  <c r="W84" i="3"/>
  <c r="Y118" i="3"/>
  <c r="Y63" i="3"/>
  <c r="W49" i="3"/>
  <c r="Y77" i="3"/>
  <c r="W15" i="3"/>
  <c r="W92" i="3"/>
  <c r="Y3" i="3"/>
  <c r="W24" i="3"/>
  <c r="W70" i="3"/>
  <c r="Y123" i="3"/>
  <c r="W13" i="3"/>
  <c r="Y36" i="3"/>
  <c r="Y116" i="3"/>
  <c r="Y8" i="3"/>
  <c r="W81" i="3"/>
  <c r="Y117" i="3"/>
  <c r="W101" i="3"/>
  <c r="W89" i="3"/>
  <c r="W104" i="3"/>
  <c r="Y66" i="3"/>
  <c r="W97" i="3"/>
  <c r="Y17" i="3"/>
  <c r="W112" i="3"/>
  <c r="Y49" i="3"/>
  <c r="W54" i="3"/>
  <c r="W109" i="3"/>
  <c r="W39" i="3"/>
  <c r="W71" i="3"/>
  <c r="W47" i="3"/>
  <c r="W46" i="3"/>
  <c r="Y24" i="3"/>
  <c r="Y70" i="3"/>
  <c r="W38" i="3"/>
  <c r="W57" i="3"/>
  <c r="W9" i="3"/>
  <c r="W28" i="3"/>
  <c r="W4" i="3"/>
  <c r="W93" i="3"/>
  <c r="Y81" i="3"/>
  <c r="Y53" i="3"/>
  <c r="Y35" i="3"/>
  <c r="W30" i="3"/>
  <c r="W6" i="3"/>
  <c r="W82" i="3"/>
  <c r="W88" i="3"/>
  <c r="Y83" i="3"/>
  <c r="Y96" i="3"/>
  <c r="W51" i="3"/>
  <c r="Y55" i="3"/>
  <c r="W53" i="3"/>
  <c r="W120" i="3"/>
  <c r="W121" i="3"/>
  <c r="W17" i="3"/>
  <c r="Y47" i="3"/>
  <c r="W100" i="3"/>
  <c r="W32" i="3"/>
  <c r="W60" i="3"/>
  <c r="W80" i="3"/>
  <c r="W31" i="3"/>
  <c r="Y57" i="3"/>
  <c r="W45" i="3"/>
  <c r="Y4" i="3"/>
  <c r="Y93" i="3"/>
  <c r="W125" i="3"/>
  <c r="Y79" i="3"/>
  <c r="Y2" i="3"/>
  <c r="Y58" i="3"/>
  <c r="Y101" i="3"/>
  <c r="W87" i="3"/>
  <c r="W42" i="3"/>
  <c r="Y19" i="3"/>
  <c r="W5" i="3"/>
  <c r="W58" i="3"/>
  <c r="Y89" i="3"/>
  <c r="W91" i="3"/>
  <c r="Y91" i="3"/>
  <c r="W48" i="3"/>
  <c r="Y100" i="3"/>
  <c r="W122" i="3"/>
  <c r="W79" i="3"/>
  <c r="W18" i="3"/>
  <c r="W72" i="3"/>
  <c r="W68" i="3"/>
  <c r="Y60" i="3"/>
  <c r="Y31" i="3"/>
  <c r="W50" i="3"/>
  <c r="W40" i="3"/>
  <c r="W85" i="3"/>
  <c r="Y125" i="3"/>
  <c r="Y113" i="3"/>
  <c r="Y39" i="3"/>
  <c r="Y40" i="3"/>
  <c r="W2" i="3"/>
  <c r="Y106" i="3"/>
  <c r="Y52" i="3"/>
  <c r="W11" i="3"/>
  <c r="Y51" i="3"/>
  <c r="Y15" i="3"/>
  <c r="Y30" i="3"/>
  <c r="Y41" i="3"/>
  <c r="W108" i="3"/>
  <c r="W77" i="3"/>
  <c r="Y48" i="3"/>
  <c r="Y122" i="3"/>
  <c r="W106" i="3"/>
  <c r="Y72" i="3"/>
  <c r="Y68" i="3"/>
  <c r="W114" i="3"/>
  <c r="W35" i="3"/>
  <c r="Y50" i="3"/>
  <c r="W115" i="3"/>
  <c r="W113" i="3"/>
  <c r="Y85" i="3"/>
  <c r="W29" i="3"/>
  <c r="Y32" i="3"/>
  <c r="Y18" i="3"/>
  <c r="Y80" i="3"/>
  <c r="W119" i="3"/>
  <c r="Y104" i="3"/>
  <c r="W76" i="3"/>
  <c r="Y74" i="3"/>
  <c r="Y46" i="3"/>
  <c r="Y112" i="3"/>
  <c r="Y56" i="3"/>
  <c r="W111" i="3"/>
  <c r="Y94" i="3"/>
  <c r="Y114" i="3"/>
  <c r="W107" i="3"/>
  <c r="W10" i="3"/>
  <c r="Y115" i="3"/>
  <c r="W7" i="3"/>
  <c r="Y29" i="3"/>
  <c r="W98" i="3"/>
  <c r="W73" i="3"/>
  <c r="Y102" i="3"/>
  <c r="Y120" i="3"/>
  <c r="W59" i="3"/>
  <c r="Y38" i="3"/>
  <c r="W103" i="3"/>
  <c r="Y78" i="3"/>
  <c r="W25" i="3"/>
  <c r="Y107" i="3"/>
  <c r="Y62" i="3"/>
  <c r="W95" i="3"/>
  <c r="Y13" i="3"/>
  <c r="W64" i="3"/>
  <c r="W86" i="3"/>
  <c r="W34" i="3"/>
  <c r="W14" i="3"/>
  <c r="Y10" i="3"/>
  <c r="Y59" i="3"/>
  <c r="Y7" i="3"/>
  <c r="Y98" i="3"/>
  <c r="Y28" i="3"/>
  <c r="W23" i="3"/>
  <c r="Y73" i="3"/>
  <c r="Y105" i="3"/>
  <c r="Y84" i="3"/>
  <c r="Y71" i="3"/>
  <c r="Y43" i="3"/>
  <c r="W41" i="3"/>
  <c r="Y25" i="3"/>
  <c r="Y20" i="3"/>
  <c r="Y12" i="3"/>
  <c r="Y97" i="3"/>
  <c r="W21" i="3"/>
  <c r="Y121" i="3"/>
  <c r="Y61" i="3"/>
  <c r="Y119" i="3"/>
  <c r="Y108" i="3"/>
  <c r="Y64" i="3"/>
  <c r="Y86" i="3"/>
  <c r="W20" i="3"/>
  <c r="W19" i="3"/>
  <c r="Y34" i="3"/>
  <c r="Y14" i="3"/>
  <c r="Y27" i="3"/>
  <c r="W105" i="3"/>
  <c r="W67" i="3"/>
  <c r="W94" i="3"/>
  <c r="AV727" i="2"/>
  <c r="AV480" i="2"/>
  <c r="AV494" i="2"/>
  <c r="AV698" i="2"/>
  <c r="AV658" i="2"/>
  <c r="AV444" i="2"/>
  <c r="AV587" i="2"/>
  <c r="AV412" i="2"/>
  <c r="AV252" i="2"/>
  <c r="AV696" i="2"/>
  <c r="AV62" i="2"/>
  <c r="AV56" i="2"/>
  <c r="AV453" i="2"/>
  <c r="AV189" i="2"/>
  <c r="AV297" i="2"/>
  <c r="AV342" i="2"/>
  <c r="AV394" i="2"/>
  <c r="AV216" i="2"/>
  <c r="AV17" i="2"/>
  <c r="AV104" i="2"/>
  <c r="AV697" i="2"/>
  <c r="AV501" i="2"/>
  <c r="AV166" i="2"/>
  <c r="AV170" i="2"/>
  <c r="AV616" i="2"/>
  <c r="AV560" i="2"/>
  <c r="AV475" i="2"/>
  <c r="AV682" i="2"/>
  <c r="AV183" i="2"/>
  <c r="AV248" i="2"/>
  <c r="AV450" i="2"/>
  <c r="AV413" i="2"/>
  <c r="AV187" i="2"/>
  <c r="AV84" i="2"/>
  <c r="AV350" i="2"/>
  <c r="AV579" i="2"/>
  <c r="AV32" i="2"/>
  <c r="AV527" i="2"/>
  <c r="AV129" i="2"/>
  <c r="AV167" i="2"/>
  <c r="AV710" i="2"/>
  <c r="AV469" i="2"/>
  <c r="AV611" i="2"/>
  <c r="AV487" i="2"/>
  <c r="AV702" i="2"/>
  <c r="AV308" i="2"/>
  <c r="AV135" i="2"/>
  <c r="AV459" i="2"/>
  <c r="AV541" i="2"/>
  <c r="AV676" i="2"/>
  <c r="AV623" i="2"/>
  <c r="AV675" i="2"/>
  <c r="AV565" i="2"/>
  <c r="AV364" i="2"/>
  <c r="AV371" i="2"/>
  <c r="AV683" i="2"/>
  <c r="AV419" i="2"/>
  <c r="AV566" i="2"/>
  <c r="AV13" i="2"/>
  <c r="AV471" i="2"/>
  <c r="AV259" i="2"/>
  <c r="AV448" i="2"/>
  <c r="AV433" i="2"/>
  <c r="AV221" i="2"/>
  <c r="AV50" i="2"/>
  <c r="AV686" i="2"/>
  <c r="AV134" i="2"/>
  <c r="AV290" i="2"/>
  <c r="AV299" i="2"/>
  <c r="AV131" i="2"/>
  <c r="AV19" i="2"/>
  <c r="AV145" i="2"/>
  <c r="AV279" i="2"/>
  <c r="AV545" i="2"/>
  <c r="AV102" i="2"/>
  <c r="AV301" i="2"/>
  <c r="AV59" i="2"/>
  <c r="AV707" i="2"/>
  <c r="AV614" i="2"/>
  <c r="AV539" i="2"/>
  <c r="AV226" i="2"/>
  <c r="AV674" i="2"/>
  <c r="AV732" i="2"/>
  <c r="AV414" i="2"/>
  <c r="AV234" i="2"/>
  <c r="AV367" i="2"/>
  <c r="AV486" i="2"/>
  <c r="AV500" i="2"/>
  <c r="AV546" i="2"/>
  <c r="AV458" i="2"/>
  <c r="AV625" i="2"/>
  <c r="AV498" i="2"/>
  <c r="AV636" i="2"/>
  <c r="AV253" i="2"/>
  <c r="AV326" i="2"/>
  <c r="AV122" i="2"/>
  <c r="AV664" i="2"/>
  <c r="AV103" i="2"/>
  <c r="AV671" i="2"/>
  <c r="AV713" i="2"/>
  <c r="AV321" i="2"/>
  <c r="AV628" i="2"/>
  <c r="AV689" i="2"/>
  <c r="AV677" i="2"/>
  <c r="AV109" i="2"/>
  <c r="AV407" i="2"/>
  <c r="AV438" i="2"/>
  <c r="AV46" i="2"/>
  <c r="AV421" i="2"/>
  <c r="AV269" i="2"/>
  <c r="AV506" i="2"/>
  <c r="AV729" i="2"/>
  <c r="AV451" i="2"/>
  <c r="AV393" i="2"/>
  <c r="AV336" i="2"/>
  <c r="AV681" i="2"/>
  <c r="AV552" i="2"/>
  <c r="AV464" i="2"/>
  <c r="AV349" i="2"/>
  <c r="AV127" i="2"/>
  <c r="AV12" i="2"/>
  <c r="AV66" i="2"/>
  <c r="AV504" i="2"/>
  <c r="AV42" i="2"/>
  <c r="AV230" i="2"/>
  <c r="AV666" i="2"/>
  <c r="AV260" i="2"/>
  <c r="AV53" i="2"/>
  <c r="AV210" i="2"/>
  <c r="AV440" i="2"/>
  <c r="AV638" i="2"/>
  <c r="AV37" i="2"/>
  <c r="AV513" i="2"/>
  <c r="AV603" i="2"/>
  <c r="AV493" i="2"/>
  <c r="AV48" i="2"/>
  <c r="AV482" i="2"/>
  <c r="AV190" i="2"/>
  <c r="AV169" i="2"/>
  <c r="AV439" i="2"/>
  <c r="AV484" i="2"/>
  <c r="AV314" i="2"/>
  <c r="AV558" i="2"/>
  <c r="AV315" i="2"/>
  <c r="AV608" i="2"/>
  <c r="AV688" i="2"/>
  <c r="AV561" i="2"/>
  <c r="AV263" i="2"/>
  <c r="AV528" i="2"/>
  <c r="AV540" i="2"/>
  <c r="AV288" i="2"/>
  <c r="AV223" i="2"/>
  <c r="AV329" i="2"/>
  <c r="AV630" i="2"/>
  <c r="AV700" i="2"/>
  <c r="AV725" i="2"/>
  <c r="AV209" i="2"/>
  <c r="AV264" i="2"/>
  <c r="AV672" i="2"/>
  <c r="AV415" i="2"/>
  <c r="AV305" i="2"/>
  <c r="AV523" i="2"/>
  <c r="AV356" i="2"/>
  <c r="AV404" i="2"/>
  <c r="AV337" i="2"/>
  <c r="AV420" i="2"/>
  <c r="AV449" i="2"/>
  <c r="AV728" i="2"/>
  <c r="AV140" i="2"/>
  <c r="AV389" i="2"/>
  <c r="AV34" i="2"/>
  <c r="AV85" i="2"/>
  <c r="AV384" i="2"/>
  <c r="AV306" i="2"/>
  <c r="AV330" i="2"/>
  <c r="AV73" i="2"/>
  <c r="AV455" i="2"/>
  <c r="AV160" i="2"/>
  <c r="AV255" i="2"/>
  <c r="AV509" i="2"/>
  <c r="AV298" i="2"/>
  <c r="AV211" i="2"/>
  <c r="AV175" i="2"/>
  <c r="AV101" i="2"/>
  <c r="AV125" i="2"/>
  <c r="AV699" i="2"/>
  <c r="AV606" i="2"/>
  <c r="AV573" i="2"/>
  <c r="AV436" i="2"/>
  <c r="AV398" i="2"/>
  <c r="AV551" i="2"/>
  <c r="AV640" i="2"/>
  <c r="AV430" i="2"/>
  <c r="AV709" i="2"/>
  <c r="AV110" i="2"/>
  <c r="AV661" i="2"/>
  <c r="AV554" i="2"/>
  <c r="AV497" i="2"/>
  <c r="AV563" i="2"/>
  <c r="AV351" i="2"/>
  <c r="AV590" i="2"/>
  <c r="AV256" i="2"/>
  <c r="AV339" i="2"/>
  <c r="AV141" i="2"/>
  <c r="AV168" i="2"/>
  <c r="AV126" i="2"/>
  <c r="AV64" i="2"/>
  <c r="AV358" i="2"/>
  <c r="AV158" i="2"/>
  <c r="AV311" i="2"/>
  <c r="AV302" i="2"/>
  <c r="AV654" i="2"/>
  <c r="AV205" i="2"/>
  <c r="AV114" i="2"/>
  <c r="AV591" i="2"/>
  <c r="AV499" i="2"/>
  <c r="AV542" i="2"/>
  <c r="AV470" i="2"/>
  <c r="AV402" i="2"/>
  <c r="AV266" i="2"/>
  <c r="AV341" i="2"/>
  <c r="AV687" i="2"/>
  <c r="AV441" i="2"/>
  <c r="AV452" i="2"/>
  <c r="AV633" i="2"/>
  <c r="AV179" i="2"/>
  <c r="AV118" i="2"/>
  <c r="AV300" i="2"/>
  <c r="AV195" i="2"/>
  <c r="AV669" i="2"/>
  <c r="AV201" i="2"/>
  <c r="AV346" i="2"/>
  <c r="AV22" i="2"/>
  <c r="AV268" i="2"/>
  <c r="AV622" i="2"/>
  <c r="AV285" i="2"/>
  <c r="AV703" i="2"/>
  <c r="AV380" i="2"/>
  <c r="AV173" i="2"/>
  <c r="AV8" i="2"/>
  <c r="AV505" i="2"/>
  <c r="AV388" i="2"/>
  <c r="AV514" i="2"/>
  <c r="AV559" i="2"/>
  <c r="AV524" i="2"/>
  <c r="AV95" i="2"/>
  <c r="AV595" i="2"/>
  <c r="AV100" i="2"/>
  <c r="AV543" i="2"/>
  <c r="AV233" i="2"/>
  <c r="AV731" i="2"/>
  <c r="AV327" i="2"/>
  <c r="AV511" i="2"/>
  <c r="AV152" i="2"/>
  <c r="AV503" i="2"/>
  <c r="AV76" i="2"/>
  <c r="AV295" i="2"/>
  <c r="AV215" i="2"/>
  <c r="AV379" i="2"/>
  <c r="AV368" i="2"/>
  <c r="AV601" i="2"/>
  <c r="AV652" i="2"/>
  <c r="AV706" i="2"/>
  <c r="AV377" i="2"/>
  <c r="AV312" i="2"/>
  <c r="AV477" i="2"/>
  <c r="AV91" i="2"/>
  <c r="AV116" i="2"/>
  <c r="AV232" i="2"/>
  <c r="AV83" i="2"/>
  <c r="AV488" i="2"/>
  <c r="AV443" i="2"/>
  <c r="AV29" i="2"/>
  <c r="AV67" i="2"/>
  <c r="AV176" i="2"/>
  <c r="AV225" i="2"/>
  <c r="AV730" i="2"/>
  <c r="AV81" i="2"/>
  <c r="AV704" i="2"/>
  <c r="AV40" i="2"/>
  <c r="AV426" i="2"/>
  <c r="AV340" i="2"/>
  <c r="AV96" i="2"/>
  <c r="AV390" i="2"/>
  <c r="AV52" i="2"/>
  <c r="AV7" i="2"/>
  <c r="AV77" i="2"/>
  <c r="AV162" i="2"/>
  <c r="AV594" i="2"/>
  <c r="AV680" i="2"/>
  <c r="AV409" i="2"/>
  <c r="AV345" i="2"/>
  <c r="AV547" i="2"/>
  <c r="AV344" i="2"/>
  <c r="AV178" i="2"/>
  <c r="AV149" i="2"/>
  <c r="AV662" i="2"/>
  <c r="AV678" i="2"/>
  <c r="AV49" i="2"/>
  <c r="AV229" i="2"/>
  <c r="AV518" i="2"/>
  <c r="AV208" i="2"/>
  <c r="AV278" i="2"/>
  <c r="AV124" i="2"/>
  <c r="AV39" i="2"/>
  <c r="AV5" i="2"/>
  <c r="AV447" i="2"/>
  <c r="AV569" i="2"/>
  <c r="AV153" i="2"/>
  <c r="AV115" i="2"/>
  <c r="AV303" i="2"/>
  <c r="AV261" i="2"/>
  <c r="AV575" i="2"/>
  <c r="AV154" i="2"/>
  <c r="AV408" i="2"/>
  <c r="AV318" i="2"/>
  <c r="AV319" i="2"/>
  <c r="AV692" i="2"/>
  <c r="AV431" i="2"/>
  <c r="AV206" i="2"/>
  <c r="AV619" i="2"/>
  <c r="AV668" i="2"/>
  <c r="AV136" i="2"/>
  <c r="AV642" i="2"/>
  <c r="AV106" i="2"/>
  <c r="AV150" i="2"/>
  <c r="AV276" i="2"/>
  <c r="AV491" i="2"/>
  <c r="AV164" i="2"/>
  <c r="AV647" i="2"/>
  <c r="AV328" i="2"/>
  <c r="AV132" i="2"/>
  <c r="AV580" i="2"/>
  <c r="AV219" i="2"/>
  <c r="AV60" i="2"/>
  <c r="AV516" i="2"/>
  <c r="AV612" i="2"/>
  <c r="AV721" i="2"/>
  <c r="AV247" i="2"/>
  <c r="AV581" i="2"/>
  <c r="AV214" i="2"/>
  <c r="AV416" i="2"/>
  <c r="AV257" i="2"/>
  <c r="AV281" i="2"/>
  <c r="AV515" i="2"/>
  <c r="AV137" i="2"/>
  <c r="AV202" i="2"/>
  <c r="AV519" i="2"/>
  <c r="AV645" i="2"/>
  <c r="AV679" i="2"/>
  <c r="AV597" i="2"/>
  <c r="AV586" i="2"/>
  <c r="AV254" i="2"/>
  <c r="AV405" i="2"/>
  <c r="AV391" i="2"/>
  <c r="AV386" i="2"/>
  <c r="AV88" i="2"/>
  <c r="AV485" i="2"/>
  <c r="AV185" i="2"/>
  <c r="AV512" i="2"/>
  <c r="AV521" i="2"/>
  <c r="AV133" i="2"/>
  <c r="AV468" i="2"/>
  <c r="AV89" i="2"/>
  <c r="AV171" i="2"/>
  <c r="AV387" i="2"/>
  <c r="AV220" i="2"/>
  <c r="AV624" i="2"/>
  <c r="AV375" i="2"/>
  <c r="AV437" i="2"/>
  <c r="AV410" i="2"/>
  <c r="AV99" i="2"/>
  <c r="AV584" i="2"/>
  <c r="AV715" i="2"/>
  <c r="AV463" i="2"/>
  <c r="AV20" i="2"/>
  <c r="AV373" i="2"/>
  <c r="AV157" i="2"/>
  <c r="AV577" i="2"/>
  <c r="AV556" i="2"/>
  <c r="AV335" i="2"/>
  <c r="AV632" i="2"/>
  <c r="AV242" i="2"/>
  <c r="AV694" i="2"/>
  <c r="AV596" i="2"/>
  <c r="AV26" i="2"/>
  <c r="AV571" i="2"/>
  <c r="AV108" i="2"/>
  <c r="AV267" i="2"/>
  <c r="AV567" i="2"/>
  <c r="AV75" i="2"/>
  <c r="AV307" i="2"/>
  <c r="AV481" i="2"/>
  <c r="AV236" i="2"/>
  <c r="AV720" i="2"/>
  <c r="AV237" i="2"/>
  <c r="AV246" i="2"/>
  <c r="AV63" i="2"/>
  <c r="AV61" i="2"/>
  <c r="AV92" i="2"/>
  <c r="AV198" i="2"/>
  <c r="AV65" i="2"/>
  <c r="AV564" i="2"/>
  <c r="AV401" i="2"/>
  <c r="AV274" i="2"/>
  <c r="AV353" i="2"/>
  <c r="AV272" i="2"/>
  <c r="AV399" i="2"/>
  <c r="AV530" i="2"/>
  <c r="AV617" i="2"/>
  <c r="AV435" i="2"/>
  <c r="AV495" i="2"/>
  <c r="AV467" i="2"/>
  <c r="AV348" i="2"/>
  <c r="AV718" i="2"/>
  <c r="AV277" i="2"/>
  <c r="AV635" i="2"/>
  <c r="AV427" i="2"/>
  <c r="AV148" i="2"/>
  <c r="AV378" i="2"/>
  <c r="AV51" i="2"/>
  <c r="AV282" i="2"/>
  <c r="AV376" i="2"/>
  <c r="AV68" i="2"/>
  <c r="AV86" i="2"/>
  <c r="AV203" i="2"/>
  <c r="AV130" i="2"/>
  <c r="AV533" i="2"/>
  <c r="AV196" i="2"/>
  <c r="AV218" i="2"/>
  <c r="AV723" i="2"/>
  <c r="AV250" i="2"/>
  <c r="AV44" i="2"/>
  <c r="AV6" i="2"/>
  <c r="AV352" i="2"/>
  <c r="AV588" i="2"/>
  <c r="AV280" i="2"/>
  <c r="AV626" i="2"/>
  <c r="AV258" i="2"/>
  <c r="AV695" i="2"/>
  <c r="AV235" i="2"/>
  <c r="AV347" i="2"/>
  <c r="AV604" i="2"/>
  <c r="AV605" i="2"/>
  <c r="AV227" i="2"/>
  <c r="AV578" i="2"/>
  <c r="AV568" i="2"/>
  <c r="AV651" i="2"/>
  <c r="AV186" i="2"/>
  <c r="AV417" i="2"/>
  <c r="AV142" i="2"/>
  <c r="AV383" i="2"/>
  <c r="AV284" i="2"/>
  <c r="AV217" i="2"/>
  <c r="AV615" i="2"/>
  <c r="AV465" i="2"/>
  <c r="AV23" i="2"/>
  <c r="AV429" i="2"/>
  <c r="AV55" i="2"/>
  <c r="AV382" i="2"/>
  <c r="AV585" i="2"/>
  <c r="AV522" i="2"/>
  <c r="AV310" i="2"/>
  <c r="AV673" i="2"/>
  <c r="AV422" i="2"/>
  <c r="AV275" i="2"/>
  <c r="AV724" i="2"/>
  <c r="AV535" i="2"/>
  <c r="AV598" i="2"/>
  <c r="AV79" i="2"/>
  <c r="AV28" i="2"/>
  <c r="AV461" i="2"/>
  <c r="AV35" i="2"/>
  <c r="AV479" i="2"/>
  <c r="AV320" i="2"/>
  <c r="AV544" i="2"/>
  <c r="AV648" i="2"/>
  <c r="AV472" i="2"/>
  <c r="AV593" i="2"/>
  <c r="AV372" i="2"/>
  <c r="AV631" i="2"/>
  <c r="AV365" i="2"/>
  <c r="AV331" i="2"/>
  <c r="AV119" i="2"/>
  <c r="AV97" i="2"/>
  <c r="AV38" i="2"/>
  <c r="AV374" i="2"/>
  <c r="AV15" i="2"/>
  <c r="AV537" i="2"/>
  <c r="AV396" i="2"/>
  <c r="AV478" i="2"/>
  <c r="AV165" i="2"/>
  <c r="AV139" i="2"/>
  <c r="AV16" i="2"/>
  <c r="AV324" i="2"/>
  <c r="AV213" i="2"/>
  <c r="AV529" i="2"/>
  <c r="AV355" i="2"/>
  <c r="AV644" i="2"/>
  <c r="AV392" i="2"/>
  <c r="AV82" i="2"/>
  <c r="AV138" i="2"/>
  <c r="AV245" i="2"/>
  <c r="AV570" i="2"/>
  <c r="AV194" i="2"/>
  <c r="AV712" i="2"/>
  <c r="AV660" i="2"/>
  <c r="AV54" i="2"/>
  <c r="AV41" i="2"/>
  <c r="AV460" i="2"/>
  <c r="AV251" i="2"/>
  <c r="AV69" i="2"/>
  <c r="AV332" i="2"/>
  <c r="AV385" i="2"/>
  <c r="AV24" i="2"/>
  <c r="AV207" i="2"/>
  <c r="AV531" i="2"/>
  <c r="AV685" i="2"/>
  <c r="AV691" i="2"/>
  <c r="AV719" i="2"/>
  <c r="AV517" i="2"/>
  <c r="AV369" i="2"/>
  <c r="AV395" i="2"/>
  <c r="AV244" i="2"/>
  <c r="AV113" i="2"/>
  <c r="AV717" i="2"/>
  <c r="AV474" i="2"/>
  <c r="AV338" i="2"/>
  <c r="AV655" i="2"/>
  <c r="AV607" i="2"/>
  <c r="AV599" i="2"/>
  <c r="AV643" i="2"/>
  <c r="AV555" i="2"/>
  <c r="AV283" i="2"/>
  <c r="AV502" i="2"/>
  <c r="AV105" i="2"/>
  <c r="AV525" i="2"/>
  <c r="AV526" i="2"/>
  <c r="AV639" i="2"/>
  <c r="AV354" i="2"/>
  <c r="AV191" i="2"/>
  <c r="AV446" i="2"/>
  <c r="AV239" i="2"/>
  <c r="AV714" i="2"/>
  <c r="AV621" i="2"/>
  <c r="AV456" i="2"/>
  <c r="AV197" i="2"/>
  <c r="AV286" i="2"/>
  <c r="AV701" i="2"/>
  <c r="AV650" i="2"/>
  <c r="AV483" i="2"/>
  <c r="AV156" i="2"/>
  <c r="AV9" i="2"/>
  <c r="AV27" i="2"/>
  <c r="AV58" i="2"/>
  <c r="AV11" i="2"/>
  <c r="AV2" i="2"/>
  <c r="AV574" i="2"/>
  <c r="AV293" i="2"/>
  <c r="AV144" i="2"/>
  <c r="AV428" i="2"/>
  <c r="AV117" i="2"/>
  <c r="AV466" i="2"/>
  <c r="AV121" i="2"/>
  <c r="AV667" i="2"/>
  <c r="AV181" i="2"/>
  <c r="AV304" i="2"/>
  <c r="AV649" i="2"/>
  <c r="AV359" i="2"/>
  <c r="AV508" i="2"/>
  <c r="AV553" i="2"/>
  <c r="AV309" i="2"/>
  <c r="AV454" i="2"/>
  <c r="AV31" i="2"/>
  <c r="AV180" i="2"/>
  <c r="AV656" i="2"/>
  <c r="AV362" i="2"/>
  <c r="AV161" i="2"/>
  <c r="AV238" i="2"/>
  <c r="AV381" i="2"/>
  <c r="AV18" i="2"/>
  <c r="AV43" i="2"/>
  <c r="AV94" i="2"/>
  <c r="AV722" i="2"/>
  <c r="AV583" i="2"/>
  <c r="AV317" i="2"/>
  <c r="AV14" i="2"/>
  <c r="AV146" i="2"/>
  <c r="AV212" i="2"/>
  <c r="AV33" i="2"/>
  <c r="AV572" i="2"/>
  <c r="AV532" i="2"/>
  <c r="AV646" i="2"/>
  <c r="AV184" i="2"/>
  <c r="AV182" i="2"/>
  <c r="AV240" i="2"/>
  <c r="AV538" i="2"/>
  <c r="AV705" i="2"/>
  <c r="AV411" i="2"/>
  <c r="AV653" i="2"/>
  <c r="AV4" i="2"/>
  <c r="AV659" i="2"/>
  <c r="AV322" i="2"/>
  <c r="AV637" i="2"/>
  <c r="AV576" i="2"/>
  <c r="AV520" i="2"/>
  <c r="AV629" i="2"/>
  <c r="AV294" i="2"/>
  <c r="AV188" i="2"/>
  <c r="AV174" i="2"/>
  <c r="AV111" i="2"/>
  <c r="AV200" i="2"/>
  <c r="AV93" i="2"/>
  <c r="AV489" i="2"/>
  <c r="AV609" i="2"/>
  <c r="AV425" i="2"/>
  <c r="AV273" i="2"/>
  <c r="AV557" i="2"/>
  <c r="AV684" i="2"/>
  <c r="AV589" i="2"/>
  <c r="AV296" i="2"/>
  <c r="AV71" i="2"/>
  <c r="AV343" i="2"/>
  <c r="AV403" i="2"/>
  <c r="AV333" i="2"/>
  <c r="AV243" i="2"/>
  <c r="AV231" i="2"/>
  <c r="AV265" i="2"/>
  <c r="AV316" i="2"/>
  <c r="AV726" i="2"/>
  <c r="AV120" i="2"/>
  <c r="AV45" i="2"/>
  <c r="AV270" i="2"/>
  <c r="AV192" i="2"/>
  <c r="AV370" i="2"/>
  <c r="AV249" i="2"/>
  <c r="AV323" i="2"/>
  <c r="AV613" i="2"/>
  <c r="AV30" i="2"/>
  <c r="AV70" i="2"/>
  <c r="AV90" i="2"/>
  <c r="AV397" i="2"/>
  <c r="AV457" i="2"/>
  <c r="AV155" i="2"/>
  <c r="AV602" i="2"/>
  <c r="AV733" i="2"/>
  <c r="AV78" i="2"/>
  <c r="AV123" i="2"/>
  <c r="AV199" i="2"/>
  <c r="AV3" i="2"/>
  <c r="AV172" i="2"/>
  <c r="AV151" i="2"/>
  <c r="AV618" i="2"/>
  <c r="AV57" i="2"/>
  <c r="AV442" i="2"/>
  <c r="AV406" i="2"/>
  <c r="AV536" i="2"/>
  <c r="AV476" i="2"/>
  <c r="AV434" i="2"/>
  <c r="AV291" i="2"/>
  <c r="AV663" i="2"/>
  <c r="AV143" i="2"/>
  <c r="AV128" i="2"/>
  <c r="AV592" i="2"/>
  <c r="AV690" i="2"/>
  <c r="AV10" i="2"/>
  <c r="AV665" i="2"/>
  <c r="AV562" i="2"/>
  <c r="AV610" i="2"/>
  <c r="AV292" i="2"/>
  <c r="AV177" i="2"/>
  <c r="AV418" i="2"/>
  <c r="AV163" i="2"/>
  <c r="AV361" i="2"/>
  <c r="AV287" i="2"/>
  <c r="AV492" i="2"/>
  <c r="AV74" i="2"/>
  <c r="AV241" i="2"/>
  <c r="AV550" i="2"/>
  <c r="AV228" i="2"/>
  <c r="AV193" i="2"/>
  <c r="AV534" i="2"/>
  <c r="AV432" i="2"/>
  <c r="AV473" i="2"/>
  <c r="AV325" i="2"/>
  <c r="AV462" i="2"/>
  <c r="AV271" i="2"/>
  <c r="AV634" i="2"/>
  <c r="AV716" i="2"/>
  <c r="AV670" i="2"/>
  <c r="AV36" i="2"/>
  <c r="AV423" i="2"/>
  <c r="AV25" i="2"/>
  <c r="AV147" i="2"/>
  <c r="AV424" i="2"/>
  <c r="AV159" i="2"/>
  <c r="AV357" i="2"/>
  <c r="AV641" i="2"/>
  <c r="AV313" i="2"/>
  <c r="AV445" i="2"/>
  <c r="AV549" i="2"/>
  <c r="AV224" i="2"/>
  <c r="AV98" i="2"/>
  <c r="AV600" i="2"/>
  <c r="AV363" i="2"/>
  <c r="AV507" i="2"/>
  <c r="AV496" i="2"/>
  <c r="AV627" i="2"/>
  <c r="AV289" i="2"/>
  <c r="AV21" i="2"/>
  <c r="AV620" i="2"/>
  <c r="AV360" i="2"/>
  <c r="AV262" i="2"/>
  <c r="AV204" i="2"/>
  <c r="AV222" i="2"/>
  <c r="AV708" i="2"/>
  <c r="AV400" i="2"/>
  <c r="AV72" i="2"/>
  <c r="AV112" i="2"/>
  <c r="AV548" i="2"/>
  <c r="AV366" i="2"/>
  <c r="AV87" i="2"/>
  <c r="AV47" i="2"/>
  <c r="AV107" i="2"/>
  <c r="AV582" i="2"/>
  <c r="AV80" i="2"/>
  <c r="AV693" i="2"/>
  <c r="AV490" i="2"/>
  <c r="AV711" i="2"/>
  <c r="AV334" i="2"/>
  <c r="X34" i="3" l="1"/>
  <c r="Z43" i="3"/>
  <c r="Z86" i="3"/>
  <c r="Z95" i="3"/>
  <c r="X110" i="3"/>
  <c r="X115" i="3"/>
  <c r="X123" i="3"/>
  <c r="Z37" i="3"/>
  <c r="Z108" i="3"/>
  <c r="Z84" i="3"/>
  <c r="X64" i="3"/>
  <c r="X73" i="3"/>
  <c r="Z46" i="3"/>
  <c r="Z50" i="3"/>
  <c r="Z15" i="3"/>
  <c r="X50" i="3"/>
  <c r="Z89" i="3"/>
  <c r="Z4" i="3"/>
  <c r="X53" i="3"/>
  <c r="X93" i="3"/>
  <c r="X109" i="3"/>
  <c r="Z8" i="3"/>
  <c r="Z63" i="3"/>
  <c r="Z75" i="3"/>
  <c r="X3" i="3"/>
  <c r="Z65" i="3"/>
  <c r="X26" i="3"/>
  <c r="Z109" i="3"/>
  <c r="X71" i="3"/>
  <c r="Z64" i="3"/>
  <c r="X40" i="3"/>
  <c r="Z26" i="3"/>
  <c r="Z45" i="3"/>
  <c r="Z119" i="3"/>
  <c r="Z105" i="3"/>
  <c r="Z13" i="3"/>
  <c r="X98" i="3"/>
  <c r="Z74" i="3"/>
  <c r="X35" i="3"/>
  <c r="Z51" i="3"/>
  <c r="Z31" i="3"/>
  <c r="X58" i="3"/>
  <c r="X45" i="3"/>
  <c r="Z55" i="3"/>
  <c r="X4" i="3"/>
  <c r="X54" i="3"/>
  <c r="Z116" i="3"/>
  <c r="Z118" i="3"/>
  <c r="X99" i="3"/>
  <c r="Z103" i="3"/>
  <c r="Z90" i="3"/>
  <c r="Z111" i="3"/>
  <c r="X62" i="3"/>
  <c r="Z41" i="3"/>
  <c r="Z77" i="3"/>
  <c r="Z102" i="3"/>
  <c r="Z30" i="3"/>
  <c r="Z93" i="3"/>
  <c r="X83" i="3"/>
  <c r="X94" i="3"/>
  <c r="Z61" i="3"/>
  <c r="Z73" i="3"/>
  <c r="X95" i="3"/>
  <c r="Z29" i="3"/>
  <c r="X76" i="3"/>
  <c r="X114" i="3"/>
  <c r="X11" i="3"/>
  <c r="Z60" i="3"/>
  <c r="X5" i="3"/>
  <c r="Z57" i="3"/>
  <c r="X51" i="3"/>
  <c r="X28" i="3"/>
  <c r="Z49" i="3"/>
  <c r="Z36" i="3"/>
  <c r="X84" i="3"/>
  <c r="X56" i="3"/>
  <c r="X27" i="3"/>
  <c r="X12" i="3"/>
  <c r="X75" i="3"/>
  <c r="Z67" i="3"/>
  <c r="Z56" i="3"/>
  <c r="Z33" i="3"/>
  <c r="X67" i="3"/>
  <c r="X23" i="3"/>
  <c r="Z62" i="3"/>
  <c r="X7" i="3"/>
  <c r="Z104" i="3"/>
  <c r="Z68" i="3"/>
  <c r="Z52" i="3"/>
  <c r="X68" i="3"/>
  <c r="Z19" i="3"/>
  <c r="X31" i="3"/>
  <c r="Z96" i="3"/>
  <c r="X9" i="3"/>
  <c r="X112" i="3"/>
  <c r="X13" i="3"/>
  <c r="Z23" i="3"/>
  <c r="X118" i="3"/>
  <c r="X44" i="3"/>
  <c r="X102" i="3"/>
  <c r="X74" i="3"/>
  <c r="X117" i="3"/>
  <c r="X125" i="3"/>
  <c r="Z76" i="3"/>
  <c r="X91" i="3"/>
  <c r="Z121" i="3"/>
  <c r="X105" i="3"/>
  <c r="X21" i="3"/>
  <c r="Z28" i="3"/>
  <c r="Z107" i="3"/>
  <c r="Z115" i="3"/>
  <c r="X119" i="3"/>
  <c r="Z72" i="3"/>
  <c r="Z106" i="3"/>
  <c r="X72" i="3"/>
  <c r="X42" i="3"/>
  <c r="X80" i="3"/>
  <c r="Z83" i="3"/>
  <c r="X57" i="3"/>
  <c r="Z17" i="3"/>
  <c r="Z123" i="3"/>
  <c r="X96" i="3"/>
  <c r="X8" i="3"/>
  <c r="Z22" i="3"/>
  <c r="Z99" i="3"/>
  <c r="Z82" i="3"/>
  <c r="Z16" i="3"/>
  <c r="Z53" i="3"/>
  <c r="X39" i="3"/>
  <c r="Z27" i="3"/>
  <c r="Z97" i="3"/>
  <c r="Z98" i="3"/>
  <c r="X25" i="3"/>
  <c r="X10" i="3"/>
  <c r="Z80" i="3"/>
  <c r="X106" i="3"/>
  <c r="X2" i="3"/>
  <c r="X18" i="3"/>
  <c r="X87" i="3"/>
  <c r="X60" i="3"/>
  <c r="X88" i="3"/>
  <c r="X38" i="3"/>
  <c r="X97" i="3"/>
  <c r="X70" i="3"/>
  <c r="Z11" i="3"/>
  <c r="X116" i="3"/>
  <c r="Z42" i="3"/>
  <c r="Z9" i="3"/>
  <c r="Z69" i="3"/>
  <c r="Z54" i="3"/>
  <c r="X85" i="3"/>
  <c r="Z110" i="3"/>
  <c r="Z112" i="3"/>
  <c r="Z81" i="3"/>
  <c r="Z14" i="3"/>
  <c r="Z12" i="3"/>
  <c r="Z7" i="3"/>
  <c r="Z78" i="3"/>
  <c r="X107" i="3"/>
  <c r="Z18" i="3"/>
  <c r="Z122" i="3"/>
  <c r="Z40" i="3"/>
  <c r="X79" i="3"/>
  <c r="Z101" i="3"/>
  <c r="X32" i="3"/>
  <c r="X82" i="3"/>
  <c r="Z70" i="3"/>
  <c r="Z66" i="3"/>
  <c r="X24" i="3"/>
  <c r="Z44" i="3"/>
  <c r="X36" i="3"/>
  <c r="X69" i="3"/>
  <c r="X55" i="3"/>
  <c r="X61" i="3"/>
  <c r="X52" i="3"/>
  <c r="X113" i="3"/>
  <c r="Z117" i="3"/>
  <c r="Z71" i="3"/>
  <c r="X81" i="3"/>
  <c r="Z34" i="3"/>
  <c r="Z20" i="3"/>
  <c r="Z59" i="3"/>
  <c r="X103" i="3"/>
  <c r="Z114" i="3"/>
  <c r="Z32" i="3"/>
  <c r="Z48" i="3"/>
  <c r="Z39" i="3"/>
  <c r="X122" i="3"/>
  <c r="Z58" i="3"/>
  <c r="X100" i="3"/>
  <c r="X6" i="3"/>
  <c r="Z24" i="3"/>
  <c r="X104" i="3"/>
  <c r="Z3" i="3"/>
  <c r="X43" i="3"/>
  <c r="X63" i="3"/>
  <c r="X37" i="3"/>
  <c r="X65" i="3"/>
  <c r="X16" i="3"/>
  <c r="X121" i="3"/>
  <c r="X86" i="3"/>
  <c r="X49" i="3"/>
  <c r="X19" i="3"/>
  <c r="Z25" i="3"/>
  <c r="Z10" i="3"/>
  <c r="Z38" i="3"/>
  <c r="Z94" i="3"/>
  <c r="X29" i="3"/>
  <c r="X77" i="3"/>
  <c r="Z113" i="3"/>
  <c r="Z100" i="3"/>
  <c r="Z2" i="3"/>
  <c r="Z47" i="3"/>
  <c r="X30" i="3"/>
  <c r="X46" i="3"/>
  <c r="X89" i="3"/>
  <c r="X92" i="3"/>
  <c r="Z92" i="3"/>
  <c r="Z6" i="3"/>
  <c r="Z5" i="3"/>
  <c r="X90" i="3"/>
  <c r="X22" i="3"/>
  <c r="Z87" i="3"/>
  <c r="Z120" i="3"/>
  <c r="Z91" i="3"/>
  <c r="Z21" i="3"/>
  <c r="X120" i="3"/>
  <c r="X20" i="3"/>
  <c r="X41" i="3"/>
  <c r="X14" i="3"/>
  <c r="X59" i="3"/>
  <c r="X111" i="3"/>
  <c r="Z85" i="3"/>
  <c r="X108" i="3"/>
  <c r="Z125" i="3"/>
  <c r="X48" i="3"/>
  <c r="Z79" i="3"/>
  <c r="X17" i="3"/>
  <c r="Z35" i="3"/>
  <c r="X47" i="3"/>
  <c r="X101" i="3"/>
  <c r="X15" i="3"/>
  <c r="X124" i="3"/>
  <c r="Z124" i="3"/>
  <c r="X66" i="3"/>
  <c r="Z88" i="3"/>
  <c r="X33" i="3"/>
  <c r="X78" i="3"/>
</calcChain>
</file>

<file path=xl/sharedStrings.xml><?xml version="1.0" encoding="utf-8"?>
<sst xmlns="http://schemas.openxmlformats.org/spreadsheetml/2006/main" count="10522" uniqueCount="3207">
  <si>
    <t>Name</t>
  </si>
  <si>
    <t>Ticker</t>
  </si>
  <si>
    <t>Sub-Sector</t>
  </si>
  <si>
    <t>Market Cap</t>
  </si>
  <si>
    <t>Close Price</t>
  </si>
  <si>
    <t>1Y Return vs Nifty</t>
  </si>
  <si>
    <t>1M Return vs Nifty</t>
  </si>
  <si>
    <t>6M Return vs Nifty</t>
  </si>
  <si>
    <t>1W Return vs Nifty</t>
  </si>
  <si>
    <t>50D EMA</t>
  </si>
  <si>
    <t>200D EMA</t>
  </si>
  <si>
    <t>RSI Exponential â€“ 14D</t>
  </si>
  <si>
    <t>Relative Volume</t>
  </si>
  <si>
    <t>% Away From 52W High</t>
  </si>
  <si>
    <t>% Away From 52W Low</t>
  </si>
  <si>
    <t>Sharpe Ratio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</si>
  <si>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</si>
  <si>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</si>
  <si>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</si>
  <si>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</si>
  <si>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</si>
  <si>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</si>
  <si>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</si>
  <si>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</si>
  <si>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</si>
  <si>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Bharti Airtel Ltd</t>
  </si>
  <si>
    <t>BHARTIARTL</t>
  </si>
  <si>
    <t>Telecom Services</t>
  </si>
  <si>
    <t>ICICI Bank Ltd</t>
  </si>
  <si>
    <t>ICICIBANK</t>
  </si>
  <si>
    <t>Infosys Ltd</t>
  </si>
  <si>
    <t>INFY</t>
  </si>
  <si>
    <t>State Bank of India</t>
  </si>
  <si>
    <t>SBIN</t>
  </si>
  <si>
    <t>Public Banks</t>
  </si>
  <si>
    <t>Hindustan Unilever Ltd</t>
  </si>
  <si>
    <t>HINDUNILVR</t>
  </si>
  <si>
    <t>FMCG - Household Products</t>
  </si>
  <si>
    <t>ITC Ltd</t>
  </si>
  <si>
    <t>ITC</t>
  </si>
  <si>
    <t>FMCG - Tobacco</t>
  </si>
  <si>
    <t>Life Insurance Corporation Of India</t>
  </si>
  <si>
    <t>LICI</t>
  </si>
  <si>
    <t>Insurance</t>
  </si>
  <si>
    <t>HCL Technologies Ltd</t>
  </si>
  <si>
    <t>HCLTECH</t>
  </si>
  <si>
    <t>Larsen and Toubro Ltd</t>
  </si>
  <si>
    <t>LT</t>
  </si>
  <si>
    <t>Construction &amp; Engineering</t>
  </si>
  <si>
    <t>Sun Pharmaceutical Industries Ltd</t>
  </si>
  <si>
    <t>SUNPHARMA</t>
  </si>
  <si>
    <t>Pharmaceuticals</t>
  </si>
  <si>
    <t>Bajaj Finance Ltd</t>
  </si>
  <si>
    <t>BAJFINANCE</t>
  </si>
  <si>
    <t>Consumer Finance</t>
  </si>
  <si>
    <t>NTPC Ltd</t>
  </si>
  <si>
    <t>NTPC</t>
  </si>
  <si>
    <t>Power Generation</t>
  </si>
  <si>
    <t>Maruti Suzuki India Ltd</t>
  </si>
  <si>
    <t>MARUTI</t>
  </si>
  <si>
    <t>Four Wheelers</t>
  </si>
  <si>
    <t>Kotak Mahindra Bank Ltd</t>
  </si>
  <si>
    <t>KOTAKBANK</t>
  </si>
  <si>
    <t>Mahindra and Mahindra Ltd</t>
  </si>
  <si>
    <t>M&amp;M</t>
  </si>
  <si>
    <t>Oil and Natural Gas Corporation Ltd</t>
  </si>
  <si>
    <t>ONGC</t>
  </si>
  <si>
    <t>Oil &amp; Gas - Exploration &amp; Production</t>
  </si>
  <si>
    <t>Axis Bank Ltd</t>
  </si>
  <si>
    <t>AXISBANK</t>
  </si>
  <si>
    <t>Adani Enterprises Ltd</t>
  </si>
  <si>
    <t>ADANIENT</t>
  </si>
  <si>
    <t>Commodities Trading</t>
  </si>
  <si>
    <t>Tata Motors Ltd</t>
  </si>
  <si>
    <t>TATAMOTORS</t>
  </si>
  <si>
    <t>UltraTech Cement Ltd</t>
  </si>
  <si>
    <t>ULTRACEMCO</t>
  </si>
  <si>
    <t>Cement</t>
  </si>
  <si>
    <t>Power Grid Corporation of India Ltd</t>
  </si>
  <si>
    <t>POWERGRID</t>
  </si>
  <si>
    <t>Power Transmission &amp; Distribution</t>
  </si>
  <si>
    <t>Hindustan Aeronautics Ltd</t>
  </si>
  <si>
    <t>HAL</t>
  </si>
  <si>
    <t>Aerospace &amp; Defense Equipments</t>
  </si>
  <si>
    <t>Coal India Ltd</t>
  </si>
  <si>
    <t>COALINDIA</t>
  </si>
  <si>
    <t>Mining - Coal</t>
  </si>
  <si>
    <t>Titan Company Ltd</t>
  </si>
  <si>
    <t>TITAN</t>
  </si>
  <si>
    <t>Precious Metals, Jewellery &amp; Watches</t>
  </si>
  <si>
    <t>Adani Ports and Special Economic Zone Ltd</t>
  </si>
  <si>
    <t>ADANIPORTS</t>
  </si>
  <si>
    <t>Ports</t>
  </si>
  <si>
    <t>Asian Paints Ltd</t>
  </si>
  <si>
    <t>ASIANPAINT</t>
  </si>
  <si>
    <t>Paints</t>
  </si>
  <si>
    <t>Bajaj Finserv Ltd</t>
  </si>
  <si>
    <t>BAJAJFINSV</t>
  </si>
  <si>
    <t>Bajaj Auto Limited</t>
  </si>
  <si>
    <t>BAJAJ-AUTO</t>
  </si>
  <si>
    <t>Two Wheelers</t>
  </si>
  <si>
    <t>Wipro Ltd</t>
  </si>
  <si>
    <t>WIPRO</t>
  </si>
  <si>
    <t>Siemens Ltd</t>
  </si>
  <si>
    <t>SIEMENS</t>
  </si>
  <si>
    <t>Conglomerates</t>
  </si>
  <si>
    <t>Adani Green Energy Ltd</t>
  </si>
  <si>
    <t>ADANIGREEN</t>
  </si>
  <si>
    <t>Renewable Energy</t>
  </si>
  <si>
    <t>Trent Ltd</t>
  </si>
  <si>
    <t>TRENT</t>
  </si>
  <si>
    <t>Retail - Apparel</t>
  </si>
  <si>
    <t>Avenue Supermarts Ltd</t>
  </si>
  <si>
    <t>DMART</t>
  </si>
  <si>
    <t>Retail - Department Stores</t>
  </si>
  <si>
    <t>JSW Steel Ltd</t>
  </si>
  <si>
    <t>JSWSTEEL</t>
  </si>
  <si>
    <t>Iron &amp; Steel</t>
  </si>
  <si>
    <t>Zomato Ltd</t>
  </si>
  <si>
    <t>ZOMATO</t>
  </si>
  <si>
    <t>Online Services</t>
  </si>
  <si>
    <t>Adani Power Ltd</t>
  </si>
  <si>
    <t>ADANIPOWER</t>
  </si>
  <si>
    <t>Indian Oil Corporation Ltd</t>
  </si>
  <si>
    <t>IOC</t>
  </si>
  <si>
    <t>Nestle India Ltd</t>
  </si>
  <si>
    <t>NESTLEIND</t>
  </si>
  <si>
    <t>FMCG - Foods</t>
  </si>
  <si>
    <t>Hindustan Zinc Ltd</t>
  </si>
  <si>
    <t>HINDZINC</t>
  </si>
  <si>
    <t>Mining - Diversified</t>
  </si>
  <si>
    <t>DLF Ltd</t>
  </si>
  <si>
    <t>DLF</t>
  </si>
  <si>
    <t>Real Estate</t>
  </si>
  <si>
    <t>Jio Financial Services Ltd</t>
  </si>
  <si>
    <t>JIOFIN</t>
  </si>
  <si>
    <t>Bharat Electronics Ltd</t>
  </si>
  <si>
    <t>BEL</t>
  </si>
  <si>
    <t>Electronic Equipments</t>
  </si>
  <si>
    <t>Indian Railway Finance Corp Ltd</t>
  </si>
  <si>
    <t>IRFC</t>
  </si>
  <si>
    <t>Specialized Finance</t>
  </si>
  <si>
    <t>Varun Beverages Ltd</t>
  </si>
  <si>
    <t>VBL</t>
  </si>
  <si>
    <t>Soft Drinks</t>
  </si>
  <si>
    <t>Tata Steel Ltd</t>
  </si>
  <si>
    <t>TATASTEEL</t>
  </si>
  <si>
    <t>LTIMindtree Ltd</t>
  </si>
  <si>
    <t>LTIM</t>
  </si>
  <si>
    <t>Vedanta Ltd</t>
  </si>
  <si>
    <t>VEDL</t>
  </si>
  <si>
    <t>Metals - Diversified</t>
  </si>
  <si>
    <t>ABB India Ltd</t>
  </si>
  <si>
    <t>ABB</t>
  </si>
  <si>
    <t>Heavy Electrical Equipments</t>
  </si>
  <si>
    <t>Grasim Industries Ltd</t>
  </si>
  <si>
    <t>GRASIM</t>
  </si>
  <si>
    <t>Interglobe Aviation Ltd</t>
  </si>
  <si>
    <t>INDIGO</t>
  </si>
  <si>
    <t>Airlines</t>
  </si>
  <si>
    <t>SBI Life Insurance Company Ltd</t>
  </si>
  <si>
    <t>SBILIFE</t>
  </si>
  <si>
    <t>Tech Mahindra Ltd</t>
  </si>
  <si>
    <t>TECHM</t>
  </si>
  <si>
    <t>Hindalco Industries Ltd</t>
  </si>
  <si>
    <t>HINDALCO</t>
  </si>
  <si>
    <t>Metals - Aluminium</t>
  </si>
  <si>
    <t>Divi's Laboratories Ltd</t>
  </si>
  <si>
    <t>DIVISLAB</t>
  </si>
  <si>
    <t>Labs &amp; Life Sciences Services</t>
  </si>
  <si>
    <t>Pidilite Industries Ltd</t>
  </si>
  <si>
    <t>PIDILITIND</t>
  </si>
  <si>
    <t>Diversified Chemicals</t>
  </si>
  <si>
    <t>HDFC Life Insurance Company Ltd</t>
  </si>
  <si>
    <t>HDFCLIFE</t>
  </si>
  <si>
    <t>Power Finance Corporation Ltd</t>
  </si>
  <si>
    <t>PFC</t>
  </si>
  <si>
    <t>Bharat Petroleum Corporation Ltd</t>
  </si>
  <si>
    <t>BPCL</t>
  </si>
  <si>
    <t>Gail (India) Ltd</t>
  </si>
  <si>
    <t>GAIL</t>
  </si>
  <si>
    <t>Gas Distribution</t>
  </si>
  <si>
    <t>Britannia Industries Ltd</t>
  </si>
  <si>
    <t>BRITANNIA</t>
  </si>
  <si>
    <t>Tata Power Company Ltd</t>
  </si>
  <si>
    <t>TATAPOWER</t>
  </si>
  <si>
    <t>REC Limited</t>
  </si>
  <si>
    <t>RECLTD</t>
  </si>
  <si>
    <t>Samvardhana Motherson International Ltd</t>
  </si>
  <si>
    <t>MOTHERSON</t>
  </si>
  <si>
    <t>Auto Parts</t>
  </si>
  <si>
    <t>Ambuja Cements Ltd</t>
  </si>
  <si>
    <t>AMBUJACEM</t>
  </si>
  <si>
    <t>Godrej Consumer Products Ltd</t>
  </si>
  <si>
    <t>GODREJCP</t>
  </si>
  <si>
    <t>FMCG - Personal Products</t>
  </si>
  <si>
    <t>CG Power and Industrial Solutions Ltd</t>
  </si>
  <si>
    <t>CGPOWER</t>
  </si>
  <si>
    <t>TVS Motor Company Ltd</t>
  </si>
  <si>
    <t>TVSMOTOR</t>
  </si>
  <si>
    <t>Eicher Motors Ltd</t>
  </si>
  <si>
    <t>EICHERMOT</t>
  </si>
  <si>
    <t>Trucks &amp; Buses</t>
  </si>
  <si>
    <t>Cipla Ltd</t>
  </si>
  <si>
    <t>CIPLA</t>
  </si>
  <si>
    <t>Bank of Baroda Ltd</t>
  </si>
  <si>
    <t>BANKBARODA</t>
  </si>
  <si>
    <t>Adani Energy Solutions Ltd</t>
  </si>
  <si>
    <t>ADANIENSOL</t>
  </si>
  <si>
    <t>Power Infrastructure</t>
  </si>
  <si>
    <t>Shriram Finance Ltd</t>
  </si>
  <si>
    <t>SHRIRAMFIN</t>
  </si>
  <si>
    <t>Cholamandalam Investment and Finance Company Ltd</t>
  </si>
  <si>
    <t>CHOLAFIN</t>
  </si>
  <si>
    <t>JSW Energy Ltd</t>
  </si>
  <si>
    <t>JSWENERGY</t>
  </si>
  <si>
    <t>Punjab National Bank</t>
  </si>
  <si>
    <t>PNB</t>
  </si>
  <si>
    <t>Macrotech Developers Ltd</t>
  </si>
  <si>
    <t>LODHA</t>
  </si>
  <si>
    <t>Bajaj Holdings and Investment Ltd</t>
  </si>
  <si>
    <t>BAJAJHLDNG</t>
  </si>
  <si>
    <t>Asset Management</t>
  </si>
  <si>
    <t>Bajaj Housing Finance Ltd</t>
  </si>
  <si>
    <t>BAJAJHFL</t>
  </si>
  <si>
    <t>Torrent Pharmaceuticals Ltd</t>
  </si>
  <si>
    <t>TORNTPHARM</t>
  </si>
  <si>
    <t>Havells India Ltd</t>
  </si>
  <si>
    <t>HAVELLS</t>
  </si>
  <si>
    <t>Electrical Components &amp; Equipments</t>
  </si>
  <si>
    <t>Dr Reddy's Laboratories Ltd</t>
  </si>
  <si>
    <t>DRREDDY</t>
  </si>
  <si>
    <t>United Spirits Ltd</t>
  </si>
  <si>
    <t>UNITDSPR</t>
  </si>
  <si>
    <t>Alcoholic Beverages</t>
  </si>
  <si>
    <t>Tata Consumer Products Ltd</t>
  </si>
  <si>
    <t>TATACONSUM</t>
  </si>
  <si>
    <t>Tea &amp; Coffee</t>
  </si>
  <si>
    <t>Bosch Ltd</t>
  </si>
  <si>
    <t>BOSCHLTD</t>
  </si>
  <si>
    <t>Mankind Pharma Ltd</t>
  </si>
  <si>
    <t>MANKIND</t>
  </si>
  <si>
    <t>Polycab India Ltd</t>
  </si>
  <si>
    <t>POLYCAB</t>
  </si>
  <si>
    <t>ICICI Prudential Life Insurance Company Ltd</t>
  </si>
  <si>
    <t>ICICIPRULI</t>
  </si>
  <si>
    <t>Indian Overseas Bank</t>
  </si>
  <si>
    <t>IOB</t>
  </si>
  <si>
    <t>Indusind Bank Ltd</t>
  </si>
  <si>
    <t>INDUSINDBK</t>
  </si>
  <si>
    <t>Hero MotoCorp Ltd</t>
  </si>
  <si>
    <t>HEROMOTOCO</t>
  </si>
  <si>
    <t>Info Edge (India) Ltd</t>
  </si>
  <si>
    <t>NAUKRI</t>
  </si>
  <si>
    <t>Zydus Lifesciences Ltd</t>
  </si>
  <si>
    <t>ZYDUSLIFE</t>
  </si>
  <si>
    <t>Cummins India Ltd</t>
  </si>
  <si>
    <t>CUMMINSIND</t>
  </si>
  <si>
    <t>Industrial Machinery</t>
  </si>
  <si>
    <t>Rail Vikas Nigam Ltd</t>
  </si>
  <si>
    <t>RVNL</t>
  </si>
  <si>
    <t>Indus Towers Ltd</t>
  </si>
  <si>
    <t>INDUSTOWER</t>
  </si>
  <si>
    <t>Telecom Infrastructure</t>
  </si>
  <si>
    <t>Dabur India Ltd</t>
  </si>
  <si>
    <t>DABUR</t>
  </si>
  <si>
    <t>Solar Industries India Ltd</t>
  </si>
  <si>
    <t>SOLARINDS</t>
  </si>
  <si>
    <t>Commodity Chemicals</t>
  </si>
  <si>
    <t>HDFC Asset Management Company Ltd</t>
  </si>
  <si>
    <t>HDFCAMC</t>
  </si>
  <si>
    <t>ICICI Lombard General Insurance Company Ltd</t>
  </si>
  <si>
    <t>ICICIGI</t>
  </si>
  <si>
    <t>Apollo Hospitals Enterprise Ltd</t>
  </si>
  <si>
    <t>APOLLOHOSP</t>
  </si>
  <si>
    <t>Hospitals &amp; Diagnostic Centres</t>
  </si>
  <si>
    <t>Oracle Financial Services Software Ltd</t>
  </si>
  <si>
    <t>OFSS</t>
  </si>
  <si>
    <t>Software Services</t>
  </si>
  <si>
    <t>Suzlon Energy Ltd</t>
  </si>
  <si>
    <t>SUZLON</t>
  </si>
  <si>
    <t>Renewable Energy Equipment &amp; Services</t>
  </si>
  <si>
    <t>Lupin Ltd</t>
  </si>
  <si>
    <t>LUPIN</t>
  </si>
  <si>
    <t>Indian Hotels Company Ltd</t>
  </si>
  <si>
    <t>INDHOTEL</t>
  </si>
  <si>
    <t>Hotels, Resorts &amp; Cruise Lines</t>
  </si>
  <si>
    <t>Jindal Steel And Power Ltd</t>
  </si>
  <si>
    <t>JINDALSTEL</t>
  </si>
  <si>
    <t>Torrent Power Ltd</t>
  </si>
  <si>
    <t>TORNTPOWER</t>
  </si>
  <si>
    <t>Canara Bank Ltd</t>
  </si>
  <si>
    <t>CANBK</t>
  </si>
  <si>
    <t>Hindustan Petroleum Corp Ltd</t>
  </si>
  <si>
    <t>HINDPETRO</t>
  </si>
  <si>
    <t>Colgate-Palmolive (India) Ltd</t>
  </si>
  <si>
    <t>COLPAL</t>
  </si>
  <si>
    <t>GMR Airports Ltd</t>
  </si>
  <si>
    <t>GMRINFRA</t>
  </si>
  <si>
    <t>Max Healthcare Institute Ltd</t>
  </si>
  <si>
    <t>MAXHEALTH</t>
  </si>
  <si>
    <t>Dixon Technologies (India) Ltd</t>
  </si>
  <si>
    <t>DIXON</t>
  </si>
  <si>
    <t>Home Electronics &amp; Appliances</t>
  </si>
  <si>
    <t>Bharat Heavy Electricals Ltd</t>
  </si>
  <si>
    <t>BHEL</t>
  </si>
  <si>
    <t>Shree Cement Ltd</t>
  </si>
  <si>
    <t>SHREECEM</t>
  </si>
  <si>
    <t>IDBI Bank Ltd</t>
  </si>
  <si>
    <t>IDBI</t>
  </si>
  <si>
    <t>Private Bank</t>
  </si>
  <si>
    <t>Tube Investments of India Ltd</t>
  </si>
  <si>
    <t>TIINDIA</t>
  </si>
  <si>
    <t>Cycles</t>
  </si>
  <si>
    <t>Marico Ltd</t>
  </si>
  <si>
    <t>MARICO</t>
  </si>
  <si>
    <t>Godrej Properties Ltd</t>
  </si>
  <si>
    <t>GODREJPROP</t>
  </si>
  <si>
    <t>Mazagon Dock Shipbuilders Ltd</t>
  </si>
  <si>
    <t>MAZDOCK</t>
  </si>
  <si>
    <t>Shipbuilding</t>
  </si>
  <si>
    <t>Oil India Ltd</t>
  </si>
  <si>
    <t>OIL</t>
  </si>
  <si>
    <t>NHPC Ltd</t>
  </si>
  <si>
    <t>NHPC</t>
  </si>
  <si>
    <t>Aurobindo Pharma Ltd</t>
  </si>
  <si>
    <t>AUROPHARMA</t>
  </si>
  <si>
    <t>Union Bank of India Ltd</t>
  </si>
  <si>
    <t>UNIONBANK</t>
  </si>
  <si>
    <t>Persistent Systems Ltd</t>
  </si>
  <si>
    <t>PERSISTENT</t>
  </si>
  <si>
    <t>Adani Total Gas Ltd</t>
  </si>
  <si>
    <t>ATGL</t>
  </si>
  <si>
    <t>Muthoot Finance Ltd</t>
  </si>
  <si>
    <t>MUTHOOTFIN</t>
  </si>
  <si>
    <t>Prestige Estates Projects Ltd</t>
  </si>
  <si>
    <t>PRESTIGE</t>
  </si>
  <si>
    <t>PB Fintech Ltd</t>
  </si>
  <si>
    <t>POLICYBZR</t>
  </si>
  <si>
    <t>Kalyan Jewellers India Ltd</t>
  </si>
  <si>
    <t>KALYANKJIL</t>
  </si>
  <si>
    <t>Bharti Hexacom Ltd</t>
  </si>
  <si>
    <t>BHARTIHEXA</t>
  </si>
  <si>
    <t>Alkem Laboratories Ltd</t>
  </si>
  <si>
    <t>ALKEM</t>
  </si>
  <si>
    <t>Linde India Ltd</t>
  </si>
  <si>
    <t>LINDEINDIA</t>
  </si>
  <si>
    <t>SBI Cards and Payment Services Ltd</t>
  </si>
  <si>
    <t>SBICARD</t>
  </si>
  <si>
    <t>Payment Infrastructure</t>
  </si>
  <si>
    <t>Indian Railway Catering and Tourism Corporation Ltd</t>
  </si>
  <si>
    <t>IRCTC</t>
  </si>
  <si>
    <t>Oberoi Realty Ltd</t>
  </si>
  <si>
    <t>OBEROIRLTY</t>
  </si>
  <si>
    <t>Indian Bank</t>
  </si>
  <si>
    <t>INDIANB</t>
  </si>
  <si>
    <t>General Insurance Corporation of India</t>
  </si>
  <si>
    <t>GICRE</t>
  </si>
  <si>
    <t>Bharat Forge Ltd</t>
  </si>
  <si>
    <t>BHARATFORG</t>
  </si>
  <si>
    <t>PI Industries Ltd</t>
  </si>
  <si>
    <t>PIIND</t>
  </si>
  <si>
    <t>JSW Infrastructure Ltd</t>
  </si>
  <si>
    <t>JSWINFRA</t>
  </si>
  <si>
    <t>SRF Ltd</t>
  </si>
  <si>
    <t>SRF</t>
  </si>
  <si>
    <t>Hitachi Energy India Ltd</t>
  </si>
  <si>
    <t>POWERINDIA</t>
  </si>
  <si>
    <t>Supreme Industries Ltd</t>
  </si>
  <si>
    <t>SUPREMEIND</t>
  </si>
  <si>
    <t>Plastic Products</t>
  </si>
  <si>
    <t>NMDC Ltd</t>
  </si>
  <si>
    <t>NMDC</t>
  </si>
  <si>
    <t>Mining - Iron Ore</t>
  </si>
  <si>
    <t>Yes Bank Ltd</t>
  </si>
  <si>
    <t>YESBANK</t>
  </si>
  <si>
    <t>Berger Paints India Ltd</t>
  </si>
  <si>
    <t>BERGEPAINT</t>
  </si>
  <si>
    <t>Ashok Leyland Ltd</t>
  </si>
  <si>
    <t>ASHOKLEY</t>
  </si>
  <si>
    <t>Vodafone Idea Ltd</t>
  </si>
  <si>
    <t>IDEA</t>
  </si>
  <si>
    <t>Patanjali Foods Ltd</t>
  </si>
  <si>
    <t>PATANJALI</t>
  </si>
  <si>
    <t>Packaged Foods &amp; Meats</t>
  </si>
  <si>
    <t>Schaeffler India Ltd</t>
  </si>
  <si>
    <t>SCHAEFFLER</t>
  </si>
  <si>
    <t>Jindal Stainless Ltd</t>
  </si>
  <si>
    <t>JSL</t>
  </si>
  <si>
    <t>Voltas Ltd</t>
  </si>
  <si>
    <t>VOLTAS</t>
  </si>
  <si>
    <t>Abbott India Ltd</t>
  </si>
  <si>
    <t>ABBOTINDIA</t>
  </si>
  <si>
    <t>Fertilisers And Chemicals Travancore Ltd</t>
  </si>
  <si>
    <t>FACT</t>
  </si>
  <si>
    <t>Fertilizers &amp; Agro Chemicals</t>
  </si>
  <si>
    <t>Indian Renewable Energy Development Agency Ltd</t>
  </si>
  <si>
    <t>IREDA</t>
  </si>
  <si>
    <t>Mphasis Ltd</t>
  </si>
  <si>
    <t>MPHASIS</t>
  </si>
  <si>
    <t>Phoenix Mills Ltd</t>
  </si>
  <si>
    <t>PHOENIXLTD</t>
  </si>
  <si>
    <t>BSE Ltd</t>
  </si>
  <si>
    <t>BSE</t>
  </si>
  <si>
    <t>Stock Exchanges &amp; Ratings</t>
  </si>
  <si>
    <t>Thermax Limited</t>
  </si>
  <si>
    <t>THERMAX</t>
  </si>
  <si>
    <t>Balkrishna Industries Ltd</t>
  </si>
  <si>
    <t>BALKRISIND</t>
  </si>
  <si>
    <t>Tires &amp; Rubber</t>
  </si>
  <si>
    <t>Aditya Birla Capital Ltd</t>
  </si>
  <si>
    <t>ABCAPITAL</t>
  </si>
  <si>
    <t>Diversified Financials</t>
  </si>
  <si>
    <t>Motilal Oswal Financial Services Ltd</t>
  </si>
  <si>
    <t>MOTILALOFS</t>
  </si>
  <si>
    <t>L&amp;T Technology Services Ltd</t>
  </si>
  <si>
    <t>LTTS</t>
  </si>
  <si>
    <t>MRF Ltd</t>
  </si>
  <si>
    <t>MRF</t>
  </si>
  <si>
    <t>UNO Minda Ltd</t>
  </si>
  <si>
    <t>UNOMINDA</t>
  </si>
  <si>
    <t>UCO Bank</t>
  </si>
  <si>
    <t>UCOBANK</t>
  </si>
  <si>
    <t>Procter &amp; Gamble Hygiene and Health Care Ltd</t>
  </si>
  <si>
    <t>PGHH</t>
  </si>
  <si>
    <t>Sundaram Finance Ltd</t>
  </si>
  <si>
    <t>SUNDARMFIN</t>
  </si>
  <si>
    <t>Fsn E-Commerce Ventures Ltd</t>
  </si>
  <si>
    <t>NYKAA</t>
  </si>
  <si>
    <t>Wellness Services</t>
  </si>
  <si>
    <t>Container Corporation of India Ltd</t>
  </si>
  <si>
    <t>CONCOR</t>
  </si>
  <si>
    <t>Logistics</t>
  </si>
  <si>
    <t>Steel Authority of India Ltd</t>
  </si>
  <si>
    <t>SAIL</t>
  </si>
  <si>
    <t>Petronet LNG Ltd</t>
  </si>
  <si>
    <t>PETRONET</t>
  </si>
  <si>
    <t>Oil &amp; Gas - Storage &amp; Transportation</t>
  </si>
  <si>
    <t>Lloyds Metals And Energy Ltd</t>
  </si>
  <si>
    <t>LLOYDSME</t>
  </si>
  <si>
    <t>IDFC First Bank Ltd</t>
  </si>
  <si>
    <t>IDFCFIRSTB</t>
  </si>
  <si>
    <t>United Breweries Ltd</t>
  </si>
  <si>
    <t>UBL</t>
  </si>
  <si>
    <t>Tata Communications Ltd</t>
  </si>
  <si>
    <t>TATACOMM</t>
  </si>
  <si>
    <t>Gujarat Fluorochemicals Ltd</t>
  </si>
  <si>
    <t>FLUOROCHEM</t>
  </si>
  <si>
    <t>Specialty Chemicals</t>
  </si>
  <si>
    <t>Central Bank of India Ltd</t>
  </si>
  <si>
    <t>CENTRALBK</t>
  </si>
  <si>
    <t>AU Small Finance Bank Ltd</t>
  </si>
  <si>
    <t>AUBANK</t>
  </si>
  <si>
    <t>Page Industries Ltd</t>
  </si>
  <si>
    <t>PAGEIND</t>
  </si>
  <si>
    <t>Apparel &amp; Accessories</t>
  </si>
  <si>
    <t>Astral Ltd</t>
  </si>
  <si>
    <t>ASTRAL</t>
  </si>
  <si>
    <t>Building Products - Pipes</t>
  </si>
  <si>
    <t>Glenmark Pharmaceuticals Ltd</t>
  </si>
  <si>
    <t>GLENMARK</t>
  </si>
  <si>
    <t>Premier Energies Ltd</t>
  </si>
  <si>
    <t>PREMIERENE</t>
  </si>
  <si>
    <t>KPIT Technologies Ltd</t>
  </si>
  <si>
    <t>KPITTECH</t>
  </si>
  <si>
    <t>GE Vernova T&amp;D India Ltd</t>
  </si>
  <si>
    <t>GET&amp;D</t>
  </si>
  <si>
    <t>Coforge Ltd</t>
  </si>
  <si>
    <t>COFORGE</t>
  </si>
  <si>
    <t>Bank of India Ltd</t>
  </si>
  <si>
    <t>BANKINDIA</t>
  </si>
  <si>
    <t>Federal Bank Ltd</t>
  </si>
  <si>
    <t>FEDERALBNK</t>
  </si>
  <si>
    <t>Coromandel International Ltd</t>
  </si>
  <si>
    <t>COROMANDEL</t>
  </si>
  <si>
    <t>SJVN Ltd</t>
  </si>
  <si>
    <t>SJVN</t>
  </si>
  <si>
    <t>Tata Elxsi Ltd</t>
  </si>
  <si>
    <t>TATAELXSI</t>
  </si>
  <si>
    <t>Fortis Healthcare Ltd</t>
  </si>
  <si>
    <t>FORTIS</t>
  </si>
  <si>
    <t>GlaxoSmithKline Pharmaceuticals Ltd</t>
  </si>
  <si>
    <t>GLAXO</t>
  </si>
  <si>
    <t>Nippon Life India Asset Management Ltd</t>
  </si>
  <si>
    <t>NAM-INDIA</t>
  </si>
  <si>
    <t>One 97 Communications Ltd</t>
  </si>
  <si>
    <t>PAYTM</t>
  </si>
  <si>
    <t>Business Support Services</t>
  </si>
  <si>
    <t>Honeywell Automation India Ltd</t>
  </si>
  <si>
    <t>HONAUT</t>
  </si>
  <si>
    <t>Housing and Urban Development Corporation Ltd</t>
  </si>
  <si>
    <t>HUDCO</t>
  </si>
  <si>
    <t>APL Apollo Tubes Ltd</t>
  </si>
  <si>
    <t>APLAPOLLO</t>
  </si>
  <si>
    <t>Tata Technologies Ltd</t>
  </si>
  <si>
    <t>TATATECH</t>
  </si>
  <si>
    <t>Adani Wilmar Ltd</t>
  </si>
  <si>
    <t>AWL</t>
  </si>
  <si>
    <t>ACC Ltd</t>
  </si>
  <si>
    <t>ACC</t>
  </si>
  <si>
    <t>Bharat Dynamics Ltd</t>
  </si>
  <si>
    <t>BDL</t>
  </si>
  <si>
    <t>Exide Industries Ltd</t>
  </si>
  <si>
    <t>EXIDEIND</t>
  </si>
  <si>
    <t>Batteries</t>
  </si>
  <si>
    <t>IPCA Laboratories Ltd</t>
  </si>
  <si>
    <t>IPCALAB</t>
  </si>
  <si>
    <t>Escorts Kubota Ltd</t>
  </si>
  <si>
    <t>ESCORTS</t>
  </si>
  <si>
    <t>Tractors</t>
  </si>
  <si>
    <t>UPL Ltd</t>
  </si>
  <si>
    <t>UPL</t>
  </si>
  <si>
    <t>Apar Industries Ltd</t>
  </si>
  <si>
    <t>APARINDS</t>
  </si>
  <si>
    <t>Bank of Maharashtra Ltd</t>
  </si>
  <si>
    <t>MAHABANK</t>
  </si>
  <si>
    <t>Blue Star Ltd</t>
  </si>
  <si>
    <t>BLUESTARCO</t>
  </si>
  <si>
    <t>L&amp;T Finance Ltd</t>
  </si>
  <si>
    <t>LTF</t>
  </si>
  <si>
    <t>National Aluminium Co Ltd</t>
  </si>
  <si>
    <t>NATIONALUM</t>
  </si>
  <si>
    <t>Cochin Shipyard Ltd</t>
  </si>
  <si>
    <t>COCHINSHIP</t>
  </si>
  <si>
    <t>Biocon Ltd</t>
  </si>
  <si>
    <t>BIOCON</t>
  </si>
  <si>
    <t>Biotechnology</t>
  </si>
  <si>
    <t>360 One Wam Ltd</t>
  </si>
  <si>
    <t>360ONE</t>
  </si>
  <si>
    <t>Investment Banking &amp; Brokerage</t>
  </si>
  <si>
    <t>Max Financial Services Ltd</t>
  </si>
  <si>
    <t>MFSL</t>
  </si>
  <si>
    <t>Ajanta Pharma Ltd</t>
  </si>
  <si>
    <t>AJANTPHARM</t>
  </si>
  <si>
    <t>Sona BLW Precision Forgings Ltd</t>
  </si>
  <si>
    <t>SONACOMS</t>
  </si>
  <si>
    <t>Jubilant Foodworks Ltd</t>
  </si>
  <si>
    <t>JUBLFOOD</t>
  </si>
  <si>
    <t>Restaurants &amp; Cafes</t>
  </si>
  <si>
    <t>AIA Engineering Ltd</t>
  </si>
  <si>
    <t>AIAENG</t>
  </si>
  <si>
    <t>Gujarat Gas Ltd</t>
  </si>
  <si>
    <t>GUJGASLTD</t>
  </si>
  <si>
    <t>Deepak Nitrite Ltd</t>
  </si>
  <si>
    <t>DEEPAKNTR</t>
  </si>
  <si>
    <t>Ola Electric Mobility Ltd</t>
  </si>
  <si>
    <t>OLAELEC</t>
  </si>
  <si>
    <t>3M India Ltd</t>
  </si>
  <si>
    <t>3MINDIA</t>
  </si>
  <si>
    <t>Stationery</t>
  </si>
  <si>
    <t>KEI Industries Ltd</t>
  </si>
  <si>
    <t>KEI</t>
  </si>
  <si>
    <t>Cables</t>
  </si>
  <si>
    <t>Cholamandalam Financial Holdings Ltd</t>
  </si>
  <si>
    <t>CHOLAHLDNG</t>
  </si>
  <si>
    <t>NLC India Ltd</t>
  </si>
  <si>
    <t>NLCINDIA</t>
  </si>
  <si>
    <t>Godfrey Phillips India Ltd</t>
  </si>
  <si>
    <t>GODFRYPHLP</t>
  </si>
  <si>
    <t>Brainbees Solutions Ltd</t>
  </si>
  <si>
    <t>FIRSTCRY</t>
  </si>
  <si>
    <t>Kaynes Technology India Ltd</t>
  </si>
  <si>
    <t>KAYNES</t>
  </si>
  <si>
    <t>BASF India Ltd</t>
  </si>
  <si>
    <t>BASF</t>
  </si>
  <si>
    <t>Punjab &amp; Sind Bank</t>
  </si>
  <si>
    <t>PSB</t>
  </si>
  <si>
    <t>Indraprastha Gas Ltd</t>
  </si>
  <si>
    <t>IGL</t>
  </si>
  <si>
    <t>Aditya Birla Fashion and Retail Ltd</t>
  </si>
  <si>
    <t>ABFRL</t>
  </si>
  <si>
    <t>Syngene International Ltd</t>
  </si>
  <si>
    <t>SYNGENE</t>
  </si>
  <si>
    <t>IRB Infrastructure Developers Ltd</t>
  </si>
  <si>
    <t>IRB</t>
  </si>
  <si>
    <t>Godrej Industries Ltd</t>
  </si>
  <si>
    <t>GODREJIND</t>
  </si>
  <si>
    <t>CRISIL Ltd</t>
  </si>
  <si>
    <t>CRISIL</t>
  </si>
  <si>
    <t>Mahindra and Mahindra Financial Services Ltd</t>
  </si>
  <si>
    <t>M&amp;MFIN</t>
  </si>
  <si>
    <t>Tata Investment Corporation Ltd</t>
  </si>
  <si>
    <t>TATAINVEST</t>
  </si>
  <si>
    <t>Metro Brands Ltd</t>
  </si>
  <si>
    <t>METROBRAND</t>
  </si>
  <si>
    <t>Footwear</t>
  </si>
  <si>
    <t>Dalmia Bharat Ltd</t>
  </si>
  <si>
    <t>DALBHARAT</t>
  </si>
  <si>
    <t>New India Assurance Company Ltd</t>
  </si>
  <si>
    <t>NIACL</t>
  </si>
  <si>
    <t>Endurance Technologies Ltd</t>
  </si>
  <si>
    <t>ENDURANCE</t>
  </si>
  <si>
    <t>LIC Housing Finance Ltd</t>
  </si>
  <si>
    <t>LICHSGFIN</t>
  </si>
  <si>
    <t>Home Financing</t>
  </si>
  <si>
    <t>J K Cement Ltd</t>
  </si>
  <si>
    <t>JKCEMENT</t>
  </si>
  <si>
    <t>Go Digit General Insurance Ltd</t>
  </si>
  <si>
    <t>GODIGIT</t>
  </si>
  <si>
    <t>Star Health and Allied Insurance Company Ltd</t>
  </si>
  <si>
    <t>STARHEALTH</t>
  </si>
  <si>
    <t>Central Depository Services (India) Ltd</t>
  </si>
  <si>
    <t>CDSL</t>
  </si>
  <si>
    <t>Multi Commodity Exchange of India Ltd</t>
  </si>
  <si>
    <t>MCX</t>
  </si>
  <si>
    <t>Embassy Office Parks REIT</t>
  </si>
  <si>
    <t>EMBASSY</t>
  </si>
  <si>
    <t>Vedant Fashions Ltd</t>
  </si>
  <si>
    <t>MANYAVAR</t>
  </si>
  <si>
    <t>Textiles</t>
  </si>
  <si>
    <t>Apollo Tyres Ltd</t>
  </si>
  <si>
    <t>APOLLOTYRE</t>
  </si>
  <si>
    <t>KPR Mill Ltd</t>
  </si>
  <si>
    <t>KPRMILL</t>
  </si>
  <si>
    <t>Suven Pharmaceuticals Ltd</t>
  </si>
  <si>
    <t>SUVENPHAR</t>
  </si>
  <si>
    <t>Aditya Birla Real Estate Ltd</t>
  </si>
  <si>
    <t>ABREL</t>
  </si>
  <si>
    <t>Authum Investment &amp; Infrastructure Ltd</t>
  </si>
  <si>
    <t>AIIL</t>
  </si>
  <si>
    <t>Brigade Enterprises Ltd</t>
  </si>
  <si>
    <t>BRIGADE</t>
  </si>
  <si>
    <t>Emami Ltd</t>
  </si>
  <si>
    <t>EMAMILTD</t>
  </si>
  <si>
    <t>Himadri Speciality Chemical Ltd</t>
  </si>
  <si>
    <t>HSCL</t>
  </si>
  <si>
    <t>Hindustan Copper Ltd</t>
  </si>
  <si>
    <t>HINDCOPPER</t>
  </si>
  <si>
    <t>Mining - Copper</t>
  </si>
  <si>
    <t>Bandhan Bank Ltd</t>
  </si>
  <si>
    <t>BANDHANBNK</t>
  </si>
  <si>
    <t>Sun Tv Network Ltd</t>
  </si>
  <si>
    <t>SUNTV</t>
  </si>
  <si>
    <t>TV Channels &amp; Broadcasters</t>
  </si>
  <si>
    <t>Bayer Cropscience Ltd</t>
  </si>
  <si>
    <t>BAYERCROP</t>
  </si>
  <si>
    <t>Whirlpool of India Ltd</t>
  </si>
  <si>
    <t>WHIRLPOOL</t>
  </si>
  <si>
    <t>Sundram Fasteners Ltd</t>
  </si>
  <si>
    <t>SUNDRMFAST</t>
  </si>
  <si>
    <t>NBCC (India) Ltd</t>
  </si>
  <si>
    <t>NBCC</t>
  </si>
  <si>
    <t>Delhivery Ltd</t>
  </si>
  <si>
    <t>DELHIVERY</t>
  </si>
  <si>
    <t>Piramal Pharma Ltd</t>
  </si>
  <si>
    <t>PPLPHARMA</t>
  </si>
  <si>
    <t>Mangalore Refinery and Petrochemicals Ltd</t>
  </si>
  <si>
    <t>MRPL</t>
  </si>
  <si>
    <t>TVS Holdings Ltd</t>
  </si>
  <si>
    <t>TVSHLTD</t>
  </si>
  <si>
    <t>Radico Khaitan Ltd</t>
  </si>
  <si>
    <t>RADICO</t>
  </si>
  <si>
    <t>Poonawalla Fincorp Ltd</t>
  </si>
  <si>
    <t>POONAWALLA</t>
  </si>
  <si>
    <t>J B Chemicals and Pharmaceuticals Ltd</t>
  </si>
  <si>
    <t>JBCHEPHARM</t>
  </si>
  <si>
    <t>Gillette India Ltd</t>
  </si>
  <si>
    <t>GILLETTE</t>
  </si>
  <si>
    <t>Global Health Ltd</t>
  </si>
  <si>
    <t>MEDANTA</t>
  </si>
  <si>
    <t>Timken India Ltd</t>
  </si>
  <si>
    <t>TIMKEN</t>
  </si>
  <si>
    <t>Sumitomo Chemical India Ltd</t>
  </si>
  <si>
    <t>SUMICHEM</t>
  </si>
  <si>
    <t>Motherson Sumi Wiring India Ltd</t>
  </si>
  <si>
    <t>MSUMI</t>
  </si>
  <si>
    <t>Angel One Ltd</t>
  </si>
  <si>
    <t>ANGELONE</t>
  </si>
  <si>
    <t>Inox Wind Ltd</t>
  </si>
  <si>
    <t>INOXWIND</t>
  </si>
  <si>
    <t>Emcure Pharmaceuticals Ltd</t>
  </si>
  <si>
    <t>EMCURE</t>
  </si>
  <si>
    <t>Carborundum Universal Ltd</t>
  </si>
  <si>
    <t>CARBORUNIV</t>
  </si>
  <si>
    <t>Dr. Lal PathLabs Ltd</t>
  </si>
  <si>
    <t>LALPATHLAB</t>
  </si>
  <si>
    <t>ICICI Securities Ltd</t>
  </si>
  <si>
    <t>ISEC</t>
  </si>
  <si>
    <t>ZF Commercial Vehicle Control Systems India Ltd</t>
  </si>
  <si>
    <t>ZFCVINDIA</t>
  </si>
  <si>
    <t>Tata Chemicals Ltd</t>
  </si>
  <si>
    <t>TATACHEM</t>
  </si>
  <si>
    <t>Grindwell Norton Ltd</t>
  </si>
  <si>
    <t>GRINDWELL</t>
  </si>
  <si>
    <t>Gland Pharma Ltd</t>
  </si>
  <si>
    <t>GLAND</t>
  </si>
  <si>
    <t>Crompton Greaves Consumer Electricals Ltd</t>
  </si>
  <si>
    <t>CROMPTON</t>
  </si>
  <si>
    <t>Pfizer Ltd</t>
  </si>
  <si>
    <t>PFIZER</t>
  </si>
  <si>
    <t>KEC International Ltd</t>
  </si>
  <si>
    <t>KEC</t>
  </si>
  <si>
    <t>SKF India Ltd</t>
  </si>
  <si>
    <t>SKFINDIA</t>
  </si>
  <si>
    <t>Five-Star Business Finance Ltd</t>
  </si>
  <si>
    <t>FIVESTAR</t>
  </si>
  <si>
    <t>Anant Raj Ltd</t>
  </si>
  <si>
    <t>ANANTRAJ</t>
  </si>
  <si>
    <t>Narayana Hrudayalaya Ltd</t>
  </si>
  <si>
    <t>NH</t>
  </si>
  <si>
    <t>Hatsun Agro Product Ltd</t>
  </si>
  <si>
    <t>HATSUN</t>
  </si>
  <si>
    <t>Jyoti CNC Automation Ltd</t>
  </si>
  <si>
    <t>JYOTICNC</t>
  </si>
  <si>
    <t>Computer Hardware</t>
  </si>
  <si>
    <t>Aegis Logistics Ltd</t>
  </si>
  <si>
    <t>AEGISLOG</t>
  </si>
  <si>
    <t>Nuvama Wealth Management Ltd</t>
  </si>
  <si>
    <t>NUVAMA</t>
  </si>
  <si>
    <t>Shyam Metalics and Energy Ltd</t>
  </si>
  <si>
    <t>SHYAMMETL</t>
  </si>
  <si>
    <t>EIH Ltd</t>
  </si>
  <si>
    <t>EIHOTEL</t>
  </si>
  <si>
    <t>CESC Ltd</t>
  </si>
  <si>
    <t>CESC</t>
  </si>
  <si>
    <t>Laurus Labs Ltd</t>
  </si>
  <si>
    <t>LAURUSLABS</t>
  </si>
  <si>
    <t>Ratnamani Metals and Tubes Ltd</t>
  </si>
  <si>
    <t>RATNAMANI</t>
  </si>
  <si>
    <t>Amara Raja Energy &amp; Mobility Ltd</t>
  </si>
  <si>
    <t>ARE&amp;M</t>
  </si>
  <si>
    <t>Natco Pharma Ltd</t>
  </si>
  <si>
    <t>NATCOPHARM</t>
  </si>
  <si>
    <t>Poly Medicure Ltd</t>
  </si>
  <si>
    <t>POLYMED</t>
  </si>
  <si>
    <t>Health Care Equipment &amp; Supplies</t>
  </si>
  <si>
    <t>Triveni Turbine Ltd</t>
  </si>
  <si>
    <t>TRITURBINE</t>
  </si>
  <si>
    <t>PNB Housing Finance Ltd</t>
  </si>
  <si>
    <t>PNBHOUSING</t>
  </si>
  <si>
    <t>Computer Age Management Services Ltd</t>
  </si>
  <si>
    <t>CAMS</t>
  </si>
  <si>
    <t>Jindal SAW Ltd</t>
  </si>
  <si>
    <t>JINDALSAW</t>
  </si>
  <si>
    <t>Firstsource Solutions Ltd</t>
  </si>
  <si>
    <t>FSL</t>
  </si>
  <si>
    <t>Outsourced services</t>
  </si>
  <si>
    <t>Alembic Pharmaceuticals Ltd</t>
  </si>
  <si>
    <t>APLLTD</t>
  </si>
  <si>
    <t>Piramal Enterprises Ltd</t>
  </si>
  <si>
    <t>PEL</t>
  </si>
  <si>
    <t>Kansai Nerolac Paints Ltd</t>
  </si>
  <si>
    <t>KANSAINER</t>
  </si>
  <si>
    <t>CPSE ETF</t>
  </si>
  <si>
    <t>CPSEETF</t>
  </si>
  <si>
    <t>Equity</t>
  </si>
  <si>
    <t>ITI Ltd</t>
  </si>
  <si>
    <t>ITI</t>
  </si>
  <si>
    <t>Telecom Equipments</t>
  </si>
  <si>
    <t>Atul Ltd</t>
  </si>
  <si>
    <t>ATUL</t>
  </si>
  <si>
    <t>Bikaji Foods International Ltd</t>
  </si>
  <si>
    <t>BIKAJI</t>
  </si>
  <si>
    <t>Gujarat State Petronet Ltd</t>
  </si>
  <si>
    <t>GSPL</t>
  </si>
  <si>
    <t>Jupiter Wagons Ltd</t>
  </si>
  <si>
    <t>JWL</t>
  </si>
  <si>
    <t>Rail</t>
  </si>
  <si>
    <t>Affle (India) Ltd</t>
  </si>
  <si>
    <t>AFFLE</t>
  </si>
  <si>
    <t>Advertising</t>
  </si>
  <si>
    <t>Kajaria Ceramics Ltd</t>
  </si>
  <si>
    <t>KAJARIACER</t>
  </si>
  <si>
    <t>Building Products - Ceramics</t>
  </si>
  <si>
    <t>Aditya Birla Sun Life Amc Ltd</t>
  </si>
  <si>
    <t>ABSLAMC</t>
  </si>
  <si>
    <t>KIOCL Ltd</t>
  </si>
  <si>
    <t>KIOCL</t>
  </si>
  <si>
    <t>Castrol India Ltd</t>
  </si>
  <si>
    <t>CASTROLIND</t>
  </si>
  <si>
    <t>Krishna Institute of Medical Sciences Ltd</t>
  </si>
  <si>
    <t>KIMS</t>
  </si>
  <si>
    <t>Devyani International Ltd</t>
  </si>
  <si>
    <t>DEVYANI</t>
  </si>
  <si>
    <t>Concord Biotech Ltd</t>
  </si>
  <si>
    <t>CONCORDBIO</t>
  </si>
  <si>
    <t>Kalpataru Projects International Ltd</t>
  </si>
  <si>
    <t>KPIL</t>
  </si>
  <si>
    <t>Ircon International Ltd</t>
  </si>
  <si>
    <t>IRCON</t>
  </si>
  <si>
    <t>Elgi Equipments Ltd</t>
  </si>
  <si>
    <t>ELGIEQUIP</t>
  </si>
  <si>
    <t>Aster DM Healthcare Ltd</t>
  </si>
  <si>
    <t>ASTERDM</t>
  </si>
  <si>
    <t>Signatureglobal (India) Ltd</t>
  </si>
  <si>
    <t>SIGNATURE</t>
  </si>
  <si>
    <t>Techno Electric &amp; Engineering Company Ltd</t>
  </si>
  <si>
    <t>TECHNOE</t>
  </si>
  <si>
    <t>Vinati Organics Ltd</t>
  </si>
  <si>
    <t>VINATIORGA</t>
  </si>
  <si>
    <t>Cyient Ltd</t>
  </si>
  <si>
    <t>CYIENT</t>
  </si>
  <si>
    <t>Nexus Select Trust</t>
  </si>
  <si>
    <t>NXST</t>
  </si>
  <si>
    <t>JBM Auto Ltd</t>
  </si>
  <si>
    <t>JBMA</t>
  </si>
  <si>
    <t>Mindspace Business Parks REIT</t>
  </si>
  <si>
    <t>MINDSPACE</t>
  </si>
  <si>
    <t>Finolex Cables Ltd</t>
  </si>
  <si>
    <t>FINCABLES</t>
  </si>
  <si>
    <t>CIE Automotive India Ltd</t>
  </si>
  <si>
    <t>CIEINDIA</t>
  </si>
  <si>
    <t>PTC Industries Ltd</t>
  </si>
  <si>
    <t>PTCIL</t>
  </si>
  <si>
    <t>Ramco Cements Limited</t>
  </si>
  <si>
    <t>RAMCOCEM</t>
  </si>
  <si>
    <t>Chambal Fertilisers and Chemicals Ltd</t>
  </si>
  <si>
    <t>CHAMBLFERT</t>
  </si>
  <si>
    <t>Garden Reach Shipbuilders &amp; Engineers Ltd</t>
  </si>
  <si>
    <t>GRSE</t>
  </si>
  <si>
    <t>Sobha Ltd</t>
  </si>
  <si>
    <t>SOBHA</t>
  </si>
  <si>
    <t>Neuland Laboratories Ltd</t>
  </si>
  <si>
    <t>NEULANDLAB</t>
  </si>
  <si>
    <t>Schneider Electric Infrastructure Ltd</t>
  </si>
  <si>
    <t>SCHNEIDER</t>
  </si>
  <si>
    <t>Blue Dart Express Ltd</t>
  </si>
  <si>
    <t>BLUEDART</t>
  </si>
  <si>
    <t>R R Kabel Ltd</t>
  </si>
  <si>
    <t>RRKABEL</t>
  </si>
  <si>
    <t>Jai Balaji Industries Ltd</t>
  </si>
  <si>
    <t>JAIBALAJI</t>
  </si>
  <si>
    <t>Century Plyboards (India) Ltd</t>
  </si>
  <si>
    <t>CENTURYPLY</t>
  </si>
  <si>
    <t>Wood Products</t>
  </si>
  <si>
    <t>IIFL Finance Ltd</t>
  </si>
  <si>
    <t>IIFL</t>
  </si>
  <si>
    <t>Relaxo Footwears Ltd</t>
  </si>
  <si>
    <t>RELAXO</t>
  </si>
  <si>
    <t>NCC Ltd</t>
  </si>
  <si>
    <t>NCC</t>
  </si>
  <si>
    <t>Cello World Ltd</t>
  </si>
  <si>
    <t>CELLO</t>
  </si>
  <si>
    <t>Aptus Value Housing Finance India Ltd</t>
  </si>
  <si>
    <t>APTUS</t>
  </si>
  <si>
    <t>Finolex Industries Ltd</t>
  </si>
  <si>
    <t>FINPIPE</t>
  </si>
  <si>
    <t>Tejas Networks Ltd</t>
  </si>
  <si>
    <t>TEJASNET</t>
  </si>
  <si>
    <t>Welspun Corp Ltd</t>
  </si>
  <si>
    <t>WELCORP</t>
  </si>
  <si>
    <t>HFCL Ltd</t>
  </si>
  <si>
    <t>HFCL</t>
  </si>
  <si>
    <t>Jyothy Labs Ltd</t>
  </si>
  <si>
    <t>JYOTHYLAB</t>
  </si>
  <si>
    <t>V Guard Industries Ltd</t>
  </si>
  <si>
    <t>VGUARD</t>
  </si>
  <si>
    <t>Astrazeneca Pharma India Ltd</t>
  </si>
  <si>
    <t>ASTRAZEN</t>
  </si>
  <si>
    <t>Aarti Industries Ltd</t>
  </si>
  <si>
    <t>AARTIIND</t>
  </si>
  <si>
    <t>Chalet Hotels Ltd</t>
  </si>
  <si>
    <t>CHALET</t>
  </si>
  <si>
    <t>Aadhar Housing Finance Ltd</t>
  </si>
  <si>
    <t>AADHARHFC</t>
  </si>
  <si>
    <t>Great Eastern Shipping Company Ltd</t>
  </si>
  <si>
    <t>GESHIP</t>
  </si>
  <si>
    <t>Tbo Tek Ltd</t>
  </si>
  <si>
    <t>TBOTEK</t>
  </si>
  <si>
    <t>Tour &amp; Travel Services</t>
  </si>
  <si>
    <t>Ramkrishna Forgings Ltd</t>
  </si>
  <si>
    <t>RKFORGE</t>
  </si>
  <si>
    <t>Jubilant Pharmova Ltd</t>
  </si>
  <si>
    <t>JUBLPHARMA</t>
  </si>
  <si>
    <t>Amber Enterprises India Ltd</t>
  </si>
  <si>
    <t>AMBER</t>
  </si>
  <si>
    <t>Bombay Burmah Trading Corporation Ltd</t>
  </si>
  <si>
    <t>BBTC</t>
  </si>
  <si>
    <t>Bata India Ltd</t>
  </si>
  <si>
    <t>BATAINDIA</t>
  </si>
  <si>
    <t>Eris Lifesciences Ltd</t>
  </si>
  <si>
    <t>ERIS</t>
  </si>
  <si>
    <t>Kfin Technologies Ltd</t>
  </si>
  <si>
    <t>KFINTECH</t>
  </si>
  <si>
    <t>Indiamart Intermesh Ltd</t>
  </si>
  <si>
    <t>INDIAMART</t>
  </si>
  <si>
    <t>Akzo Nobel India Ltd</t>
  </si>
  <si>
    <t>AKZOINDIA</t>
  </si>
  <si>
    <t>PCBL Ltd</t>
  </si>
  <si>
    <t>PCBL</t>
  </si>
  <si>
    <t>Waaree Renewable Technologies Ltd</t>
  </si>
  <si>
    <t>WAAREERTL</t>
  </si>
  <si>
    <t>Trident Ltd</t>
  </si>
  <si>
    <t>TRIDENT</t>
  </si>
  <si>
    <t>LMW Ltd</t>
  </si>
  <si>
    <t>LMW</t>
  </si>
  <si>
    <t>Sarda Energy &amp; Minerals Ltd</t>
  </si>
  <si>
    <t>SARDAEN</t>
  </si>
  <si>
    <t>Kirloskar Oil Engines Ltd</t>
  </si>
  <si>
    <t>KIRLOSENG</t>
  </si>
  <si>
    <t>Karur Vysya Bank Ltd</t>
  </si>
  <si>
    <t>KARURVYSYA</t>
  </si>
  <si>
    <t>Newgen Software Technologies Ltd</t>
  </si>
  <si>
    <t>NEWGEN</t>
  </si>
  <si>
    <t>Mahanagar Gas Ltd</t>
  </si>
  <si>
    <t>MGL</t>
  </si>
  <si>
    <t>DCM Shriram Ltd</t>
  </si>
  <si>
    <t>DCMSHRIRAM</t>
  </si>
  <si>
    <t>Asahi India Glass Ltd</t>
  </si>
  <si>
    <t>ASAHIINDIA</t>
  </si>
  <si>
    <t>Sonata Software Ltd</t>
  </si>
  <si>
    <t>SONATSOFTW</t>
  </si>
  <si>
    <t>Zen Technologies Ltd</t>
  </si>
  <si>
    <t>ZENTEC</t>
  </si>
  <si>
    <t>Gravita India Ltd</t>
  </si>
  <si>
    <t>GRAVITA</t>
  </si>
  <si>
    <t>Metals - Lead</t>
  </si>
  <si>
    <t>Indian Energy Exchange Ltd</t>
  </si>
  <si>
    <t>IEX</t>
  </si>
  <si>
    <t>Power Trading &amp; Consultancy</t>
  </si>
  <si>
    <t>Clean Science and Technology Ltd</t>
  </si>
  <si>
    <t>CLEAN</t>
  </si>
  <si>
    <t>Doms Industries Ltd</t>
  </si>
  <si>
    <t>DOMS</t>
  </si>
  <si>
    <t>Office Supplies</t>
  </si>
  <si>
    <t>Anand Rathi Wealth Ltd</t>
  </si>
  <si>
    <t>ANANDRATHI</t>
  </si>
  <si>
    <t>Swan Energy Ltd</t>
  </si>
  <si>
    <t>SWANENERGY</t>
  </si>
  <si>
    <t>Reliance Power Ltd</t>
  </si>
  <si>
    <t>RPOWER</t>
  </si>
  <si>
    <t>CreditAccess Grameen Ltd</t>
  </si>
  <si>
    <t>CREDITACC</t>
  </si>
  <si>
    <t>UTI Asset Management Company Ltd</t>
  </si>
  <si>
    <t>UTIAMC</t>
  </si>
  <si>
    <t>HBL Power Systems Ltd</t>
  </si>
  <si>
    <t>HBLPOWER</t>
  </si>
  <si>
    <t>Action Construction Equipment Ltd</t>
  </si>
  <si>
    <t>ACE</t>
  </si>
  <si>
    <t>Heavy Machinery</t>
  </si>
  <si>
    <t>Navin Fluorine International Ltd</t>
  </si>
  <si>
    <t>NAVINFLUOR</t>
  </si>
  <si>
    <t>Birlasoft Ltd</t>
  </si>
  <si>
    <t>BSOFT</t>
  </si>
  <si>
    <t>BEML Ltd</t>
  </si>
  <si>
    <t>BEML</t>
  </si>
  <si>
    <t>Indegene Ltd</t>
  </si>
  <si>
    <t>INDGN</t>
  </si>
  <si>
    <t>Elecon Engineering Company Ltd</t>
  </si>
  <si>
    <t>ELECON</t>
  </si>
  <si>
    <t>Wockhardt Ltd</t>
  </si>
  <si>
    <t>WOCKPHARMA</t>
  </si>
  <si>
    <t>Capri Global Capital Ltd</t>
  </si>
  <si>
    <t>CGCL</t>
  </si>
  <si>
    <t>Sanofi India Ltd</t>
  </si>
  <si>
    <t>SANOFI</t>
  </si>
  <si>
    <t>PVR INOX Ltd</t>
  </si>
  <si>
    <t>PVRINOX</t>
  </si>
  <si>
    <t>Theatres</t>
  </si>
  <si>
    <t>Zensar Technologies Ltd</t>
  </si>
  <si>
    <t>ZENSARTECH</t>
  </si>
  <si>
    <t>Titagarh Rail Systems Ltd</t>
  </si>
  <si>
    <t>TITAGARH</t>
  </si>
  <si>
    <t>IFCI Ltd</t>
  </si>
  <si>
    <t>IFCI</t>
  </si>
  <si>
    <t>Fine Organic Industries Ltd</t>
  </si>
  <si>
    <t>FINEORG</t>
  </si>
  <si>
    <t>Bls International Services Ltd</t>
  </si>
  <si>
    <t>BLS</t>
  </si>
  <si>
    <t>G R Infraprojects Ltd</t>
  </si>
  <si>
    <t>GRINFRA</t>
  </si>
  <si>
    <t>PG Electroplast Ltd</t>
  </si>
  <si>
    <t>PGEL</t>
  </si>
  <si>
    <t>UTI S&amp;P BSE Sensex ETF</t>
  </si>
  <si>
    <t>UTISENSETF</t>
  </si>
  <si>
    <t>KSB Ltd</t>
  </si>
  <si>
    <t>KSB</t>
  </si>
  <si>
    <t>Tata Teleservices (Maharashtra) Ltd</t>
  </si>
  <si>
    <t>TTML</t>
  </si>
  <si>
    <t>Welspun Living Ltd</t>
  </si>
  <si>
    <t>WELSPUNLIV</t>
  </si>
  <si>
    <t>Strides Pharma Science Ltd</t>
  </si>
  <si>
    <t>STAR</t>
  </si>
  <si>
    <t>Godrej Agrovet Ltd</t>
  </si>
  <si>
    <t>GODREJAGRO</t>
  </si>
  <si>
    <t>Agro Products</t>
  </si>
  <si>
    <t>Manappuram Finance Ltd</t>
  </si>
  <si>
    <t>MANAPPURAM</t>
  </si>
  <si>
    <t>JM Financial Ltd</t>
  </si>
  <si>
    <t>JMFINANCIL</t>
  </si>
  <si>
    <t>RITES Ltd</t>
  </si>
  <si>
    <t>RITES</t>
  </si>
  <si>
    <t>Nava Limited</t>
  </si>
  <si>
    <t>NAVA</t>
  </si>
  <si>
    <t>Praj Industries Ltd</t>
  </si>
  <si>
    <t>PRAJIND</t>
  </si>
  <si>
    <t>Rainbow Children's Medicare Ltd</t>
  </si>
  <si>
    <t>RAINBOW</t>
  </si>
  <si>
    <t>NMDC Steel Ltd</t>
  </si>
  <si>
    <t>NSLNISP</t>
  </si>
  <si>
    <t>Netweb Technologies India Ltd</t>
  </si>
  <si>
    <t>NETWEB</t>
  </si>
  <si>
    <t>Craftsman Automation Ltd</t>
  </si>
  <si>
    <t>CRAFTSMAN</t>
  </si>
  <si>
    <t>Supreme Petrochem Ltd</t>
  </si>
  <si>
    <t>SPLPETRO</t>
  </si>
  <si>
    <t>Sterling and Wilson Renewable Energy Ltd</t>
  </si>
  <si>
    <t>SWSOLAR</t>
  </si>
  <si>
    <t>Inox Wind Energy Ltd</t>
  </si>
  <si>
    <t>IWEL</t>
  </si>
  <si>
    <t>LT Foods Ltd</t>
  </si>
  <si>
    <t>LTFOODS</t>
  </si>
  <si>
    <t>Raymond Lifestyle Ltd</t>
  </si>
  <si>
    <t>RAYMONDLSL</t>
  </si>
  <si>
    <t>Granules India Ltd</t>
  </si>
  <si>
    <t>GRANULES</t>
  </si>
  <si>
    <t>Akums Drugs and Pharmaceuticals Ltd</t>
  </si>
  <si>
    <t>AKUMS</t>
  </si>
  <si>
    <t>E I D-Parry (India) Ltd</t>
  </si>
  <si>
    <t>EIDPARRY</t>
  </si>
  <si>
    <t>Sugar</t>
  </si>
  <si>
    <t>Voltamp Transformers Ltd</t>
  </si>
  <si>
    <t>VOLTAMP</t>
  </si>
  <si>
    <t>Caplin Point Laboratories Ltd</t>
  </si>
  <si>
    <t>CAPLIPOINT</t>
  </si>
  <si>
    <t>Kirloskar Brothers Ltd</t>
  </si>
  <si>
    <t>KIRLOSBROS</t>
  </si>
  <si>
    <t>eClerx Services Limited</t>
  </si>
  <si>
    <t>ECLERX</t>
  </si>
  <si>
    <t>Ingersoll-Rand (India) Ltd</t>
  </si>
  <si>
    <t>INGERRAND</t>
  </si>
  <si>
    <t>Chennai Petroleum Corporation Ltd</t>
  </si>
  <si>
    <t>CHENNPETRO</t>
  </si>
  <si>
    <t>Railtel Corporation of India Ltd</t>
  </si>
  <si>
    <t>RAILTEL</t>
  </si>
  <si>
    <t>Communication &amp; Networking</t>
  </si>
  <si>
    <t>Olectra Greentech Ltd</t>
  </si>
  <si>
    <t>OLECTRA</t>
  </si>
  <si>
    <t>Glenmark Life Sciences Ltd</t>
  </si>
  <si>
    <t>GLS</t>
  </si>
  <si>
    <t>Honasa Consumer Ltd</t>
  </si>
  <si>
    <t>HONASA</t>
  </si>
  <si>
    <t>Data Patterns (India) Ltd</t>
  </si>
  <si>
    <t>DATAPATTNS</t>
  </si>
  <si>
    <t>Aavas Financiers Ltd</t>
  </si>
  <si>
    <t>AAVAS</t>
  </si>
  <si>
    <t>Jaiprakash Power Ventures Ltd</t>
  </si>
  <si>
    <t>JPPOWER</t>
  </si>
  <si>
    <t>Redington Ltd</t>
  </si>
  <si>
    <t>REDINGTON</t>
  </si>
  <si>
    <t>Technology Hardware</t>
  </si>
  <si>
    <t>Westlife Foodworld Ltd</t>
  </si>
  <si>
    <t>WESTLIFE</t>
  </si>
  <si>
    <t>Vardhman Textiles Ltd</t>
  </si>
  <si>
    <t>VTL</t>
  </si>
  <si>
    <t>IIFL Securities Ltd</t>
  </si>
  <si>
    <t>IIFLSEC</t>
  </si>
  <si>
    <t>Deepak Fertilisers and Petrochemicals Corp Ltd</t>
  </si>
  <si>
    <t>DEEPAKFERT</t>
  </si>
  <si>
    <t>Nuvoco Vistas Corporation Ltd</t>
  </si>
  <si>
    <t>NUVOCO</t>
  </si>
  <si>
    <t>Cube Highways Trust</t>
  </si>
  <si>
    <t>CUBEINVIT</t>
  </si>
  <si>
    <t>Roads</t>
  </si>
  <si>
    <t>Balrampur Chini Mills Ltd</t>
  </si>
  <si>
    <t>BALRAMCHIN</t>
  </si>
  <si>
    <t>Marksans Pharma Ltd</t>
  </si>
  <si>
    <t>MARKSANS</t>
  </si>
  <si>
    <t>Genus Power Infrastructures Ltd</t>
  </si>
  <si>
    <t>GENUSPOWER</t>
  </si>
  <si>
    <t>Usha Martin Ltd</t>
  </si>
  <si>
    <t>USHAMART</t>
  </si>
  <si>
    <t>RedTape</t>
  </si>
  <si>
    <t>REDTAPE</t>
  </si>
  <si>
    <t>Transformers and Rectifiers (India) Ltd</t>
  </si>
  <si>
    <t>TARIL</t>
  </si>
  <si>
    <t>Maharashtra Scooters Ltd</t>
  </si>
  <si>
    <t>MAHSCOOTER</t>
  </si>
  <si>
    <t>Zydus Wellness Ltd</t>
  </si>
  <si>
    <t>ZYDUSWELL</t>
  </si>
  <si>
    <t>RHI Magnesita India Ltd</t>
  </si>
  <si>
    <t>RHIM</t>
  </si>
  <si>
    <t>Godawari Power and Ispat Ltd</t>
  </si>
  <si>
    <t>GPIL</t>
  </si>
  <si>
    <t>Minda Corporation Ltd</t>
  </si>
  <si>
    <t>MINDACORP</t>
  </si>
  <si>
    <t>Tega Industries Ltd</t>
  </si>
  <si>
    <t>TEGA</t>
  </si>
  <si>
    <t>RBL Bank Ltd</t>
  </si>
  <si>
    <t>RBLBANK</t>
  </si>
  <si>
    <t>TTK Prestige Ltd</t>
  </si>
  <si>
    <t>TTKPRESTIG</t>
  </si>
  <si>
    <t>MMTC Ltd</t>
  </si>
  <si>
    <t>MMTC</t>
  </si>
  <si>
    <t>Aether Industries Ltd</t>
  </si>
  <si>
    <t>AETHER</t>
  </si>
  <si>
    <t>Symphony Ltd</t>
  </si>
  <si>
    <t>SYMPHONY</t>
  </si>
  <si>
    <t>Zee Entertainment Enterprises Ltd</t>
  </si>
  <si>
    <t>ZEEL</t>
  </si>
  <si>
    <t>Intellect Design Arena Ltd</t>
  </si>
  <si>
    <t>INTELLECT</t>
  </si>
  <si>
    <t>Safari Industries (India) Ltd</t>
  </si>
  <si>
    <t>SAFARI</t>
  </si>
  <si>
    <t>Electrosteel Castings Ltd</t>
  </si>
  <si>
    <t>ELECTCAST</t>
  </si>
  <si>
    <t>Happiest Minds Technologies Ltd</t>
  </si>
  <si>
    <t>HAPPSTMNDS</t>
  </si>
  <si>
    <t>Jubilant Ingrevia Ltd</t>
  </si>
  <si>
    <t>JUBLINGREA</t>
  </si>
  <si>
    <t>PNC Infratech Ltd</t>
  </si>
  <si>
    <t>PNCINFRA</t>
  </si>
  <si>
    <t>CE Info Systems Ltd</t>
  </si>
  <si>
    <t>MAPMYINDIA</t>
  </si>
  <si>
    <t>Vesuvius India Ltd</t>
  </si>
  <si>
    <t>VESUVIUS</t>
  </si>
  <si>
    <t>CEAT Ltd</t>
  </si>
  <si>
    <t>CEATLTD</t>
  </si>
  <si>
    <t>Tanla Platforms Ltd</t>
  </si>
  <si>
    <t>TANLA</t>
  </si>
  <si>
    <t>Powergrid Infrastructure Investment Trust</t>
  </si>
  <si>
    <t>PGINVIT</t>
  </si>
  <si>
    <t>Alkyl Amines Chemicals Ltd</t>
  </si>
  <si>
    <t>ALKYLAMINE</t>
  </si>
  <si>
    <t>Alok Industries Ltd</t>
  </si>
  <si>
    <t>ALOKINDS</t>
  </si>
  <si>
    <t>Can Fin Homes Ltd</t>
  </si>
  <si>
    <t>CANFINHOME</t>
  </si>
  <si>
    <t>Graphite India Ltd</t>
  </si>
  <si>
    <t>GRAPHITE</t>
  </si>
  <si>
    <t>Mrs. Bectors Food Specialities Ltd</t>
  </si>
  <si>
    <t>BECTORFOOD</t>
  </si>
  <si>
    <t>City Union Bank Ltd</t>
  </si>
  <si>
    <t>CUB</t>
  </si>
  <si>
    <t>Raymond Ltd</t>
  </si>
  <si>
    <t>RAYMOND</t>
  </si>
  <si>
    <t>Gujarat Mineral Development Corporation Ltd</t>
  </si>
  <si>
    <t>GMDCLTD</t>
  </si>
  <si>
    <t>India Cements Ltd</t>
  </si>
  <si>
    <t>INDIACEM</t>
  </si>
  <si>
    <t>Metropolis Healthcare Ltd</t>
  </si>
  <si>
    <t>METROPOLIS</t>
  </si>
  <si>
    <t>Sapphire Foods India Ltd</t>
  </si>
  <si>
    <t>SAPPHIRE</t>
  </si>
  <si>
    <t>shipping corporation of India Ltd</t>
  </si>
  <si>
    <t>SCI</t>
  </si>
  <si>
    <t>Sanofi Consumer Healthcare India Ltd</t>
  </si>
  <si>
    <t>SANOFICONR</t>
  </si>
  <si>
    <t>Kirloskar Ferrous Industries Ltd</t>
  </si>
  <si>
    <t>KIRLFER</t>
  </si>
  <si>
    <t>Va Tech Wabag Ltd</t>
  </si>
  <si>
    <t>WABAG</t>
  </si>
  <si>
    <t>Water Management</t>
  </si>
  <si>
    <t>Reliance Infrastructure Ltd</t>
  </si>
  <si>
    <t>RELINFRA</t>
  </si>
  <si>
    <t>Edelweiss Financial Services Ltd</t>
  </si>
  <si>
    <t>EDELWEISS</t>
  </si>
  <si>
    <t>Quess Corp Ltd</t>
  </si>
  <si>
    <t>QUESS</t>
  </si>
  <si>
    <t>Employment Services</t>
  </si>
  <si>
    <t>JK Tyre &amp; Industries Ltd</t>
  </si>
  <si>
    <t>JKTYRE</t>
  </si>
  <si>
    <t>KPI Green Energy Ltd</t>
  </si>
  <si>
    <t>KPIGREEN</t>
  </si>
  <si>
    <t>Bharat 22 ETF</t>
  </si>
  <si>
    <t>ICICIB22</t>
  </si>
  <si>
    <t>Home First Finance Company India Ltd</t>
  </si>
  <si>
    <t>HOMEFIRST</t>
  </si>
  <si>
    <t>Jammu and Kashmir Bank Ltd</t>
  </si>
  <si>
    <t>J&amp;KBANK</t>
  </si>
  <si>
    <t>Prudent Corporate Advisory Services Ltd</t>
  </si>
  <si>
    <t>PRUDENT</t>
  </si>
  <si>
    <t>Nippon India ETF Nifty Bank BeES</t>
  </si>
  <si>
    <t>BANKBEES</t>
  </si>
  <si>
    <t>Bengal &amp; Assam Company Ltd</t>
  </si>
  <si>
    <t>BENGALASM</t>
  </si>
  <si>
    <t>JSW Holdings Ltd</t>
  </si>
  <si>
    <t>JSWHL</t>
  </si>
  <si>
    <t>ELANTAS Beck India Ltd</t>
  </si>
  <si>
    <t>ELANTAS</t>
  </si>
  <si>
    <t>LS Industries Ltd</t>
  </si>
  <si>
    <t>LSIND</t>
  </si>
  <si>
    <t>Engineers India Ltd</t>
  </si>
  <si>
    <t>ENGINERSIN</t>
  </si>
  <si>
    <t>Senco Gold Ltd</t>
  </si>
  <si>
    <t>SENCO</t>
  </si>
  <si>
    <t>Galaxy Surfactants Ltd</t>
  </si>
  <si>
    <t>GALAXYSURF</t>
  </si>
  <si>
    <t>INOX India Ltd</t>
  </si>
  <si>
    <t>INOXINDIA</t>
  </si>
  <si>
    <t>Sea-Borne Tankers</t>
  </si>
  <si>
    <t>Saregama India Ltd</t>
  </si>
  <si>
    <t>SAREGAMA</t>
  </si>
  <si>
    <t>Movies &amp; TV Serials</t>
  </si>
  <si>
    <t>Happy Forgings Ltd</t>
  </si>
  <si>
    <t>HAPPYFORGE</t>
  </si>
  <si>
    <t>Auto, Truck &amp; Motorcycle Parts</t>
  </si>
  <si>
    <t>Isgec Heavy Engineering Ltd</t>
  </si>
  <si>
    <t>ISGEC</t>
  </si>
  <si>
    <t>Time Technoplast Ltd</t>
  </si>
  <si>
    <t>TIMETECHNO</t>
  </si>
  <si>
    <t>Vijaya Diagnostic Centre Ltd</t>
  </si>
  <si>
    <t>VIJAYA</t>
  </si>
  <si>
    <t>Sammaan Capital Ltd</t>
  </si>
  <si>
    <t>SAMMAANCAP</t>
  </si>
  <si>
    <t>Power Mech Projects Ltd</t>
  </si>
  <si>
    <t>POWERMECH</t>
  </si>
  <si>
    <t>P N Gadgil Jewellers Ltd</t>
  </si>
  <si>
    <t>PNGJL</t>
  </si>
  <si>
    <t>Just Dial Ltd</t>
  </si>
  <si>
    <t>JUSTDIAL</t>
  </si>
  <si>
    <t>Gujarat Pipavav Port Ltd</t>
  </si>
  <si>
    <t>GPPL</t>
  </si>
  <si>
    <t>Bajaj Electricals Ltd</t>
  </si>
  <si>
    <t>BAJAJELEC</t>
  </si>
  <si>
    <t>Cera Sanitaryware Ltd</t>
  </si>
  <si>
    <t>CERA</t>
  </si>
  <si>
    <t>ITD Cementation India Ltd</t>
  </si>
  <si>
    <t>ITDCEM</t>
  </si>
  <si>
    <t>Latent View Analytics Ltd</t>
  </si>
  <si>
    <t>LATENTVIEW</t>
  </si>
  <si>
    <t>Lemon Tree Hotels Ltd</t>
  </si>
  <si>
    <t>LEMONTREE</t>
  </si>
  <si>
    <t>HEG Ltd</t>
  </si>
  <si>
    <t>HEG</t>
  </si>
  <si>
    <t>Shriram Pistons &amp; Rings Ltd</t>
  </si>
  <si>
    <t>SHRIPISTON</t>
  </si>
  <si>
    <t>ESAB India Ltd</t>
  </si>
  <si>
    <t>ESABINDIA</t>
  </si>
  <si>
    <t>Tips Music Ltd</t>
  </si>
  <si>
    <t>TIPSMUSIC</t>
  </si>
  <si>
    <t>Route Mobile Ltd</t>
  </si>
  <si>
    <t>ROUTE</t>
  </si>
  <si>
    <t>Bharat Global Developers Ltd</t>
  </si>
  <si>
    <t>BGDL</t>
  </si>
  <si>
    <t>Rattanindia Enterprises Ltd</t>
  </si>
  <si>
    <t>RTNINDIA</t>
  </si>
  <si>
    <t>Brookfield India Real Estate Trust</t>
  </si>
  <si>
    <t>BIRET</t>
  </si>
  <si>
    <t>Kirloskar Pneumatic Company Ltd</t>
  </si>
  <si>
    <t>KIRLPNU</t>
  </si>
  <si>
    <t>Rashtriya Chemicals and Fertilizers Ltd</t>
  </si>
  <si>
    <t>RCF</t>
  </si>
  <si>
    <t>Puravankara Ltd</t>
  </si>
  <si>
    <t>PURVA</t>
  </si>
  <si>
    <t>Sansera Engineering Ltd</t>
  </si>
  <si>
    <t>SANSERA</t>
  </si>
  <si>
    <t>Sheela Foam Ltd</t>
  </si>
  <si>
    <t>SFL</t>
  </si>
  <si>
    <t>Home Furnishing</t>
  </si>
  <si>
    <t>Valor Estate Ltd</t>
  </si>
  <si>
    <t>DBREALTY</t>
  </si>
  <si>
    <t>Max Estates Ltd</t>
  </si>
  <si>
    <t>MAXESTATES</t>
  </si>
  <si>
    <t>India Grid Trust</t>
  </si>
  <si>
    <t>INDIGRID</t>
  </si>
  <si>
    <t>Diamond Power Infrastructure Ltd</t>
  </si>
  <si>
    <t>DIACABS</t>
  </si>
  <si>
    <t>Arvind Ltd</t>
  </si>
  <si>
    <t>ARVIND</t>
  </si>
  <si>
    <t>Choice International Ltd</t>
  </si>
  <si>
    <t>CHOICEIN</t>
  </si>
  <si>
    <t>CMS Info Systems Ltd</t>
  </si>
  <si>
    <t>CMSINFO</t>
  </si>
  <si>
    <t>HG Infra Engineering Ltd</t>
  </si>
  <si>
    <t>HGINFRA</t>
  </si>
  <si>
    <t>Shree Renuka Sugars Ltd</t>
  </si>
  <si>
    <t>RENUKA</t>
  </si>
  <si>
    <t>JK Lakshmi Cement Ltd</t>
  </si>
  <si>
    <t>JKLAKSHMI</t>
  </si>
  <si>
    <t>Aurionpro Solutions Ltd</t>
  </si>
  <si>
    <t>AURIONPRO</t>
  </si>
  <si>
    <t>SBFC Finance Ltd</t>
  </si>
  <si>
    <t>SBFC</t>
  </si>
  <si>
    <t>Triveni Engineering and Industries Ltd</t>
  </si>
  <si>
    <t>TRIVENI</t>
  </si>
  <si>
    <t>GMR Power and Urban Infra Ltd</t>
  </si>
  <si>
    <t>GMRP&amp;UI</t>
  </si>
  <si>
    <t>Eureka Forbes Ltd</t>
  </si>
  <si>
    <t>EUREKAFORB</t>
  </si>
  <si>
    <t>Household Appliances</t>
  </si>
  <si>
    <t>Gujarat Narmada Valley Fertilizers &amp; Chemicals Ltd</t>
  </si>
  <si>
    <t>GNFC</t>
  </si>
  <si>
    <t>Garware Hi-Tech Films Ltd</t>
  </si>
  <si>
    <t>GRWRHITECH</t>
  </si>
  <si>
    <t>Thomas Cook (India) Ltd</t>
  </si>
  <si>
    <t>THOMASCOOK</t>
  </si>
  <si>
    <t>Allied Blenders and Distillers Ltd</t>
  </si>
  <si>
    <t>ABDL</t>
  </si>
  <si>
    <t>Birla Corporation Ltd</t>
  </si>
  <si>
    <t>BIRLACORPN</t>
  </si>
  <si>
    <t>Prism Johnson Ltd</t>
  </si>
  <si>
    <t>PRSMJOHNSN</t>
  </si>
  <si>
    <t>HMT Ltd</t>
  </si>
  <si>
    <t>HMT</t>
  </si>
  <si>
    <t>IFB Industries Ltd</t>
  </si>
  <si>
    <t>IFBIND</t>
  </si>
  <si>
    <t>Campus Activewear Ltd</t>
  </si>
  <si>
    <t>CAMPUS</t>
  </si>
  <si>
    <t>Mastek Ltd</t>
  </si>
  <si>
    <t>MASTEK</t>
  </si>
  <si>
    <t>National Standard (India) Ltd</t>
  </si>
  <si>
    <t>NATIONSTD</t>
  </si>
  <si>
    <t>Azad Engineering Ltd</t>
  </si>
  <si>
    <t>AZAD</t>
  </si>
  <si>
    <t>Epigral Ltd</t>
  </si>
  <si>
    <t>EPIGRAL</t>
  </si>
  <si>
    <t>Force Motors Ltd</t>
  </si>
  <si>
    <t>FORCEMOT</t>
  </si>
  <si>
    <t>Lloyds Engineering Works Ltd</t>
  </si>
  <si>
    <t>LLOYDSENGG</t>
  </si>
  <si>
    <t>Shakti Pumps (India) Ltd</t>
  </si>
  <si>
    <t>SHAKTIPUMP</t>
  </si>
  <si>
    <t>Keystone Realtors Ltd</t>
  </si>
  <si>
    <t>RUSTOMJEE</t>
  </si>
  <si>
    <t>Religare Enterprises Ltd</t>
  </si>
  <si>
    <t>RELIGARE</t>
  </si>
  <si>
    <t>F D C Ltd</t>
  </si>
  <si>
    <t>FDC</t>
  </si>
  <si>
    <t>Blue Jet Healthcare Ltd</t>
  </si>
  <si>
    <t>BLUEJET</t>
  </si>
  <si>
    <t>KNR Constructions Ltd</t>
  </si>
  <si>
    <t>KNRCON</t>
  </si>
  <si>
    <t>Jupiter Life Line Hospitals Ltd</t>
  </si>
  <si>
    <t>JLHL</t>
  </si>
  <si>
    <t>CCL Products (India) Ltd</t>
  </si>
  <si>
    <t>CCL</t>
  </si>
  <si>
    <t>V-mart Retail Ltd</t>
  </si>
  <si>
    <t>VMART</t>
  </si>
  <si>
    <t>Varroc Engineering Ltd</t>
  </si>
  <si>
    <t>VARROC</t>
  </si>
  <si>
    <t>Balu Forge Industries Ltd</t>
  </si>
  <si>
    <t>BALUFORGE</t>
  </si>
  <si>
    <t>Rategain Travel Technologies Ltd</t>
  </si>
  <si>
    <t>RATEGAIN</t>
  </si>
  <si>
    <t>PC Jeweller Ltd</t>
  </si>
  <si>
    <t>PCJEWELLER</t>
  </si>
  <si>
    <t>Procter &amp; Gamble Health Ltd</t>
  </si>
  <si>
    <t>PGHL</t>
  </si>
  <si>
    <t>Kotak Nifty Bank ETF</t>
  </si>
  <si>
    <t>BANKNIFTY1</t>
  </si>
  <si>
    <t>Juniper Hotels Ltd</t>
  </si>
  <si>
    <t>JUNIPER</t>
  </si>
  <si>
    <t>Gallantt Ispat Ltd</t>
  </si>
  <si>
    <t>GALLANTT</t>
  </si>
  <si>
    <t>Karnataka Bank Ltd</t>
  </si>
  <si>
    <t>KTKBANK</t>
  </si>
  <si>
    <t>Sunteck Realty Ltd</t>
  </si>
  <si>
    <t>SUNTECK</t>
  </si>
  <si>
    <t>Network18 Media &amp; Investments Ltd</t>
  </si>
  <si>
    <t>NETWORK18</t>
  </si>
  <si>
    <t>EPL Ltd</t>
  </si>
  <si>
    <t>EPL</t>
  </si>
  <si>
    <t>Packaging</t>
  </si>
  <si>
    <t>Ganesh Housing Corp Ltd</t>
  </si>
  <si>
    <t>GANESHHOUC</t>
  </si>
  <si>
    <t>Gujarat State Fertilizers &amp; Chemicals Ltd</t>
  </si>
  <si>
    <t>GSFC</t>
  </si>
  <si>
    <t>JK Paper Ltd</t>
  </si>
  <si>
    <t>JKPAPER</t>
  </si>
  <si>
    <t>Paper Products</t>
  </si>
  <si>
    <t>Star Cement Ltd</t>
  </si>
  <si>
    <t>STARCEMENT</t>
  </si>
  <si>
    <t>Avanti Feeds Ltd</t>
  </si>
  <si>
    <t>AVANTIFEED</t>
  </si>
  <si>
    <t>Shilpa Medicare Ltd</t>
  </si>
  <si>
    <t>SHILPAMED</t>
  </si>
  <si>
    <t>SBI Nifty 50 ETF</t>
  </si>
  <si>
    <t>SETFNIF50</t>
  </si>
  <si>
    <t>BHARAT Bond ETF-April 2023-Growth</t>
  </si>
  <si>
    <t>EBBETF0423</t>
  </si>
  <si>
    <t>Debt</t>
  </si>
  <si>
    <t>Texmaco Rail &amp; Engineering Ltd</t>
  </si>
  <si>
    <t>TEXRAIL</t>
  </si>
  <si>
    <t>Kama Holdings Ltd</t>
  </si>
  <si>
    <t>KAMAHOLD</t>
  </si>
  <si>
    <t>Garware Technical Fibres Ltd</t>
  </si>
  <si>
    <t>GARFIBRES</t>
  </si>
  <si>
    <t>Rajesh Exports Ltd</t>
  </si>
  <si>
    <t>RAJESHEXPO</t>
  </si>
  <si>
    <t>RattanIndia Power Ltd</t>
  </si>
  <si>
    <t>RTNPOWER</t>
  </si>
  <si>
    <t>TVS Supply Chain Solutions Ltd</t>
  </si>
  <si>
    <t>TVSSCS</t>
  </si>
  <si>
    <t>ASK Automotive Ltd</t>
  </si>
  <si>
    <t>ASKAUTOLTD</t>
  </si>
  <si>
    <t>Shoppers Stop Ltd</t>
  </si>
  <si>
    <t>SHOPERSTOP</t>
  </si>
  <si>
    <t>Transport Corporation of India Ltd</t>
  </si>
  <si>
    <t>TCI</t>
  </si>
  <si>
    <t>Archean Chemical Industries Ltd</t>
  </si>
  <si>
    <t>ACI</t>
  </si>
  <si>
    <t>Equinox India Developments Ltd</t>
  </si>
  <si>
    <t>EMBDL</t>
  </si>
  <si>
    <t>Ion Exchange (India) Ltd</t>
  </si>
  <si>
    <t>IONEXCHANG</t>
  </si>
  <si>
    <t>Environmental Services</t>
  </si>
  <si>
    <t>Maharashtra Seamless Ltd</t>
  </si>
  <si>
    <t>MAHSEAMLES</t>
  </si>
  <si>
    <t>Equitas Small Finance Bank Ltd</t>
  </si>
  <si>
    <t>EQUITASBNK</t>
  </si>
  <si>
    <t>Electronics Mart India Ltd</t>
  </si>
  <si>
    <t>EMIL</t>
  </si>
  <si>
    <t>MedPlus Health Services Ltd</t>
  </si>
  <si>
    <t>MEDPLUS</t>
  </si>
  <si>
    <t>Black Box Ltd</t>
  </si>
  <si>
    <t>BBOX</t>
  </si>
  <si>
    <t>Infibeam Avenues Ltd</t>
  </si>
  <si>
    <t>INFIBEAM</t>
  </si>
  <si>
    <t>Arvind Fashions Ltd</t>
  </si>
  <si>
    <t>ARVINDFASN</t>
  </si>
  <si>
    <t>Mahindra Lifespace Developers Ltd</t>
  </si>
  <si>
    <t>MAHLIFE</t>
  </si>
  <si>
    <t>Anupam Rasayan India Ltd</t>
  </si>
  <si>
    <t>ANURAS</t>
  </si>
  <si>
    <t>eMudhra Ltd</t>
  </si>
  <si>
    <t>EMUDHRA</t>
  </si>
  <si>
    <t>Dodla Dairy Ltd</t>
  </si>
  <si>
    <t>DODLA</t>
  </si>
  <si>
    <t>Spicejet Ltd</t>
  </si>
  <si>
    <t>SPICEJET</t>
  </si>
  <si>
    <t>Protean eGov Technologies Ltd</t>
  </si>
  <si>
    <t>PROTEAN</t>
  </si>
  <si>
    <t>IT Consulting &amp; Other Services</t>
  </si>
  <si>
    <t>Sundaram Finance Holdings Ltd</t>
  </si>
  <si>
    <t>SUNDARMHLD</t>
  </si>
  <si>
    <t>Laxmi Organic Industries Ltd</t>
  </si>
  <si>
    <t>LXCHEM</t>
  </si>
  <si>
    <t>India Shelter Finance Corporation Ltd</t>
  </si>
  <si>
    <t>INDIASHLTR</t>
  </si>
  <si>
    <t>Astra Microwave Products Ltd</t>
  </si>
  <si>
    <t>ASTRAMICRO</t>
  </si>
  <si>
    <t>Chemplast Sanmar Ltd</t>
  </si>
  <si>
    <t>CHEMPLASTS</t>
  </si>
  <si>
    <t>Mahindra Holidays and Resorts India Ltd</t>
  </si>
  <si>
    <t>MHRIL</t>
  </si>
  <si>
    <t>Insolation Energy Ltd</t>
  </si>
  <si>
    <t>INA</t>
  </si>
  <si>
    <t>Semiconductors</t>
  </si>
  <si>
    <t>Ahluwalia Contracts (India) Ltd</t>
  </si>
  <si>
    <t>AHLUCONT</t>
  </si>
  <si>
    <t>Indo Count Industries Ltd</t>
  </si>
  <si>
    <t>ICIL</t>
  </si>
  <si>
    <t>Ethos Ltd</t>
  </si>
  <si>
    <t>ETHOSLTD</t>
  </si>
  <si>
    <t>Ujjivan Small Finance Bank Ltd</t>
  </si>
  <si>
    <t>UJJIVANSFB</t>
  </si>
  <si>
    <t>Sandur Manganese and Iron Ores Ltd</t>
  </si>
  <si>
    <t>SANDUMA</t>
  </si>
  <si>
    <t>Responsive Industries Ltd</t>
  </si>
  <si>
    <t>RESPONIND</t>
  </si>
  <si>
    <t>Building Products - Granite</t>
  </si>
  <si>
    <t>Moil Ltd</t>
  </si>
  <si>
    <t>MOIL</t>
  </si>
  <si>
    <t>Mining - Manganese</t>
  </si>
  <si>
    <t>Indigo Paints Ltd</t>
  </si>
  <si>
    <t>INDIGOPNTS</t>
  </si>
  <si>
    <t>Welspun Enterprises Ltd</t>
  </si>
  <si>
    <t>WELENT</t>
  </si>
  <si>
    <t>Sudarshan Chemical Industries Ltd</t>
  </si>
  <si>
    <t>SUDARSCHEM</t>
  </si>
  <si>
    <t>Tarc Ltd</t>
  </si>
  <si>
    <t>TARC</t>
  </si>
  <si>
    <t>Paradeep Phosphates Ltd</t>
  </si>
  <si>
    <t>PARADEEP</t>
  </si>
  <si>
    <t>V I P Industries Ltd</t>
  </si>
  <si>
    <t>VIPIND</t>
  </si>
  <si>
    <t>Dilip Buildcon Ltd</t>
  </si>
  <si>
    <t>DBL</t>
  </si>
  <si>
    <t>Surya Roshni Ltd</t>
  </si>
  <si>
    <t>SURYAROSNI</t>
  </si>
  <si>
    <t>Hindustan Foods Ltd</t>
  </si>
  <si>
    <t>HNDFDS</t>
  </si>
  <si>
    <t>PDS Limited</t>
  </si>
  <si>
    <t>PDSL</t>
  </si>
  <si>
    <t>Syrma SGS Technology Ltd</t>
  </si>
  <si>
    <t>SYRMA</t>
  </si>
  <si>
    <t>Ujaas Energy Ltd</t>
  </si>
  <si>
    <t>UEL</t>
  </si>
  <si>
    <t>Man Infraconstruction Ltd</t>
  </si>
  <si>
    <t>MANINFRA</t>
  </si>
  <si>
    <t>Balaji Amines Ltd</t>
  </si>
  <si>
    <t>BALAMINES</t>
  </si>
  <si>
    <t>Hindustan Construction Company Ltd</t>
  </si>
  <si>
    <t>HCC</t>
  </si>
  <si>
    <t>Orient Cement Ltd</t>
  </si>
  <si>
    <t>ORIENTCEM</t>
  </si>
  <si>
    <t>Ashoka Buildcon Ltd</t>
  </si>
  <si>
    <t>ASHOKA</t>
  </si>
  <si>
    <t>Tamilnad Mercantile Bank Ltd</t>
  </si>
  <si>
    <t>TMB</t>
  </si>
  <si>
    <t>Technocraft Industries (India) Ltd</t>
  </si>
  <si>
    <t>TIIL</t>
  </si>
  <si>
    <t>Mishra Dhatu Nigam Ltd</t>
  </si>
  <si>
    <t>MIDHANI</t>
  </si>
  <si>
    <t>Suprajit Engineering Ltd</t>
  </si>
  <si>
    <t>SUPRAJIT</t>
  </si>
  <si>
    <t>ICRA Ltd</t>
  </si>
  <si>
    <t>ICRA</t>
  </si>
  <si>
    <t>Rallis India Ltd</t>
  </si>
  <si>
    <t>RALLIS</t>
  </si>
  <si>
    <t>Kennametal India Ltd</t>
  </si>
  <si>
    <t>KENNAMET</t>
  </si>
  <si>
    <t>Share India Securities Ltd</t>
  </si>
  <si>
    <t>SHAREINDIA</t>
  </si>
  <si>
    <t>Skipper Ltd</t>
  </si>
  <si>
    <t>SKIPPER</t>
  </si>
  <si>
    <t>Johnson Controls-Hitachi Air Conditioning India Ltd</t>
  </si>
  <si>
    <t>JCHAC</t>
  </si>
  <si>
    <t>Dhanuka Agritech Ltd</t>
  </si>
  <si>
    <t>DHANUKA</t>
  </si>
  <si>
    <t>Nazara Technologies Ltd</t>
  </si>
  <si>
    <t>NAZARA</t>
  </si>
  <si>
    <t>Theme Parks &amp; Gaming</t>
  </si>
  <si>
    <t>Niit Learning Systems Ltd</t>
  </si>
  <si>
    <t>NIITMTS</t>
  </si>
  <si>
    <t>Education Services</t>
  </si>
  <si>
    <t>Piccadily Agro Industries Ltd</t>
  </si>
  <si>
    <t>PICCADIL</t>
  </si>
  <si>
    <t>Sun Pharma Advanced Research Co Ltd</t>
  </si>
  <si>
    <t>SPARC</t>
  </si>
  <si>
    <t>Orchid Pharma Ltd</t>
  </si>
  <si>
    <t>ORCHPHARMA</t>
  </si>
  <si>
    <t>Inox Green Energy Services Ltd</t>
  </si>
  <si>
    <t>INOXGREEN</t>
  </si>
  <si>
    <t>Thangamayil Jewellery Ltd</t>
  </si>
  <si>
    <t>THANGAMAYL</t>
  </si>
  <si>
    <t>Nesco Ltd</t>
  </si>
  <si>
    <t>NESCO</t>
  </si>
  <si>
    <t>National Highways Infra Trust</t>
  </si>
  <si>
    <t>NHIT</t>
  </si>
  <si>
    <t>KRBL Ltd</t>
  </si>
  <si>
    <t>KRBL</t>
  </si>
  <si>
    <t>Greenlam Industries Ltd</t>
  </si>
  <si>
    <t>GREENLAM</t>
  </si>
  <si>
    <t>Building Products - Laminates</t>
  </si>
  <si>
    <t>Go Fashion (India) Ltd</t>
  </si>
  <si>
    <t>GOCOLORS</t>
  </si>
  <si>
    <t>Bansal Wire Industries Ltd</t>
  </si>
  <si>
    <t>BANSALWIRE</t>
  </si>
  <si>
    <t>BHARAT Bond ETF-April 2030-Growth</t>
  </si>
  <si>
    <t>EBBETF0430</t>
  </si>
  <si>
    <t>Privi Speciality Chemicals Ltd</t>
  </si>
  <si>
    <t>PRIVISCL</t>
  </si>
  <si>
    <t>GMM Pfaudler Ltd</t>
  </si>
  <si>
    <t>GMMPFAUDLR</t>
  </si>
  <si>
    <t>South Indian Bank Ltd</t>
  </si>
  <si>
    <t>SOUTHBANK</t>
  </si>
  <si>
    <t>Ceigall India Ltd</t>
  </si>
  <si>
    <t>CEIGALL</t>
  </si>
  <si>
    <t>Ami Organics Ltd</t>
  </si>
  <si>
    <t>AMIORG</t>
  </si>
  <si>
    <t>BHARAT Bond ETF-April 2032</t>
  </si>
  <si>
    <t>BBETF0432</t>
  </si>
  <si>
    <t>Kesoram Industries Ltd</t>
  </si>
  <si>
    <t>KESORAMIND</t>
  </si>
  <si>
    <t>Gokaldas Exports Ltd</t>
  </si>
  <si>
    <t>GOKEX</t>
  </si>
  <si>
    <t>Jai Corp Ltd</t>
  </si>
  <si>
    <t>JAICORPLTD</t>
  </si>
  <si>
    <t>TD Power Systems Ltd</t>
  </si>
  <si>
    <t>TDPOWERSYS</t>
  </si>
  <si>
    <t>Gulf Oil Lubricants India Ltd</t>
  </si>
  <si>
    <t>GULFOILLUB</t>
  </si>
  <si>
    <t>Rolex Rings Ltd</t>
  </si>
  <si>
    <t>ROLEXRINGS</t>
  </si>
  <si>
    <t>Lloyds Enterprises Ltd</t>
  </si>
  <si>
    <t>LLOYDSENT</t>
  </si>
  <si>
    <t>Trading Companies &amp; Distributors</t>
  </si>
  <si>
    <t>Pilani Investment And Industries Corporation Ltd</t>
  </si>
  <si>
    <t>PILANIINVS</t>
  </si>
  <si>
    <t>VST Industries Ltd</t>
  </si>
  <si>
    <t>VSTIND</t>
  </si>
  <si>
    <t>India Infrastructure Trust</t>
  </si>
  <si>
    <t>INFRATRUST</t>
  </si>
  <si>
    <t>Gujarat Ambuja Exports Ltd</t>
  </si>
  <si>
    <t>GAEL</t>
  </si>
  <si>
    <t>Indinfravit Trust</t>
  </si>
  <si>
    <t>INDINFR</t>
  </si>
  <si>
    <t>Le Travenues Technology Ltd</t>
  </si>
  <si>
    <t>IXIGO</t>
  </si>
  <si>
    <t>Sharda Motor Industries Ltd</t>
  </si>
  <si>
    <t>SHARDAMOTR</t>
  </si>
  <si>
    <t>Jindal Worldwide Ltd</t>
  </si>
  <si>
    <t>JINDWORLD</t>
  </si>
  <si>
    <t>Gabriel India Ltd</t>
  </si>
  <si>
    <t>GABRIEL</t>
  </si>
  <si>
    <t>AGI Greenpac Ltd</t>
  </si>
  <si>
    <t>AGI</t>
  </si>
  <si>
    <t>Aditya Vision Ltd</t>
  </si>
  <si>
    <t>AVL</t>
  </si>
  <si>
    <t>Retail - Speciality</t>
  </si>
  <si>
    <t>Bondada Engineering Ltd</t>
  </si>
  <si>
    <t>BONDADA</t>
  </si>
  <si>
    <t>R Systems International Ltd</t>
  </si>
  <si>
    <t>RSYSTEMS</t>
  </si>
  <si>
    <t>E2E Networks Ltd</t>
  </si>
  <si>
    <t>E2E</t>
  </si>
  <si>
    <t>Lux Industries Ltd</t>
  </si>
  <si>
    <t>LUXIND</t>
  </si>
  <si>
    <t>Optiemus Infracom Ltd</t>
  </si>
  <si>
    <t>OPTIEMUS</t>
  </si>
  <si>
    <t>Healthcare Global Enterprises Ltd</t>
  </si>
  <si>
    <t>HCG</t>
  </si>
  <si>
    <t>Gujarat Alkalies And Chemicals Ltd</t>
  </si>
  <si>
    <t>GUJALKALI</t>
  </si>
  <si>
    <t>Ganesha Ecosphere Ltd</t>
  </si>
  <si>
    <t>GANECOS</t>
  </si>
  <si>
    <t>Rain Industries Ltd</t>
  </si>
  <si>
    <t>RAIN</t>
  </si>
  <si>
    <t>Entero Healthcare Solutions Ltd</t>
  </si>
  <si>
    <t>ENTERO</t>
  </si>
  <si>
    <t>Prince Pipes and Fittings Ltd</t>
  </si>
  <si>
    <t>PRINCEPIPE</t>
  </si>
  <si>
    <t>Allcargo Logistics Ltd</t>
  </si>
  <si>
    <t>ALLCARGO</t>
  </si>
  <si>
    <t>DB Corp Ltd</t>
  </si>
  <si>
    <t>DBCORP</t>
  </si>
  <si>
    <t>Publishing</t>
  </si>
  <si>
    <t>Kovai Medical Center and Hospital Ltd</t>
  </si>
  <si>
    <t>KOVAI</t>
  </si>
  <si>
    <t>Sterlite Technologies Ltd</t>
  </si>
  <si>
    <t>STLTECH</t>
  </si>
  <si>
    <t>Borosil Renewables Ltd</t>
  </si>
  <si>
    <t>BORORENEW</t>
  </si>
  <si>
    <t>Housewares</t>
  </si>
  <si>
    <t>Refex Industries Ltd</t>
  </si>
  <si>
    <t>REFEX</t>
  </si>
  <si>
    <t>GHCL Ltd</t>
  </si>
  <si>
    <t>GHCL</t>
  </si>
  <si>
    <t>Gopal Snacks Ltd</t>
  </si>
  <si>
    <t>GOPAL</t>
  </si>
  <si>
    <t>Tilaknagar Industries Ltd</t>
  </si>
  <si>
    <t>TI</t>
  </si>
  <si>
    <t>Heritage Foods Ltd</t>
  </si>
  <si>
    <t>HERITGFOOD</t>
  </si>
  <si>
    <t>National Fertilizers Ltd</t>
  </si>
  <si>
    <t>NFL</t>
  </si>
  <si>
    <t>Easy Trip Planners Ltd</t>
  </si>
  <si>
    <t>EASEMYTRIP</t>
  </si>
  <si>
    <t>India Tourism Development Corp Ltd</t>
  </si>
  <si>
    <t>ITDC</t>
  </si>
  <si>
    <t>SIS Ltd</t>
  </si>
  <si>
    <t>SIS</t>
  </si>
  <si>
    <t>Pricol Ltd</t>
  </si>
  <si>
    <t>PRICOLLTD</t>
  </si>
  <si>
    <t>Jana Small Finance Bank Ltd</t>
  </si>
  <si>
    <t>JSFB</t>
  </si>
  <si>
    <t>Shilchar Technologies Ltd</t>
  </si>
  <si>
    <t>SHILCTECH</t>
  </si>
  <si>
    <t>Aarti Pharmalabs Ltd</t>
  </si>
  <si>
    <t>AARTIPHARM</t>
  </si>
  <si>
    <t>PTC India Ltd</t>
  </si>
  <si>
    <t>PTC</t>
  </si>
  <si>
    <t>J Kumar Infraprojects Ltd</t>
  </si>
  <si>
    <t>JKIL</t>
  </si>
  <si>
    <t>Neogen Chemicals Ltd</t>
  </si>
  <si>
    <t>NEOGEN</t>
  </si>
  <si>
    <t>Bharat Bijlee Ltd</t>
  </si>
  <si>
    <t>BBL</t>
  </si>
  <si>
    <t>Cyient DLM Ltd</t>
  </si>
  <si>
    <t>CYIENTDLM</t>
  </si>
  <si>
    <t>Advanced Enzyme Technologies Ltd</t>
  </si>
  <si>
    <t>ADVENZYMES</t>
  </si>
  <si>
    <t>Magellanic Cloud Ltd</t>
  </si>
  <si>
    <t>MCLOUD</t>
  </si>
  <si>
    <t>Sharda Cropchem Ltd</t>
  </si>
  <si>
    <t>SHARDACROP</t>
  </si>
  <si>
    <t>MAS Financial Services Ltd</t>
  </si>
  <si>
    <t>MASFIN</t>
  </si>
  <si>
    <t>Anup Engineering Ltd</t>
  </si>
  <si>
    <t>ANUP</t>
  </si>
  <si>
    <t>Kirloskar Industries Ltd</t>
  </si>
  <si>
    <t>KIRLOSIND</t>
  </si>
  <si>
    <t>Zaggle Prepaid Ocean Services Ltd</t>
  </si>
  <si>
    <t>ZAGGLE</t>
  </si>
  <si>
    <t>Yatharth Hospital &amp; Trauma Care Services Ltd</t>
  </si>
  <si>
    <t>YATHARTH</t>
  </si>
  <si>
    <t>Heidelbergcement India Ltd</t>
  </si>
  <si>
    <t>HEIDELBERG</t>
  </si>
  <si>
    <t>MTAR Technologies Ltd</t>
  </si>
  <si>
    <t>MTARTECH</t>
  </si>
  <si>
    <t>Orissa Minerals Development Company Ltd</t>
  </si>
  <si>
    <t>ORISSAMINE</t>
  </si>
  <si>
    <t>Manorama Industries Ltd</t>
  </si>
  <si>
    <t>MANORAMA</t>
  </si>
  <si>
    <t>Dynamatic Technologies Ltd</t>
  </si>
  <si>
    <t>DYNAMATECH</t>
  </si>
  <si>
    <t>CSB Bank Ltd</t>
  </si>
  <si>
    <t>CSBBANK</t>
  </si>
  <si>
    <t>Borosil Ltd</t>
  </si>
  <si>
    <t>BOROLTD</t>
  </si>
  <si>
    <t>Awfis Space Solutions Ltd</t>
  </si>
  <si>
    <t>AWFIS</t>
  </si>
  <si>
    <t>Hemisphere Properties India Ltd</t>
  </si>
  <si>
    <t>HEMIPROP</t>
  </si>
  <si>
    <t>Restaurant Brands Asia Ltd</t>
  </si>
  <si>
    <t>RBA</t>
  </si>
  <si>
    <t>Nippon India ETF Gold BeES</t>
  </si>
  <si>
    <t>GOLDBEES</t>
  </si>
  <si>
    <t>Gold</t>
  </si>
  <si>
    <t>Unichem Laboratories Ltd</t>
  </si>
  <si>
    <t>UNICHEMLAB</t>
  </si>
  <si>
    <t>Network People Services Technologies Ltd</t>
  </si>
  <si>
    <t>NPST</t>
  </si>
  <si>
    <t>VRL Logistics Ltd</t>
  </si>
  <si>
    <t>VRLLOG</t>
  </si>
  <si>
    <t>Banco Products (India) Ltd</t>
  </si>
  <si>
    <t>BANCOINDIA</t>
  </si>
  <si>
    <t>Greenpanel Industries Ltd</t>
  </si>
  <si>
    <t>GREENPANEL</t>
  </si>
  <si>
    <t>Websol Energy System Ltd</t>
  </si>
  <si>
    <t>WEBELSOLAR</t>
  </si>
  <si>
    <t>Nocil Ltd</t>
  </si>
  <si>
    <t>NOCIL</t>
  </si>
  <si>
    <t>Wonderla Holidays Ltd</t>
  </si>
  <si>
    <t>WONDERLA</t>
  </si>
  <si>
    <t>TeamLease Services Ltd</t>
  </si>
  <si>
    <t>TEAMLEASE</t>
  </si>
  <si>
    <t>Sundaram Clayton Ltd</t>
  </si>
  <si>
    <t>SUNCLAY</t>
  </si>
  <si>
    <t>MSTC Ltd</t>
  </si>
  <si>
    <t>MSTCLTD</t>
  </si>
  <si>
    <t>Bombay Dyeing and Mfg Co Ltd</t>
  </si>
  <si>
    <t>BOMDYEING</t>
  </si>
  <si>
    <t>Orient Electric Ltd</t>
  </si>
  <si>
    <t>ORIENTELEC</t>
  </si>
  <si>
    <t>Marsons Ltd</t>
  </si>
  <si>
    <t>MARSONS</t>
  </si>
  <si>
    <t>Grauer And Weil (India) Ltd</t>
  </si>
  <si>
    <t>GRAUWEIL</t>
  </si>
  <si>
    <t>Vaibhav Global Ltd</t>
  </si>
  <si>
    <t>VAIBHAVGBL</t>
  </si>
  <si>
    <t>SeQuent Scientific Ltd</t>
  </si>
  <si>
    <t>SEQUENT</t>
  </si>
  <si>
    <t>Bharat Rasayan Ltd</t>
  </si>
  <si>
    <t>BHARATRAS</t>
  </si>
  <si>
    <t>Rossari Biotech Ltd</t>
  </si>
  <si>
    <t>ROSSARI</t>
  </si>
  <si>
    <t>Greenply Industries Ltd</t>
  </si>
  <si>
    <t>GREENPLY</t>
  </si>
  <si>
    <t>Rajoo Engineers Ltd</t>
  </si>
  <si>
    <t>RAJOOENG</t>
  </si>
  <si>
    <t>Cartrade Tech Ltd</t>
  </si>
  <si>
    <t>CARTRADE</t>
  </si>
  <si>
    <t>Bajaj Hindusthan Sugar Ltd</t>
  </si>
  <si>
    <t>BAJAJHIND</t>
  </si>
  <si>
    <t>EMS Ltd</t>
  </si>
  <si>
    <t>EMSLIMITED</t>
  </si>
  <si>
    <t>Morepen Laboratories Ltd</t>
  </si>
  <si>
    <t>MOREPENLAB</t>
  </si>
  <si>
    <t>Eraaya Lifespaces Ltd</t>
  </si>
  <si>
    <t>ERAAYA</t>
  </si>
  <si>
    <t>Utkarsh Small Finance Bank Ltd</t>
  </si>
  <si>
    <t>UTKARSHBNK</t>
  </si>
  <si>
    <t>Prime Focus Ltd</t>
  </si>
  <si>
    <t>PFOCUS</t>
  </si>
  <si>
    <t>Animation</t>
  </si>
  <si>
    <t>V2 Retail Ltd</t>
  </si>
  <si>
    <t>V2RETAIL</t>
  </si>
  <si>
    <t>Shanthi Gears Ltd</t>
  </si>
  <si>
    <t>SHANTIGEAR</t>
  </si>
  <si>
    <t>Uflex Ltd</t>
  </si>
  <si>
    <t>UFLEX</t>
  </si>
  <si>
    <t>Bannari Amman Sugars Ltd</t>
  </si>
  <si>
    <t>BANARISUG</t>
  </si>
  <si>
    <t>SG Mart Ltd</t>
  </si>
  <si>
    <t>SGMART</t>
  </si>
  <si>
    <t>Renewable Electricity</t>
  </si>
  <si>
    <t>Thyrocare Technologies Ltd</t>
  </si>
  <si>
    <t>THYROCARE</t>
  </si>
  <si>
    <t>Jamna Auto Industries Ltd</t>
  </si>
  <si>
    <t>JAMNAAUTO</t>
  </si>
  <si>
    <t>Paisalo Digital Ltd</t>
  </si>
  <si>
    <t>PAISALO</t>
  </si>
  <si>
    <t>Ramky Infrastructure Ltd</t>
  </si>
  <si>
    <t>RAMKY</t>
  </si>
  <si>
    <t>RPG Life Sciences Limited</t>
  </si>
  <si>
    <t>RPGLIFE</t>
  </si>
  <si>
    <t>Kaveri Seed Company Ltd</t>
  </si>
  <si>
    <t>KSCL</t>
  </si>
  <si>
    <t>Seeds</t>
  </si>
  <si>
    <t>Jayaswal Neco Industries Ltd</t>
  </si>
  <si>
    <t>JAYNECOIND</t>
  </si>
  <si>
    <t>Aarti Drugs Ltd</t>
  </si>
  <si>
    <t>AARTIDRUGS</t>
  </si>
  <si>
    <t>Pitti Engineering Ltd</t>
  </si>
  <si>
    <t>PITTIENG</t>
  </si>
  <si>
    <t>Patel Engineering Ltd</t>
  </si>
  <si>
    <t>PATELENG</t>
  </si>
  <si>
    <t>Bhagiradha Chemicals and Industries Ltd</t>
  </si>
  <si>
    <t>BHAGCHEM</t>
  </si>
  <si>
    <t>Pearl Global Industries Ltd</t>
  </si>
  <si>
    <t>PGIL</t>
  </si>
  <si>
    <t>Hawkins Cookers Ltd</t>
  </si>
  <si>
    <t>HAWKINCOOK</t>
  </si>
  <si>
    <t>Hikal Ltd</t>
  </si>
  <si>
    <t>HIKAL</t>
  </si>
  <si>
    <t>Medi Assist Healthcare Services Ltd</t>
  </si>
  <si>
    <t>MEDIASSIST</t>
  </si>
  <si>
    <t>Fineotex Chemical Ltd</t>
  </si>
  <si>
    <t>FCL</t>
  </si>
  <si>
    <t>Harsha Engineers International Ltd</t>
  </si>
  <si>
    <t>HARSHA</t>
  </si>
  <si>
    <t>Stylam Industries Ltd</t>
  </si>
  <si>
    <t>STYLAMIND</t>
  </si>
  <si>
    <t>Tinplate Company of India Ltd</t>
  </si>
  <si>
    <t>TINPLATE</t>
  </si>
  <si>
    <t>Supriya Lifescience Ltd</t>
  </si>
  <si>
    <t>SUPRIYA</t>
  </si>
  <si>
    <t>Styrenix Performance Materials Ltd</t>
  </si>
  <si>
    <t>STYRENIX</t>
  </si>
  <si>
    <t>S H Kelkar and Company Ltd</t>
  </si>
  <si>
    <t>SHK</t>
  </si>
  <si>
    <t>Nippon India ETF Nifty 50 BeES</t>
  </si>
  <si>
    <t>NIFTYBEES</t>
  </si>
  <si>
    <t>SEPC Ltd</t>
  </si>
  <si>
    <t>SEPC</t>
  </si>
  <si>
    <t>Subros Ltd</t>
  </si>
  <si>
    <t>SUBROS</t>
  </si>
  <si>
    <t>WPIL Ltd</t>
  </si>
  <si>
    <t>WPIL</t>
  </si>
  <si>
    <t>Greaves Cotton Ltd</t>
  </si>
  <si>
    <t>GREAVESCOT</t>
  </si>
  <si>
    <t>JTEKT India Ltd</t>
  </si>
  <si>
    <t>JTEKTINDIA</t>
  </si>
  <si>
    <t>Balmer Lawrie and Company Ltd</t>
  </si>
  <si>
    <t>BALMLAWRIE</t>
  </si>
  <si>
    <t>Moschip Technologies Ltd</t>
  </si>
  <si>
    <t>MOSCHIP</t>
  </si>
  <si>
    <t>Northern ARC Capital Ltd</t>
  </si>
  <si>
    <t>NORTHARC</t>
  </si>
  <si>
    <t>Fiem Industries Ltd</t>
  </si>
  <si>
    <t>FIEMIND</t>
  </si>
  <si>
    <t>Shaily Engineering Plastics Ltd</t>
  </si>
  <si>
    <t>SHAILY</t>
  </si>
  <si>
    <t>Samhi Hotels Ltd</t>
  </si>
  <si>
    <t>SAMHI</t>
  </si>
  <si>
    <t>India Glycols Ltd</t>
  </si>
  <si>
    <t>INDIAGLYCO</t>
  </si>
  <si>
    <t>Gateway Distriparks Ltd</t>
  </si>
  <si>
    <t>GATEWAY</t>
  </si>
  <si>
    <t>Avantel Ltd</t>
  </si>
  <si>
    <t>AVANTEL</t>
  </si>
  <si>
    <t>Imagicaaworld Entertainment Ltd</t>
  </si>
  <si>
    <t>IMAGICAA</t>
  </si>
  <si>
    <t>Gufic Biosciences Ltd</t>
  </si>
  <si>
    <t>GUFICBIO</t>
  </si>
  <si>
    <t>Paras Defence and Space Technologies Ltd</t>
  </si>
  <si>
    <t>PARAS</t>
  </si>
  <si>
    <t>LG Balakrishnan &amp; Bros Ltd</t>
  </si>
  <si>
    <t>LGBBROSLTD</t>
  </si>
  <si>
    <t>Innova Captab Ltd</t>
  </si>
  <si>
    <t>INNOVACAP</t>
  </si>
  <si>
    <t>JTL Industries Ltd</t>
  </si>
  <si>
    <t>JTLIND</t>
  </si>
  <si>
    <t>Jain Irrigation Systems Ltd</t>
  </si>
  <si>
    <t>JISLJALEQS</t>
  </si>
  <si>
    <t>Agricultural &amp; Farm Machinery</t>
  </si>
  <si>
    <t>Servotech Power Systems Ltd</t>
  </si>
  <si>
    <t>SERVOTECH</t>
  </si>
  <si>
    <t>Geojit Financial Services Ltd</t>
  </si>
  <si>
    <t>GEOJITFSL</t>
  </si>
  <si>
    <t>Dalmia Bharat Sugar and Industries Ltd</t>
  </si>
  <si>
    <t>DALMIASUG</t>
  </si>
  <si>
    <t>D P Abhushan Ltd</t>
  </si>
  <si>
    <t>DPABHUSHAN</t>
  </si>
  <si>
    <t>Fedbank Financial Services Ltd</t>
  </si>
  <si>
    <t>FEDFINA</t>
  </si>
  <si>
    <t>Quick Heal Technologies Ltd</t>
  </si>
  <si>
    <t>QUICKHEAL</t>
  </si>
  <si>
    <t>Shrem InvIT</t>
  </si>
  <si>
    <t>SHREMINVIT</t>
  </si>
  <si>
    <t>Exicom Tele-Systems Ltd</t>
  </si>
  <si>
    <t>EXICOM</t>
  </si>
  <si>
    <t>Oriana Power Ltd</t>
  </si>
  <si>
    <t>ORIANA</t>
  </si>
  <si>
    <t>Goldiam International Ltd</t>
  </si>
  <si>
    <t>GOLDIAM</t>
  </si>
  <si>
    <t>West Coast Paper Mills Ltd</t>
  </si>
  <si>
    <t>WSTCSTPAPR</t>
  </si>
  <si>
    <t>Kewal Kiran Clothing Ltd</t>
  </si>
  <si>
    <t>KKCL</t>
  </si>
  <si>
    <t>La Opala R G Ltd</t>
  </si>
  <si>
    <t>LAOPALA</t>
  </si>
  <si>
    <t>Indraprastha Medical Corporation Ltd</t>
  </si>
  <si>
    <t>INDRAMEDCO</t>
  </si>
  <si>
    <t>VST Tillers Tractors Ltd</t>
  </si>
  <si>
    <t>VSTTILLERS</t>
  </si>
  <si>
    <t>Honda India Power Products Ltd</t>
  </si>
  <si>
    <t>HONDAPOWER</t>
  </si>
  <si>
    <t>Shivalik Bimetal Controls Ltd</t>
  </si>
  <si>
    <t>SBCL</t>
  </si>
  <si>
    <t>Sanghvi Movers Ltd</t>
  </si>
  <si>
    <t>SANGHVIMOV</t>
  </si>
  <si>
    <t>TCI Express Ltd</t>
  </si>
  <si>
    <t>TCIEXP</t>
  </si>
  <si>
    <t>Gokul Agro Resources Ltd</t>
  </si>
  <si>
    <t>GOKULAGRO</t>
  </si>
  <si>
    <t>Arvind Smartspaces Ltd</t>
  </si>
  <si>
    <t>ARVSMART</t>
  </si>
  <si>
    <t>Kingfa Science and Technology (India) Ltd</t>
  </si>
  <si>
    <t>KINGFA</t>
  </si>
  <si>
    <t>Sunflag Iron and Steel Co Ltd</t>
  </si>
  <si>
    <t>SUNFLAG</t>
  </si>
  <si>
    <t>Jeena Sikho Lifecare Ltd</t>
  </si>
  <si>
    <t>JSLL</t>
  </si>
  <si>
    <t>Venus Pipes and Tubes Ltd</t>
  </si>
  <si>
    <t>VENUSPIPES</t>
  </si>
  <si>
    <t>Lumax AutoTechnologies Ltd</t>
  </si>
  <si>
    <t>LUMAXTECH</t>
  </si>
  <si>
    <t>Artemis Medicare Services Ltd</t>
  </si>
  <si>
    <t>ARTEMISMED</t>
  </si>
  <si>
    <t>JNK India Ltd</t>
  </si>
  <si>
    <t>JNKINDIA</t>
  </si>
  <si>
    <t>Sindhu Trade Links Ltd</t>
  </si>
  <si>
    <t>SINDHUTRAD</t>
  </si>
  <si>
    <t>Bhansali Engineering Polymers Ltd</t>
  </si>
  <si>
    <t>BEPL</t>
  </si>
  <si>
    <t>Cigniti Technologies Ltd</t>
  </si>
  <si>
    <t>CIGNITITEC</t>
  </si>
  <si>
    <t>Epack Durable Ltd</t>
  </si>
  <si>
    <t>EPACK</t>
  </si>
  <si>
    <t>Avalon Technologies Ltd</t>
  </si>
  <si>
    <t>AVALON</t>
  </si>
  <si>
    <t>Indian Metals and Ferro Alloys Ltd</t>
  </si>
  <si>
    <t>IMFA</t>
  </si>
  <si>
    <t>BF Utilities Ltd</t>
  </si>
  <si>
    <t>BFUTILITIE</t>
  </si>
  <si>
    <t>Hi-Tech Pipes Ltd</t>
  </si>
  <si>
    <t>HITECH</t>
  </si>
  <si>
    <t>CARE Ratings Ltd</t>
  </si>
  <si>
    <t>CARERATING</t>
  </si>
  <si>
    <t>Dhani Services Ltd</t>
  </si>
  <si>
    <t>DHANI</t>
  </si>
  <si>
    <t>Nirlon Ltd</t>
  </si>
  <si>
    <t>NIRLON</t>
  </si>
  <si>
    <t>IRB InvIT Fund</t>
  </si>
  <si>
    <t>IRBINVIT</t>
  </si>
  <si>
    <t>MPS Ltd</t>
  </si>
  <si>
    <t>MPSLTD</t>
  </si>
  <si>
    <t>K.P. Energy Ltd</t>
  </si>
  <si>
    <t>KPEL</t>
  </si>
  <si>
    <t>Motilal Oswal NASDAQ 100 ETF</t>
  </si>
  <si>
    <t>MON100</t>
  </si>
  <si>
    <t>Savita Oil Technologies Ltd</t>
  </si>
  <si>
    <t>SOTL</t>
  </si>
  <si>
    <t>TCNS Clothing Co Ltd</t>
  </si>
  <si>
    <t>TCNSBRANDS</t>
  </si>
  <si>
    <t>Precision Wires India Ltd</t>
  </si>
  <si>
    <t>PRECWIRE</t>
  </si>
  <si>
    <t>Sula Vineyards Ltd</t>
  </si>
  <si>
    <t>SULA</t>
  </si>
  <si>
    <t>KDDL Ltd</t>
  </si>
  <si>
    <t>KDDL</t>
  </si>
  <si>
    <t>Sky Gold Ltd</t>
  </si>
  <si>
    <t>SKYGOLD</t>
  </si>
  <si>
    <t>Suraj Estate Developers Ltd</t>
  </si>
  <si>
    <t>SURAJEST</t>
  </si>
  <si>
    <t>Real Estate Rental, Development &amp; Operations</t>
  </si>
  <si>
    <t>RPSG Ventures Ltd</t>
  </si>
  <si>
    <t>RPSGVENT</t>
  </si>
  <si>
    <t>Swaraj Engines Ltd</t>
  </si>
  <si>
    <t>SWARAJENG</t>
  </si>
  <si>
    <t>Muthoot Microfin Ltd</t>
  </si>
  <si>
    <t>MUTHOOTMF</t>
  </si>
  <si>
    <t>Microfinancing</t>
  </si>
  <si>
    <t>Hinduja Global Solutions Ltd</t>
  </si>
  <si>
    <t>HGS</t>
  </si>
  <si>
    <t>Fino Payments Bank Ltd</t>
  </si>
  <si>
    <t>FINOPB</t>
  </si>
  <si>
    <t>IndoStar Capital Finance Ltd</t>
  </si>
  <si>
    <t>INDOSTAR</t>
  </si>
  <si>
    <t>Kalyani Steels Ltd</t>
  </si>
  <si>
    <t>KSL</t>
  </si>
  <si>
    <t>Mahindra Logistics Ltd</t>
  </si>
  <si>
    <t>MAHLOG</t>
  </si>
  <si>
    <t>DCB Bank Ltd</t>
  </si>
  <si>
    <t>DCBBANK</t>
  </si>
  <si>
    <t>Blue Cloud Softech Solutions Ltd</t>
  </si>
  <si>
    <t>BLUECLOUDS</t>
  </si>
  <si>
    <t>Spandana Sphoorty Financial Ltd</t>
  </si>
  <si>
    <t>SPANDANA</t>
  </si>
  <si>
    <t>Veedol Corporation Ltd</t>
  </si>
  <si>
    <t>VEEDOL</t>
  </si>
  <si>
    <t>Vishnu Prakash R Punglia Ltd</t>
  </si>
  <si>
    <t>VPRPL</t>
  </si>
  <si>
    <t>Hubtown Ltd</t>
  </si>
  <si>
    <t>HUBTOWN</t>
  </si>
  <si>
    <t>Hathway Cable and Datacom Ltd</t>
  </si>
  <si>
    <t>HATHWAY</t>
  </si>
  <si>
    <t>Cable &amp; D2H</t>
  </si>
  <si>
    <t>Gujarat Themis Biosyn Ltd</t>
  </si>
  <si>
    <t>GUJTHEM</t>
  </si>
  <si>
    <t>Datamatics Global Services Ltd</t>
  </si>
  <si>
    <t>DATAMATICS</t>
  </si>
  <si>
    <t>Seamec Ltd</t>
  </si>
  <si>
    <t>SEAMECLTD</t>
  </si>
  <si>
    <t>Oil &amp; Gas - Equipment &amp; Services</t>
  </si>
  <si>
    <t>Fischer Medical Ventures Ltd</t>
  </si>
  <si>
    <t>FISCHER</t>
  </si>
  <si>
    <t>Polyplex Corp Ltd</t>
  </si>
  <si>
    <t>POLYPLEX</t>
  </si>
  <si>
    <t>Solara Active Pharma Sciences Ltd</t>
  </si>
  <si>
    <t>SOLARA</t>
  </si>
  <si>
    <t>Jindal Poly Films Ltd</t>
  </si>
  <si>
    <t>JINDALPOLY</t>
  </si>
  <si>
    <t>DCX Systems Ltd</t>
  </si>
  <si>
    <t>DCXINDIA</t>
  </si>
  <si>
    <t>Goodluck India Ltd</t>
  </si>
  <si>
    <t>GOODLUCK</t>
  </si>
  <si>
    <t>Alembic Ltd</t>
  </si>
  <si>
    <t>ALEMBICLTD</t>
  </si>
  <si>
    <t>HPL Electric &amp; Power Ltd</t>
  </si>
  <si>
    <t>HPL</t>
  </si>
  <si>
    <t>Apeejay Surrendra Park Hotels Ltd</t>
  </si>
  <si>
    <t>PARKHOTELS</t>
  </si>
  <si>
    <t>Pokarna Ltd</t>
  </si>
  <si>
    <t>POKARNA</t>
  </si>
  <si>
    <t>Gujarat Industries Power Company Ltd</t>
  </si>
  <si>
    <t>GIPCL</t>
  </si>
  <si>
    <t>Monarch Networth Capital Ltd</t>
  </si>
  <si>
    <t>MONARCH</t>
  </si>
  <si>
    <t>ADF Foods Ltd</t>
  </si>
  <si>
    <t>ADFFOODS</t>
  </si>
  <si>
    <t>Kitex Garments Ltd</t>
  </si>
  <si>
    <t>KITEX</t>
  </si>
  <si>
    <t>Steel Strips Wheels Ltd</t>
  </si>
  <si>
    <t>SSWL</t>
  </si>
  <si>
    <t>Nucleus Software Exports Ltd</t>
  </si>
  <si>
    <t>NUCLEUS</t>
  </si>
  <si>
    <t>Tasty Bite Eatables Ltd</t>
  </si>
  <si>
    <t>TASTYBITE</t>
  </si>
  <si>
    <t>SJS Enterprises Ltd</t>
  </si>
  <si>
    <t>SJS</t>
  </si>
  <si>
    <t>63 Moons Technologies Ltd</t>
  </si>
  <si>
    <t>63MOONS</t>
  </si>
  <si>
    <t>Delta Corp Ltd</t>
  </si>
  <si>
    <t>DELTACORP</t>
  </si>
  <si>
    <t>Sandhar Technologies Ltd</t>
  </si>
  <si>
    <t>SANDHAR</t>
  </si>
  <si>
    <t>Jash Engineering Ltd</t>
  </si>
  <si>
    <t>JASH</t>
  </si>
  <si>
    <t>Salasar Techno Engineering Ltd</t>
  </si>
  <si>
    <t>SALASAR</t>
  </si>
  <si>
    <t>Nalwa Sons Investments Ltd</t>
  </si>
  <si>
    <t>NSIL</t>
  </si>
  <si>
    <t>Marine Electricals (India) Ltd</t>
  </si>
  <si>
    <t>MARINE</t>
  </si>
  <si>
    <t>Max Ventures and Industries Ltd</t>
  </si>
  <si>
    <t>MAXVIL</t>
  </si>
  <si>
    <t>Thirumalai Chemicals Ltd</t>
  </si>
  <si>
    <t>TIRUMALCHM</t>
  </si>
  <si>
    <t>Ddev Plastiks Industries Ltd</t>
  </si>
  <si>
    <t>DDEVPLASTIK</t>
  </si>
  <si>
    <t>Gensol Engineering Ltd</t>
  </si>
  <si>
    <t>GENSOL</t>
  </si>
  <si>
    <t>Mahanagar Telephone Nigam Ltd</t>
  </si>
  <si>
    <t>MTNL</t>
  </si>
  <si>
    <t>Indoco Remedies Ltd</t>
  </si>
  <si>
    <t>INDOCO</t>
  </si>
  <si>
    <t>Bajel Projects Ltd</t>
  </si>
  <si>
    <t>BAJEL</t>
  </si>
  <si>
    <t>Electric Utilities</t>
  </si>
  <si>
    <t>Capacite Infraprojects Ltd</t>
  </si>
  <si>
    <t>CAPACITE</t>
  </si>
  <si>
    <t>Globus Spirits Ltd</t>
  </si>
  <si>
    <t>GLOBUSSPR</t>
  </si>
  <si>
    <t>Repco Home Finance Ltd</t>
  </si>
  <si>
    <t>REPCOHOME</t>
  </si>
  <si>
    <t>Kolte-Patil Developers Ltd</t>
  </si>
  <si>
    <t>KOLTEPATIL</t>
  </si>
  <si>
    <t>Bajaj Consumer Care Ltd</t>
  </si>
  <si>
    <t>BAJAJCON</t>
  </si>
  <si>
    <t>Marathon Nextgen Realty Ltd</t>
  </si>
  <si>
    <t>MARATHON</t>
  </si>
  <si>
    <t>Kalyani Investment Company Ltd</t>
  </si>
  <si>
    <t>KICL</t>
  </si>
  <si>
    <t>Maithan Alloys Ltd</t>
  </si>
  <si>
    <t>MAITHANALL</t>
  </si>
  <si>
    <t>Flair Writing Industries Ltd</t>
  </si>
  <si>
    <t>FLAIR</t>
  </si>
  <si>
    <t>Ashiana Housing Ltd</t>
  </si>
  <si>
    <t>ASHIANA</t>
  </si>
  <si>
    <t>TCPL Packaging Ltd</t>
  </si>
  <si>
    <t>TCPLPACK</t>
  </si>
  <si>
    <t>Navneet Education Ltd</t>
  </si>
  <si>
    <t>NAVNETEDUL</t>
  </si>
  <si>
    <t>Wendt (India) Limited</t>
  </si>
  <si>
    <t>WENDT</t>
  </si>
  <si>
    <t>Shipping Corporation of India Land and Assets Ltd</t>
  </si>
  <si>
    <t>SCILAL</t>
  </si>
  <si>
    <t>Dishman Carbogen Amcis Ltd</t>
  </si>
  <si>
    <t>DCAL</t>
  </si>
  <si>
    <t>Raghav Productivity Enhancers Ltd</t>
  </si>
  <si>
    <t>RPEL</t>
  </si>
  <si>
    <t>TVS Srichakra Ltd</t>
  </si>
  <si>
    <t>TVSSRICHAK</t>
  </si>
  <si>
    <t>Dollar Industries Ltd</t>
  </si>
  <si>
    <t>DOLLAR</t>
  </si>
  <si>
    <t>DCW Ltd</t>
  </si>
  <si>
    <t>DCW</t>
  </si>
  <si>
    <t>Deep Industries Ltd</t>
  </si>
  <si>
    <t>DEEPINDS</t>
  </si>
  <si>
    <t>Foseco India Ltd</t>
  </si>
  <si>
    <t>FOSECOIND</t>
  </si>
  <si>
    <t>Eveready Industries India Ltd</t>
  </si>
  <si>
    <t>EVEREADY</t>
  </si>
  <si>
    <t>Summit Securities Ltd</t>
  </si>
  <si>
    <t>SUMMITSEC</t>
  </si>
  <si>
    <t>Apollo Micro Systems Ltd</t>
  </si>
  <si>
    <t>APOLLO</t>
  </si>
  <si>
    <t>Oriental Hotels Ltd</t>
  </si>
  <si>
    <t>ORIENTHOT</t>
  </si>
  <si>
    <t>Saksoft Ltd</t>
  </si>
  <si>
    <t>SAKSOFT</t>
  </si>
  <si>
    <t>Dredging Corporation of India Ltd</t>
  </si>
  <si>
    <t>DREDGECORP</t>
  </si>
  <si>
    <t>Dredging</t>
  </si>
  <si>
    <t>Prakash Industries Ltd</t>
  </si>
  <si>
    <t>PRAKASH</t>
  </si>
  <si>
    <t>Vakrangee Limited</t>
  </si>
  <si>
    <t>VAKRANGEE</t>
  </si>
  <si>
    <t>Genesys International Corporation Ltd</t>
  </si>
  <si>
    <t>GENESYS</t>
  </si>
  <si>
    <t>Motisons Jewellers Ltd</t>
  </si>
  <si>
    <t>MOTISONS</t>
  </si>
  <si>
    <t>Apparel &amp; Accessories Retailers</t>
  </si>
  <si>
    <t>Ram Ratna Wires Ltd</t>
  </si>
  <si>
    <t>RAMRAT</t>
  </si>
  <si>
    <t>KP Green Engineering Ltd</t>
  </si>
  <si>
    <t>KPGEL</t>
  </si>
  <si>
    <t>Heavy Electrical Equipment</t>
  </si>
  <si>
    <t>Huhtamaki India Ltd</t>
  </si>
  <si>
    <t>HUHTAMAKI</t>
  </si>
  <si>
    <t>Sagar Cements Ltd</t>
  </si>
  <si>
    <t>SAGCEM</t>
  </si>
  <si>
    <t>PTC India Financial Services Ltd</t>
  </si>
  <si>
    <t>PFS</t>
  </si>
  <si>
    <t>Precision Camshafts Ltd</t>
  </si>
  <si>
    <t>PRECAM</t>
  </si>
  <si>
    <t>Ajmera Realty &amp; Infra India Ltd</t>
  </si>
  <si>
    <t>AJMERA</t>
  </si>
  <si>
    <t>Pondy Oxides and Chemicals Ltd</t>
  </si>
  <si>
    <t>POCL</t>
  </si>
  <si>
    <t>Ashapura Minechem Ltd</t>
  </si>
  <si>
    <t>ASHAPURMIN</t>
  </si>
  <si>
    <t>Stove Kraft Ltd</t>
  </si>
  <si>
    <t>STOVEKRAFT</t>
  </si>
  <si>
    <t>KCP Ltd</t>
  </si>
  <si>
    <t>KCP</t>
  </si>
  <si>
    <t>John Cockerill India Ltd</t>
  </si>
  <si>
    <t>COCKERILL</t>
  </si>
  <si>
    <t>Industrial Machinery &amp; Supplies &amp; Components</t>
  </si>
  <si>
    <t>Arkade Developers Ltd</t>
  </si>
  <si>
    <t>ARKADE</t>
  </si>
  <si>
    <t>Vishnu Chemicals Ltd</t>
  </si>
  <si>
    <t>VISHNU</t>
  </si>
  <si>
    <t>Suven Life Sciences Ltd</t>
  </si>
  <si>
    <t>SUVEN</t>
  </si>
  <si>
    <t>Somany Ceramics Ltd</t>
  </si>
  <si>
    <t>SOMANYCERA</t>
  </si>
  <si>
    <t>Shanti Educational Initiatives Ltd</t>
  </si>
  <si>
    <t>SEIL</t>
  </si>
  <si>
    <t>GTL Infrastructure Ltd</t>
  </si>
  <si>
    <t>GTLINFRA</t>
  </si>
  <si>
    <t>Hindustan Oil Exploration Company Ltd</t>
  </si>
  <si>
    <t>HINDOILEXP</t>
  </si>
  <si>
    <t>ideaForge Technology Ltd</t>
  </si>
  <si>
    <t>IDEAFORGE</t>
  </si>
  <si>
    <t>Vadilal Industries Ltd</t>
  </si>
  <si>
    <t>VADILALIND</t>
  </si>
  <si>
    <t>Nilkamal Ltd</t>
  </si>
  <si>
    <t>NILKAMAL</t>
  </si>
  <si>
    <t>SMS Pharmaceuticals Ltd</t>
  </si>
  <si>
    <t>SMSPHARMA</t>
  </si>
  <si>
    <t>KRN Heat Exchanger and Refrigeration Ltd</t>
  </si>
  <si>
    <t>KRN</t>
  </si>
  <si>
    <t>Veritas (India) Ltd</t>
  </si>
  <si>
    <t>VERITAS</t>
  </si>
  <si>
    <t>Rajratan Global Wire Ltd</t>
  </si>
  <si>
    <t>RAJRATAN</t>
  </si>
  <si>
    <t>Automotive Axles Ltd</t>
  </si>
  <si>
    <t>AUTOAXLES</t>
  </si>
  <si>
    <t>Rane Holdings Ltd</t>
  </si>
  <si>
    <t>RANEHOLDIN</t>
  </si>
  <si>
    <t>Meghmani Organics Ltd</t>
  </si>
  <si>
    <t>MOL</t>
  </si>
  <si>
    <t>Shalby Ltd</t>
  </si>
  <si>
    <t>SHALBY</t>
  </si>
  <si>
    <t>Prataap Snacks Ltd</t>
  </si>
  <si>
    <t>DIAMONDYD</t>
  </si>
  <si>
    <t>Tinna Rubber and Infrastructure Ltd</t>
  </si>
  <si>
    <t>TINNARUBR</t>
  </si>
  <si>
    <t>Sri Adhikari Brothers Television Network Ltd</t>
  </si>
  <si>
    <t>SABTNL</t>
  </si>
  <si>
    <t>Unitech Ltd</t>
  </si>
  <si>
    <t>UNITECH</t>
  </si>
  <si>
    <t>Novartis India Ltd</t>
  </si>
  <si>
    <t>NOVARTIND</t>
  </si>
  <si>
    <t>Jyoti Structures Ltd</t>
  </si>
  <si>
    <t>JYOTISTRUC</t>
  </si>
  <si>
    <t>Confidence Petroleum India Ltd</t>
  </si>
  <si>
    <t>CONFIPET</t>
  </si>
  <si>
    <t>Stanley Lifestyles Ltd</t>
  </si>
  <si>
    <t>STANLEY</t>
  </si>
  <si>
    <t>Premier Explosives Ltd</t>
  </si>
  <si>
    <t>PREMEXPLN</t>
  </si>
  <si>
    <t>DISA India Ltd</t>
  </si>
  <si>
    <t>DISAQ</t>
  </si>
  <si>
    <t>NRB Bearings Ltd</t>
  </si>
  <si>
    <t>NRBBEARING</t>
  </si>
  <si>
    <t>Landmark Cars Ltd</t>
  </si>
  <si>
    <t>LANDMARK</t>
  </si>
  <si>
    <t>ECOS (India) Mobility &amp; Hospitality Ltd</t>
  </si>
  <si>
    <t>ECOSMOBLTY</t>
  </si>
  <si>
    <t>Krsnaa Diagnostics Ltd</t>
  </si>
  <si>
    <t>KRSNAA</t>
  </si>
  <si>
    <t>Interarch Building Products Ltd</t>
  </si>
  <si>
    <t>INTERARCH</t>
  </si>
  <si>
    <t>Building Products - Prefab Structures</t>
  </si>
  <si>
    <t>SG Finserve Ltd</t>
  </si>
  <si>
    <t>SGFIN</t>
  </si>
  <si>
    <t>Baazar Style Retail Ltd</t>
  </si>
  <si>
    <t>STYLEBAAZA</t>
  </si>
  <si>
    <t>Indo Tech Transformers Ltd</t>
  </si>
  <si>
    <t>INDOTECH</t>
  </si>
  <si>
    <t>SBI Gold ETF</t>
  </si>
  <si>
    <t>SETFGOLD</t>
  </si>
  <si>
    <t>Ge Power India Ltd</t>
  </si>
  <si>
    <t>GEPIL</t>
  </si>
  <si>
    <t>MM Forgings Ltd</t>
  </si>
  <si>
    <t>MMFL</t>
  </si>
  <si>
    <t>HLE Glascoat Ltd</t>
  </si>
  <si>
    <t>HLEGLAS</t>
  </si>
  <si>
    <t>Mayur Uniquoters Ltd</t>
  </si>
  <si>
    <t>MAYURUNIQ</t>
  </si>
  <si>
    <t>Venky's (India) Ltd</t>
  </si>
  <si>
    <t>VENKEYS</t>
  </si>
  <si>
    <t>Parag Milk Foods Ltd</t>
  </si>
  <si>
    <t>PARAGMILK</t>
  </si>
  <si>
    <t>SML Isuzu Ltd</t>
  </si>
  <si>
    <t>SMLISUZU</t>
  </si>
  <si>
    <t>Aeroflex Industries Ltd</t>
  </si>
  <si>
    <t>AEROFLEX</t>
  </si>
  <si>
    <t>Nippon India ETF Nifty 1D Rate Liquid BeES</t>
  </si>
  <si>
    <t>LIQUIDBEES</t>
  </si>
  <si>
    <t>Welspun Specialty Solutions Ltd</t>
  </si>
  <si>
    <t>WELSPLSOL</t>
  </si>
  <si>
    <t>Sasken Technologies Ltd</t>
  </si>
  <si>
    <t>SASKEN</t>
  </si>
  <si>
    <t>PSP Projects Ltd</t>
  </si>
  <si>
    <t>PSPPROJECT</t>
  </si>
  <si>
    <t>RIR Power Electronics Ltd</t>
  </si>
  <si>
    <t>RIR</t>
  </si>
  <si>
    <t>Goodyear India Ltd</t>
  </si>
  <si>
    <t>GOODYEAR</t>
  </si>
  <si>
    <t>Jubilant Industries Ltd</t>
  </si>
  <si>
    <t>JUBLINDS</t>
  </si>
  <si>
    <t>Accelya Solutions India Ltd</t>
  </si>
  <si>
    <t>ACCELYA</t>
  </si>
  <si>
    <t>Xpro India Ltd</t>
  </si>
  <si>
    <t>XPROINDIA</t>
  </si>
  <si>
    <t>Dr Agarwal's Eye Hospital Ltd</t>
  </si>
  <si>
    <t>DRAGARWQ</t>
  </si>
  <si>
    <t>Thejo Engineering Ltd</t>
  </si>
  <si>
    <t>THEJO</t>
  </si>
  <si>
    <t>Vindhya Telelinks Ltd</t>
  </si>
  <si>
    <t>VINDHYATEL</t>
  </si>
  <si>
    <t>Rashi Peripherals Ltd</t>
  </si>
  <si>
    <t>RPTECH</t>
  </si>
  <si>
    <t>Barbeque-Nation Hospitality Ltd</t>
  </si>
  <si>
    <t>BARBEQUE</t>
  </si>
  <si>
    <t>Pennar Industries Ltd</t>
  </si>
  <si>
    <t>PENIND</t>
  </si>
  <si>
    <t>Kesar India Ltd</t>
  </si>
  <si>
    <t>KESAR</t>
  </si>
  <si>
    <t>Real Estate Development</t>
  </si>
  <si>
    <t>Updater Services Ltd</t>
  </si>
  <si>
    <t>UDS</t>
  </si>
  <si>
    <t>Dish TV India Ltd</t>
  </si>
  <si>
    <t>DISHTV</t>
  </si>
  <si>
    <t>BF Investment Ltd</t>
  </si>
  <si>
    <t>BFINVEST</t>
  </si>
  <si>
    <t>Sai Silks (Kalamandir) Ltd</t>
  </si>
  <si>
    <t>KALAMANDIR</t>
  </si>
  <si>
    <t>IOL Chemicals and Pharmaceuticals Ltd</t>
  </si>
  <si>
    <t>IOLCP</t>
  </si>
  <si>
    <t>Hindware Home Innovation Ltd</t>
  </si>
  <si>
    <t>HINDWAREAP</t>
  </si>
  <si>
    <t>Dolat Algotech Ltd</t>
  </si>
  <si>
    <t>DOLATALGO</t>
  </si>
  <si>
    <t>TIL Ltd</t>
  </si>
  <si>
    <t>TIL</t>
  </si>
  <si>
    <t>Themis Medicare Ltd</t>
  </si>
  <si>
    <t>THEMISMED</t>
  </si>
  <si>
    <t>NIBE Ltd</t>
  </si>
  <si>
    <t>NIBE</t>
  </si>
  <si>
    <t>Dreamfolks Services Ltd</t>
  </si>
  <si>
    <t>DREAMFOLKS</t>
  </si>
  <si>
    <t>Mold-Tek Packaging Ltd</t>
  </si>
  <si>
    <t>MOLDTKPAC</t>
  </si>
  <si>
    <t>Indian Hume Pipe Company Ltd</t>
  </si>
  <si>
    <t>INDIANHUME</t>
  </si>
  <si>
    <t>Lumax Industries Ltd</t>
  </si>
  <si>
    <t>LUMAXIND</t>
  </si>
  <si>
    <t>Siyaram Silk Mills Ltd</t>
  </si>
  <si>
    <t>SIYSIL</t>
  </si>
  <si>
    <t>Spectrum Electrical Industries Ltd</t>
  </si>
  <si>
    <t>SPECTRUM</t>
  </si>
  <si>
    <t>ESAF Small Finance Bank Limited</t>
  </si>
  <si>
    <t>ESAFSFB</t>
  </si>
  <si>
    <t>TechNVision Ventures Ltd</t>
  </si>
  <si>
    <t>TECHNVISN</t>
  </si>
  <si>
    <t>Platinum Industries Ltd</t>
  </si>
  <si>
    <t>PLATIND</t>
  </si>
  <si>
    <t>Centum Electronics Ltd</t>
  </si>
  <si>
    <t>CENTUM</t>
  </si>
  <si>
    <t>Gandhar Oil Refinery (INDIA) Ltd</t>
  </si>
  <si>
    <t>GANDHAR</t>
  </si>
  <si>
    <t>Insecticides (India) Ltd</t>
  </si>
  <si>
    <t>INSECTICID</t>
  </si>
  <si>
    <t>Panama Petrochem Ltd</t>
  </si>
  <si>
    <t>PANAMAPET</t>
  </si>
  <si>
    <t>EIH Associated Hotels Ltd</t>
  </si>
  <si>
    <t>EIHAHOTELS</t>
  </si>
  <si>
    <t>Ador Welding Ltd</t>
  </si>
  <si>
    <t>ADORWELD</t>
  </si>
  <si>
    <t>Federal-Mogul Goetze (India) Ltd</t>
  </si>
  <si>
    <t>FMGOETZE</t>
  </si>
  <si>
    <t>Alpex Solar Ltd</t>
  </si>
  <si>
    <t>ALPEXSOLAR</t>
  </si>
  <si>
    <t>TTK Healthcare Ltd</t>
  </si>
  <si>
    <t>TTKHLTCARE</t>
  </si>
  <si>
    <t>DEN Networks Ltd</t>
  </si>
  <si>
    <t>DEN</t>
  </si>
  <si>
    <t>Paramount Communications Ltd</t>
  </si>
  <si>
    <t>PARACABLES</t>
  </si>
  <si>
    <t>Ugro Capital Ltd</t>
  </si>
  <si>
    <t>UGROCAP</t>
  </si>
  <si>
    <t>Vidhi Specialty Food Ingredients Ltd</t>
  </si>
  <si>
    <t>VIDHIING</t>
  </si>
  <si>
    <t>Sanstar Ltd</t>
  </si>
  <si>
    <t>SANSTAR</t>
  </si>
  <si>
    <t>Vardhman Special Steels Ltd</t>
  </si>
  <si>
    <t>VSSL</t>
  </si>
  <si>
    <t>EFC (I) Ltd</t>
  </si>
  <si>
    <t>EFCIL</t>
  </si>
  <si>
    <t>Distributors</t>
  </si>
  <si>
    <t>Mangalam Cement Ltd</t>
  </si>
  <si>
    <t>MANGLMCEM</t>
  </si>
  <si>
    <t>Agro Tech Foods Ltd</t>
  </si>
  <si>
    <t>ATFL</t>
  </si>
  <si>
    <t>Orient Green Power Company Ltd</t>
  </si>
  <si>
    <t>GREENPOWER</t>
  </si>
  <si>
    <t>Nitin Spinners Ltd</t>
  </si>
  <si>
    <t>NITINSPIN</t>
  </si>
  <si>
    <t>Antony Waste Handling Cell Ltd</t>
  </si>
  <si>
    <t>AWHCL</t>
  </si>
  <si>
    <t>India Pesticides Ltd</t>
  </si>
  <si>
    <t>IPL</t>
  </si>
  <si>
    <t>Omaxe Ltd</t>
  </si>
  <si>
    <t>OMAXE</t>
  </si>
  <si>
    <t>Tatva Chintan Pharma Chem Ltd</t>
  </si>
  <si>
    <t>TATVA</t>
  </si>
  <si>
    <t>Systematix Corporate Services Ltd</t>
  </si>
  <si>
    <t>SYSTMTXC</t>
  </si>
  <si>
    <t>Dolphin Offshore Enterprises (India) Ltd</t>
  </si>
  <si>
    <t>DOLPHIN</t>
  </si>
  <si>
    <t>MIC Electronics Ltd</t>
  </si>
  <si>
    <t>MICEL</t>
  </si>
  <si>
    <t>NIIT Ltd</t>
  </si>
  <si>
    <t>NIITLTD</t>
  </si>
  <si>
    <t>HMA Agro Industries Ltd</t>
  </si>
  <si>
    <t>HMAAGRO</t>
  </si>
  <si>
    <t>Elpro International Ltd</t>
  </si>
  <si>
    <t>ELPROINTL</t>
  </si>
  <si>
    <t>Apollo Pipes Ltd</t>
  </si>
  <si>
    <t>APOLLOPIPE</t>
  </si>
  <si>
    <t>Owais Metal and Mineral Processing Ltd</t>
  </si>
  <si>
    <t>OWAIS</t>
  </si>
  <si>
    <t>Igarashi Motors India Ltd</t>
  </si>
  <si>
    <t>IGARASHI</t>
  </si>
  <si>
    <t>Media Matrix Worldwide Ltd</t>
  </si>
  <si>
    <t>MMWL</t>
  </si>
  <si>
    <t>Universal Cables Ltd</t>
  </si>
  <si>
    <t>UNIVCABLES</t>
  </si>
  <si>
    <t>Yasho Industries Ltd</t>
  </si>
  <si>
    <t>YASHO</t>
  </si>
  <si>
    <t>Carysil Ltd</t>
  </si>
  <si>
    <t>CARYSIL</t>
  </si>
  <si>
    <t>S.P.Apparels Ltd</t>
  </si>
  <si>
    <t>SPAL</t>
  </si>
  <si>
    <t>Rupa &amp; Company Ltd</t>
  </si>
  <si>
    <t>RUPA</t>
  </si>
  <si>
    <t>Mukand Ltd</t>
  </si>
  <si>
    <t>MUKANDLTD</t>
  </si>
  <si>
    <t>Amrutanjan Health Care Ltd</t>
  </si>
  <si>
    <t>AMRUTANJAN</t>
  </si>
  <si>
    <t>IFGL Refractories Ltd</t>
  </si>
  <si>
    <t>IFGLEXPOR</t>
  </si>
  <si>
    <t>Axiscades Technologies Ltd</t>
  </si>
  <si>
    <t>AXISCADES</t>
  </si>
  <si>
    <t>Nelco Ltd</t>
  </si>
  <si>
    <t>NELCO</t>
  </si>
  <si>
    <t>IKIO Lighting Ltd</t>
  </si>
  <si>
    <t>IKIO</t>
  </si>
  <si>
    <t>Everest Kanto Cylinder Ltd</t>
  </si>
  <si>
    <t>EKC</t>
  </si>
  <si>
    <t>Tarsons Products Ltd</t>
  </si>
  <si>
    <t>TARSONS</t>
  </si>
  <si>
    <t>ICICI Prudential Nifty 50 ETF</t>
  </si>
  <si>
    <t>NIFTYIETF</t>
  </si>
  <si>
    <t>Fusion Finance Ltd</t>
  </si>
  <si>
    <t>FUSION</t>
  </si>
  <si>
    <t>Sahasra Electronic Solutions Ltd</t>
  </si>
  <si>
    <t>SAHASRA</t>
  </si>
  <si>
    <t>Apcotex Industries Ltd</t>
  </si>
  <si>
    <t>APCOTEXIND</t>
  </si>
  <si>
    <t>Unicommerce eSolutions Ltd</t>
  </si>
  <si>
    <t>UNIECOM</t>
  </si>
  <si>
    <t>Saraswati Commercial (India) Ltd</t>
  </si>
  <si>
    <t>ZSARACOM</t>
  </si>
  <si>
    <t>Panacea Biotec Ltd</t>
  </si>
  <si>
    <t>PANACEABIO</t>
  </si>
  <si>
    <t>Astec Lifesciences Ltd</t>
  </si>
  <si>
    <t>ASTEC</t>
  </si>
  <si>
    <t>Andrew Yule &amp; Co Ltd</t>
  </si>
  <si>
    <t>ANDREWYU</t>
  </si>
  <si>
    <t>Rama Steel Tubes Ltd</t>
  </si>
  <si>
    <t>RAMASTEEL</t>
  </si>
  <si>
    <t>Master Trust Ltd</t>
  </si>
  <si>
    <t>MASTERTR</t>
  </si>
  <si>
    <t>Satin Creditcare Network Ltd</t>
  </si>
  <si>
    <t>SATIN</t>
  </si>
  <si>
    <t>Alicon Castalloy Ltd</t>
  </si>
  <si>
    <t>ALICON</t>
  </si>
  <si>
    <t>Cupid Ltd</t>
  </si>
  <si>
    <t>CUPID</t>
  </si>
  <si>
    <t>Pnb Gilts Ltd</t>
  </si>
  <si>
    <t>PNBGILTS</t>
  </si>
  <si>
    <t>JITF Infralogistics Ltd</t>
  </si>
  <si>
    <t>JITFINFRA</t>
  </si>
  <si>
    <t>Syncom Formulations (India) Ltd</t>
  </si>
  <si>
    <t>SYNCOMF</t>
  </si>
  <si>
    <t>Cantabil Retail India Ltd</t>
  </si>
  <si>
    <t>CANTABIL</t>
  </si>
  <si>
    <t>Sangam (India) Ltd</t>
  </si>
  <si>
    <t>SANGAMIND</t>
  </si>
  <si>
    <t>PIX Transmissions Ltd</t>
  </si>
  <si>
    <t>PIXTRANS</t>
  </si>
  <si>
    <t>Sanghi Industries Ltd</t>
  </si>
  <si>
    <t>SANGHIIND</t>
  </si>
  <si>
    <t>JISLDVREQS</t>
  </si>
  <si>
    <t>Ramco Industries Ltd</t>
  </si>
  <si>
    <t>RAMCOIND</t>
  </si>
  <si>
    <t>Windlas Biotech Ltd</t>
  </si>
  <si>
    <t>WINDLAS</t>
  </si>
  <si>
    <t>Knowledge Marine &amp; Engineering Works Ltd</t>
  </si>
  <si>
    <t>KMEW</t>
  </si>
  <si>
    <t>Marine Transportation</t>
  </si>
  <si>
    <t>Som Distilleries and Breweries Ltd</t>
  </si>
  <si>
    <t>SDBL</t>
  </si>
  <si>
    <t>Ceinsys Tech Ltd</t>
  </si>
  <si>
    <t>CEINSYSTECH</t>
  </si>
  <si>
    <t>Man Industries (India) Ltd</t>
  </si>
  <si>
    <t>MANINDS</t>
  </si>
  <si>
    <t>Uniparts India Ltd</t>
  </si>
  <si>
    <t>UNIPARTS</t>
  </si>
  <si>
    <t>Gocl Corporation Ltd</t>
  </si>
  <si>
    <t>GOCLCORP</t>
  </si>
  <si>
    <t>HIL Ltd</t>
  </si>
  <si>
    <t>HIL</t>
  </si>
  <si>
    <t>Mercury Ev-Tech Ltd</t>
  </si>
  <si>
    <t>MERCURYEV</t>
  </si>
  <si>
    <t>Andhra Paper Ltd</t>
  </si>
  <si>
    <t>ANDHRAPAP</t>
  </si>
  <si>
    <t>Seshasayee Paper and Boards Ltd</t>
  </si>
  <si>
    <t>SESHAPAPER</t>
  </si>
  <si>
    <t>Navkar Corporation Ltd</t>
  </si>
  <si>
    <t>NAVKARCORP</t>
  </si>
  <si>
    <t>Madhya Bharat Agro Products Ltd</t>
  </si>
  <si>
    <t>MBAPL</t>
  </si>
  <si>
    <t>Salzer Electronics Ltd</t>
  </si>
  <si>
    <t>SALZERELEC</t>
  </si>
  <si>
    <t>Ravindra Energy Ltd</t>
  </si>
  <si>
    <t>RELTD</t>
  </si>
  <si>
    <t>Kiri Industries Ltd</t>
  </si>
  <si>
    <t>KIRIINDUS</t>
  </si>
  <si>
    <t>Sterling Tools Ltd</t>
  </si>
  <si>
    <t>STERTOOLS</t>
  </si>
  <si>
    <t>Jaiprakash Associates Ltd</t>
  </si>
  <si>
    <t>JPASSOCIAT</t>
  </si>
  <si>
    <t>Shriram Properties Ltd</t>
  </si>
  <si>
    <t>SHRIRAMPPS</t>
  </si>
  <si>
    <t>Expleo Solutions Ltd</t>
  </si>
  <si>
    <t>EXPLEOSOL</t>
  </si>
  <si>
    <t>Wonder Electricals Ltd</t>
  </si>
  <si>
    <t>WEL</t>
  </si>
  <si>
    <t>Kotak Gold Etf</t>
  </si>
  <si>
    <t>GOLD1</t>
  </si>
  <si>
    <t>Hester Biosciences Ltd</t>
  </si>
  <si>
    <t>HESTERBIO</t>
  </si>
  <si>
    <t>Tribhovandas Bhimji Zaveri Ltd</t>
  </si>
  <si>
    <t>TBZ</t>
  </si>
  <si>
    <t>Kilburn Engineering Ltd</t>
  </si>
  <si>
    <t>KLBRENG-B</t>
  </si>
  <si>
    <t>Excel Industries Ltd</t>
  </si>
  <si>
    <t>EXCELINDUS</t>
  </si>
  <si>
    <t>MSP Steel &amp; Power Ltd</t>
  </si>
  <si>
    <t>MSPL</t>
  </si>
  <si>
    <t>Tanfac Industries Ltd</t>
  </si>
  <si>
    <t>TANFACIND</t>
  </si>
  <si>
    <t>Hariom Pipe Industries Ltd</t>
  </si>
  <si>
    <t>HARIOMPIPE</t>
  </si>
  <si>
    <t>B L Kashyap and Sons Ltd</t>
  </si>
  <si>
    <t>BLKASHYAP</t>
  </si>
  <si>
    <t>BLS E-Services Ltd</t>
  </si>
  <si>
    <t>BLSE</t>
  </si>
  <si>
    <t>Jagran Prakashan Ltd</t>
  </si>
  <si>
    <t>JAGRAN</t>
  </si>
  <si>
    <t>Capital India Finance Ltd</t>
  </si>
  <si>
    <t>CIFL</t>
  </si>
  <si>
    <t>D Link (India) Limited</t>
  </si>
  <si>
    <t>DLINKINDIA</t>
  </si>
  <si>
    <t>Deccan Gold Mines Ltd</t>
  </si>
  <si>
    <t>DECNGOLD</t>
  </si>
  <si>
    <t>Cosmo First Ltd</t>
  </si>
  <si>
    <t>COSMOFIRST</t>
  </si>
  <si>
    <t>Kody Technolab Ltd</t>
  </si>
  <si>
    <t>KODYTECH</t>
  </si>
  <si>
    <t>Advait Infratech Ltd</t>
  </si>
  <si>
    <t>ADVAIT</t>
  </si>
  <si>
    <t>Electrical Components &amp; Equipment</t>
  </si>
  <si>
    <t>Heranba Industries Ltd</t>
  </si>
  <si>
    <t>HERANBA</t>
  </si>
  <si>
    <t>Praveg Ltd</t>
  </si>
  <si>
    <t>PRAVEG</t>
  </si>
  <si>
    <t>Yatra Online Ltd</t>
  </si>
  <si>
    <t>YATRA</t>
  </si>
  <si>
    <t>HDFC Gold Exchange Traded Fund</t>
  </si>
  <si>
    <t>HDFCGOLD</t>
  </si>
  <si>
    <t>Talbros Automotive Components Ltd</t>
  </si>
  <si>
    <t>TALBROAUTO</t>
  </si>
  <si>
    <t>GKW Ltd</t>
  </si>
  <si>
    <t>GKWLIMITED</t>
  </si>
  <si>
    <t>ICICI Prudential Gold ETF</t>
  </si>
  <si>
    <t>GOLDIETF</t>
  </si>
  <si>
    <t>Nippon India ETF Nifty Next 50 Junior BeES</t>
  </si>
  <si>
    <t>JUNIORBEES</t>
  </si>
  <si>
    <t>NDR Auto Components Ltd</t>
  </si>
  <si>
    <t>NDRAUTO</t>
  </si>
  <si>
    <t>Bigbloc Construction Ltd</t>
  </si>
  <si>
    <t>BIGBLOC</t>
  </si>
  <si>
    <t>Wheels India Ltd</t>
  </si>
  <si>
    <t>WHEELS</t>
  </si>
  <si>
    <t>Lotus Chocolate Company Ltd</t>
  </si>
  <si>
    <t>LOTUSCHO</t>
  </si>
  <si>
    <t>TAJ GVK Hotels and Resorts Ltd</t>
  </si>
  <si>
    <t>TAJGVK</t>
  </si>
  <si>
    <t>G M Breweries Ltd</t>
  </si>
  <si>
    <t>GMBREW</t>
  </si>
  <si>
    <t>Matrimony.Com Ltd</t>
  </si>
  <si>
    <t>MATRIMONY</t>
  </si>
  <si>
    <t>Beta Drugs Ltd</t>
  </si>
  <si>
    <t>BETA</t>
  </si>
  <si>
    <t>Cropster Agro Ltd</t>
  </si>
  <si>
    <t>CROPSTER</t>
  </si>
  <si>
    <t>Divgi TorqTransfer Systems Ltd</t>
  </si>
  <si>
    <t>DIVGIITTS</t>
  </si>
  <si>
    <t>Camlin Fine Sciences Ltd</t>
  </si>
  <si>
    <t>CAMLINFINE</t>
  </si>
  <si>
    <t>Eco Recycling Ltd</t>
  </si>
  <si>
    <t>ECORECO</t>
  </si>
  <si>
    <t>Veranda Learning Solutions Ltd</t>
  </si>
  <si>
    <t>VERANDA</t>
  </si>
  <si>
    <t>Fedders Holding Ltd</t>
  </si>
  <si>
    <t>FEDDERSHOL</t>
  </si>
  <si>
    <t>GNA Axles Ltd</t>
  </si>
  <si>
    <t>GNA</t>
  </si>
  <si>
    <t>Suratwwala Business Group Ltd</t>
  </si>
  <si>
    <t>SBGLP</t>
  </si>
  <si>
    <t>GRP Ltd</t>
  </si>
  <si>
    <t>GRPLTD</t>
  </si>
  <si>
    <t>Hind Rectifiers Ltd</t>
  </si>
  <si>
    <t>HIRECT</t>
  </si>
  <si>
    <t>Abans Holdings Ltd</t>
  </si>
  <si>
    <t>AHL</t>
  </si>
  <si>
    <t>Reliance Industrial Infrastructure Ltd</t>
  </si>
  <si>
    <t>RIIL</t>
  </si>
  <si>
    <t>Brightcom Group Ltd</t>
  </si>
  <si>
    <t>BCG</t>
  </si>
  <si>
    <t>Sadhana Nitro Chem Ltd</t>
  </si>
  <si>
    <t>SADHNANIQ</t>
  </si>
  <si>
    <t>Suryoday Small Finance Bank Ltd</t>
  </si>
  <si>
    <t>SURYODAY</t>
  </si>
  <si>
    <t>India Power Corporation Ltd</t>
  </si>
  <si>
    <t>DPSCLTD</t>
  </si>
  <si>
    <t>Balmer Lawrie Investments Ltd</t>
  </si>
  <si>
    <t>BLIL</t>
  </si>
  <si>
    <t>Sirca Paints India Ltd</t>
  </si>
  <si>
    <t>SIRCA</t>
  </si>
  <si>
    <t>GPT Infraprojects Ltd</t>
  </si>
  <si>
    <t>GPTINFRA</t>
  </si>
  <si>
    <t>5Paisa Capital Ltd</t>
  </si>
  <si>
    <t>5PAISA</t>
  </si>
  <si>
    <t>Bombay Super Hybrid Seeds Ltd</t>
  </si>
  <si>
    <t>BSHSL</t>
  </si>
  <si>
    <t>Atul Auto Ltd</t>
  </si>
  <si>
    <t>ATULAUTO</t>
  </si>
  <si>
    <t>Three Wheelers</t>
  </si>
  <si>
    <t>Wealth First Portfolio Managers Ltd</t>
  </si>
  <si>
    <t>WEALTH</t>
  </si>
  <si>
    <t>ASM Technologies Ltd</t>
  </si>
  <si>
    <t>ASMTEC</t>
  </si>
  <si>
    <t>GTPL Hathway Ltd</t>
  </si>
  <si>
    <t>GTPL</t>
  </si>
  <si>
    <t>Jyoti Resins and Adhesives Ltd</t>
  </si>
  <si>
    <t>JYOTIRES</t>
  </si>
  <si>
    <t>Eimco Elecon (India) Ltd</t>
  </si>
  <si>
    <t>EIMCOELECO</t>
  </si>
  <si>
    <t>Walchandnagar Industries Ltd</t>
  </si>
  <si>
    <t>WALCHANNAG</t>
  </si>
  <si>
    <t>DEE Development Engineers Ltd</t>
  </si>
  <si>
    <t>DEEDEV</t>
  </si>
  <si>
    <t>Suyog Telematics Ltd</t>
  </si>
  <si>
    <t>SUYOG</t>
  </si>
  <si>
    <t>Vertoz Ltd</t>
  </si>
  <si>
    <t>VERTOZ</t>
  </si>
  <si>
    <t>Jindal Drilling and Industries Ltd</t>
  </si>
  <si>
    <t>JINDRILL</t>
  </si>
  <si>
    <t>Kokuyo Camlin Ltd</t>
  </si>
  <si>
    <t>KOKUYOCMLN</t>
  </si>
  <si>
    <t>Rane (Madras) Ltd</t>
  </si>
  <si>
    <t>RML</t>
  </si>
  <si>
    <t>Udaipur Cement Works Ltd</t>
  </si>
  <si>
    <t>UDAICEMENT</t>
  </si>
  <si>
    <t>Monte Carlo Fashions Ltd</t>
  </si>
  <si>
    <t>MONTECARLO</t>
  </si>
  <si>
    <t>VL E-Governance &amp; IT Solutions Ltd</t>
  </si>
  <si>
    <t>VLEGOV</t>
  </si>
  <si>
    <t>Irm Energy Ltd</t>
  </si>
  <si>
    <t>IRMENERGY</t>
  </si>
  <si>
    <t>Swelect Energy Systems Ltd</t>
  </si>
  <si>
    <t>SWELECTES</t>
  </si>
  <si>
    <t>Bharat Wire Ropes Ltd</t>
  </si>
  <si>
    <t>BHARATWIRE</t>
  </si>
  <si>
    <t>I G Petrochemicals Ltd</t>
  </si>
  <si>
    <t>IGPL</t>
  </si>
  <si>
    <t>Peninsula Land Ltd</t>
  </si>
  <si>
    <t>PENINLAND</t>
  </si>
  <si>
    <t>Mufin Green Finance Ltd</t>
  </si>
  <si>
    <t>MUFIN</t>
  </si>
  <si>
    <t>Sigachi Industries Ltd</t>
  </si>
  <si>
    <t>SIGACHI</t>
  </si>
  <si>
    <t>Sportking India Ltd</t>
  </si>
  <si>
    <t>SPORTKING</t>
  </si>
  <si>
    <t>Associated Alcohols &amp; Breweries Ltd</t>
  </si>
  <si>
    <t>ASALCBR</t>
  </si>
  <si>
    <t>Renaissance Global Ltd</t>
  </si>
  <si>
    <t>RGL</t>
  </si>
  <si>
    <t>Dynacons Systems and Solutions Ltd</t>
  </si>
  <si>
    <t>DSSL</t>
  </si>
  <si>
    <t>Aaswa Trading and Exports Ltd</t>
  </si>
  <si>
    <t>TCC</t>
  </si>
  <si>
    <t>Filatex India Ltd</t>
  </si>
  <si>
    <t>FILATEX</t>
  </si>
  <si>
    <t>Roto Pumps Ltd</t>
  </si>
  <si>
    <t>ROTO</t>
  </si>
  <si>
    <t>Dcm Shriram Industries Ltd</t>
  </si>
  <si>
    <t>DCMSRIND</t>
  </si>
  <si>
    <t>Chaman Lal Setia Exports Ltd</t>
  </si>
  <si>
    <t>CLSEL</t>
  </si>
  <si>
    <t>SMC Global Securities Ltd</t>
  </si>
  <si>
    <t>SMCGLOBAL</t>
  </si>
  <si>
    <t>Sat Industries Ltd</t>
  </si>
  <si>
    <t>SATINDLTD</t>
  </si>
  <si>
    <t>Agarwal Industrial Corporation Ltd</t>
  </si>
  <si>
    <t>AGARIND</t>
  </si>
  <si>
    <t>Oriental Aromatics Ltd</t>
  </si>
  <si>
    <t>OAL</t>
  </si>
  <si>
    <t>Jaykay Enterprises Ltd</t>
  </si>
  <si>
    <t>JAYKAY</t>
  </si>
  <si>
    <t>BCL Industries Ltd</t>
  </si>
  <si>
    <t>BCLIND</t>
  </si>
  <si>
    <t>Bajaj Steel Industries Ltd</t>
  </si>
  <si>
    <t>BAJAJST</t>
  </si>
  <si>
    <t>Southern Petrochemical Industries Corporation Ltd</t>
  </si>
  <si>
    <t>SPIC</t>
  </si>
  <si>
    <t>Alldigi Tech Ltd</t>
  </si>
  <si>
    <t>ALLDIGI</t>
  </si>
  <si>
    <t>Paushak Ltd</t>
  </si>
  <si>
    <t>PAUSHAKLTD</t>
  </si>
  <si>
    <t>India Nippon Electricals Ltd</t>
  </si>
  <si>
    <t>INDNIPPON</t>
  </si>
  <si>
    <t>Borosil Scientific Ltd</t>
  </si>
  <si>
    <t>BOROSCI</t>
  </si>
  <si>
    <t>Zota Health Care Ltd</t>
  </si>
  <si>
    <t>ZOTA</t>
  </si>
  <si>
    <t>Vintage Coffee and Beverages Ltd</t>
  </si>
  <si>
    <t>VINCOFE</t>
  </si>
  <si>
    <t>Chemfab Alkalis Ltd</t>
  </si>
  <si>
    <t>CHEMFAB</t>
  </si>
  <si>
    <t>Automobile Corp Of Goa Ltd</t>
  </si>
  <si>
    <t>ACGL</t>
  </si>
  <si>
    <t>Allied Digital Services Ltd</t>
  </si>
  <si>
    <t>ADSL</t>
  </si>
  <si>
    <t>Himatsingka Seide Ltd</t>
  </si>
  <si>
    <t>HIMATSEIDE</t>
  </si>
  <si>
    <t>Everest Industries Ltd</t>
  </si>
  <si>
    <t>EVERESTIND</t>
  </si>
  <si>
    <t>India Motor Parts &amp; Accessories Ltd</t>
  </si>
  <si>
    <t>IMPAL</t>
  </si>
  <si>
    <t>Dhunseri Ventures Ltd</t>
  </si>
  <si>
    <t>DVL</t>
  </si>
  <si>
    <t>Om Infra Ltd</t>
  </si>
  <si>
    <t>OMINFRAL</t>
  </si>
  <si>
    <t>Asian Energy Services Ltd</t>
  </si>
  <si>
    <t>ASIANENE</t>
  </si>
  <si>
    <t>JG Chemicals Ltd</t>
  </si>
  <si>
    <t>JGCHEM</t>
  </si>
  <si>
    <t>Arman Financial Services Ltd</t>
  </si>
  <si>
    <t>ARMANFIN</t>
  </si>
  <si>
    <t>Madras Fertilizers Ltd</t>
  </si>
  <si>
    <t>MADRASFERT</t>
  </si>
  <si>
    <t>Kabra Extrusion Technik Ltd</t>
  </si>
  <si>
    <t>KABRAEXTRU</t>
  </si>
  <si>
    <t>Butterfly Gandhimathi Appliances Ltd</t>
  </si>
  <si>
    <t>BUTTERFLY</t>
  </si>
  <si>
    <t>Fairchem Organics Ltd</t>
  </si>
  <si>
    <t>FAIRCHEMOR</t>
  </si>
  <si>
    <t>Amines and Plasticizers Ltd</t>
  </si>
  <si>
    <t>AMNPLST</t>
  </si>
  <si>
    <t>Hexa Tradex Ltd</t>
  </si>
  <si>
    <t>HEXATRADEX</t>
  </si>
  <si>
    <t>Mangalore Chemicals and Fertilisers Ltd</t>
  </si>
  <si>
    <t>MANGCHEFER</t>
  </si>
  <si>
    <t>Z F Steering Gear (India) Ltd</t>
  </si>
  <si>
    <t>ZFSTEERING</t>
  </si>
  <si>
    <t>Panorama Studios International Ltd</t>
  </si>
  <si>
    <t>PANORAMA</t>
  </si>
  <si>
    <t>Allcargo Gati Ltd</t>
  </si>
  <si>
    <t>ACLGATI</t>
  </si>
  <si>
    <t>Solex Energy Ltd</t>
  </si>
  <si>
    <t>SOLEX</t>
  </si>
  <si>
    <t>Arihant Superstructures Ltd</t>
  </si>
  <si>
    <t>ARIHANTSUP</t>
  </si>
  <si>
    <t>Steelcast Ltd</t>
  </si>
  <si>
    <t>STEELCAS</t>
  </si>
  <si>
    <t>Yuken India Ltd</t>
  </si>
  <si>
    <t>YUKEN</t>
  </si>
  <si>
    <t>Remus Pharmaceuticals Ltd</t>
  </si>
  <si>
    <t>REMUS</t>
  </si>
  <si>
    <t>Forbes Precision Tools and Machine Parts Ltd</t>
  </si>
  <si>
    <t>TOTEM</t>
  </si>
  <si>
    <t>Hi-Tech Gears Ltd</t>
  </si>
  <si>
    <t>HITECHGEAR</t>
  </si>
  <si>
    <t>Radhika Jeweltech Ltd</t>
  </si>
  <si>
    <t>RADHIKAJWE</t>
  </si>
  <si>
    <t>ULTRAMARINE &amp; PIGMENTS Ltd</t>
  </si>
  <si>
    <t>ULTRAMAR</t>
  </si>
  <si>
    <t>Ramco Systems Ltd</t>
  </si>
  <si>
    <t>RAMCOSYS</t>
  </si>
  <si>
    <t>Mishtann Foods Ltd</t>
  </si>
  <si>
    <t>MISHTANN</t>
  </si>
  <si>
    <t>Steel Exchange India Ltd</t>
  </si>
  <si>
    <t>STEELXIND</t>
  </si>
  <si>
    <t>Kotak Nifty 50 ETF</t>
  </si>
  <si>
    <t>NIFTY1</t>
  </si>
  <si>
    <t>Fratelli Vineyards Ltd</t>
  </si>
  <si>
    <t>FRATELLI</t>
  </si>
  <si>
    <t>Simplex Infrastructures Ltd</t>
  </si>
  <si>
    <t>SIMPLEXINF</t>
  </si>
  <si>
    <t>Western Carriers (India) Ltd</t>
  </si>
  <si>
    <t>WCIL</t>
  </si>
  <si>
    <t>Oriental Rail Infrastructure Ltd</t>
  </si>
  <si>
    <t>ORIRAIL</t>
  </si>
  <si>
    <t>Spacenet Enterprises India Ltd</t>
  </si>
  <si>
    <t>SPCENET</t>
  </si>
  <si>
    <t>Yamuna Syndicate Ltd</t>
  </si>
  <si>
    <t>YSL</t>
  </si>
  <si>
    <t>Likhitha Infrastructure Ltd</t>
  </si>
  <si>
    <t>LIKHITHA</t>
  </si>
  <si>
    <t>SPML Infra Ltd</t>
  </si>
  <si>
    <t>SPMLINFRA</t>
  </si>
  <si>
    <t>Texmaco Infrastructure &amp; Holdings Ltd</t>
  </si>
  <si>
    <t>TEXINFRA</t>
  </si>
  <si>
    <t>Punjab Chemicals and Crop Protection Ltd</t>
  </si>
  <si>
    <t>PUNJABCHEM</t>
  </si>
  <si>
    <t>Kamdhenu Ltd</t>
  </si>
  <si>
    <t>KAMDHENU</t>
  </si>
  <si>
    <t>Dhunseri Investments Ltd</t>
  </si>
  <si>
    <t>DHUNINV</t>
  </si>
  <si>
    <t>Andhra Sugars Ltd</t>
  </si>
  <si>
    <t>ANDHRSUGAR</t>
  </si>
  <si>
    <t>Kopran Ltd</t>
  </si>
  <si>
    <t>KOPRAN</t>
  </si>
  <si>
    <t>GPT Healthcare Ltd</t>
  </si>
  <si>
    <t>GPTHEALTH</t>
  </si>
  <si>
    <t>Subex Ltd</t>
  </si>
  <si>
    <t>SUBEXLTD</t>
  </si>
  <si>
    <t>Kellton Tech Solutions Ltd</t>
  </si>
  <si>
    <t>KELLTONTEC</t>
  </si>
  <si>
    <t>Kaycee Industries Ltd</t>
  </si>
  <si>
    <t>KAYCEEI</t>
  </si>
  <si>
    <t>Centrum Capital Ltd</t>
  </si>
  <si>
    <t>CENTRUM</t>
  </si>
  <si>
    <t>AMIC Forging Ltd</t>
  </si>
  <si>
    <t>AMIC</t>
  </si>
  <si>
    <t>Steel</t>
  </si>
  <si>
    <t>One Point One Solutions Ltd</t>
  </si>
  <si>
    <t>ONEPOINT</t>
  </si>
  <si>
    <t>Veefin Solutions Ltd</t>
  </si>
  <si>
    <t>VEEFIN</t>
  </si>
  <si>
    <t>Application Software</t>
  </si>
  <si>
    <t>Sree Rayalaseema Hi-Strength Hypo Ltd</t>
  </si>
  <si>
    <t>SRHHYPOLTD</t>
  </si>
  <si>
    <t>Rhetan TMT Ltd</t>
  </si>
  <si>
    <t>RHETAN</t>
  </si>
  <si>
    <t>Polo Queen Industrial and Fintech Ltd</t>
  </si>
  <si>
    <t>PQIF</t>
  </si>
  <si>
    <t>VLS Finance Ltd</t>
  </si>
  <si>
    <t>VLSFINANCE</t>
  </si>
  <si>
    <t>BMW Industries Ltd</t>
  </si>
  <si>
    <t>BMW</t>
  </si>
  <si>
    <t>Essen Speciality Films Ltd</t>
  </si>
  <si>
    <t>ESFL</t>
  </si>
  <si>
    <t>Popular Vehicles and Services Ltd</t>
  </si>
  <si>
    <t>PVSL</t>
  </si>
  <si>
    <t>Crest Ventures Ltd</t>
  </si>
  <si>
    <t>CREST</t>
  </si>
  <si>
    <t>Rishabh Instruments Ltd</t>
  </si>
  <si>
    <t>RISHABH</t>
  </si>
  <si>
    <t>Tamilnadu Newsprint &amp; Papers Ltd</t>
  </si>
  <si>
    <t>TNPL</t>
  </si>
  <si>
    <t>Avadh Sugar &amp; Energy Ltd</t>
  </si>
  <si>
    <t>AVADHSUGAR</t>
  </si>
  <si>
    <t>Ester Industries Ltd</t>
  </si>
  <si>
    <t>ESTER</t>
  </si>
  <si>
    <t>Rico Auto Industries Ltd</t>
  </si>
  <si>
    <t>RICOAUTO</t>
  </si>
  <si>
    <t>Krishana Phoschem Ltd</t>
  </si>
  <si>
    <t>KRISHANA</t>
  </si>
  <si>
    <t>GRM Overseas Ltd</t>
  </si>
  <si>
    <t>GRMOVER</t>
  </si>
  <si>
    <t>Prakash Pipes Ltd</t>
  </si>
  <si>
    <t>PPL</t>
  </si>
  <si>
    <t>Kothari Petrochemicals Ltd</t>
  </si>
  <si>
    <t>KOTHARIPET</t>
  </si>
  <si>
    <t>Bliss GVS Pharma Ltd</t>
  </si>
  <si>
    <t>BLISSGVS</t>
  </si>
  <si>
    <t>Munjal Auto Industries Ltd</t>
  </si>
  <si>
    <t>MUNJALAU</t>
  </si>
  <si>
    <t>Century Enka Ltd</t>
  </si>
  <si>
    <t>CENTENKA</t>
  </si>
  <si>
    <t>Hardwyn India Ltd</t>
  </si>
  <si>
    <t>HARDWYN</t>
  </si>
  <si>
    <t>Building Products - Glass</t>
  </si>
  <si>
    <t>Zee Media Corporation Ltd</t>
  </si>
  <si>
    <t>ZEEMEDIA</t>
  </si>
  <si>
    <t>Pakka Limited</t>
  </si>
  <si>
    <t>PAKKA</t>
  </si>
  <si>
    <t>Dhampur Sugar Mills Ltd</t>
  </si>
  <si>
    <t>DHAMPURSUG</t>
  </si>
  <si>
    <t>Dynamic Cables Ltd</t>
  </si>
  <si>
    <t>DYCL</t>
  </si>
  <si>
    <t>Shree Digvijay Cement Co Ltd</t>
  </si>
  <si>
    <t>SHREDIGCEM</t>
  </si>
  <si>
    <t>Asian Star Co Ltd</t>
  </si>
  <si>
    <t>ASTAR</t>
  </si>
  <si>
    <t>Indo Amines Ltd</t>
  </si>
  <si>
    <t>INDOAMIN</t>
  </si>
  <si>
    <t>Tourism Finance Corporation of India Ltd</t>
  </si>
  <si>
    <t>TFCILTD</t>
  </si>
  <si>
    <t>Windsor Machines Ltd</t>
  </si>
  <si>
    <t>WINDMACHIN</t>
  </si>
  <si>
    <t>Best Agrolife Ltd</t>
  </si>
  <si>
    <t>BESTAGRO</t>
  </si>
  <si>
    <t>Capital Small Finance Bank Ltd</t>
  </si>
  <si>
    <t>CAPITALSFB</t>
  </si>
  <si>
    <t>KMC Speciality Hospitals (India) Ltd</t>
  </si>
  <si>
    <t>KMCSHIL</t>
  </si>
  <si>
    <t>TV Today Network Limited</t>
  </si>
  <si>
    <t>TVTODAY</t>
  </si>
  <si>
    <t>Ice Make Refrigeration Ltd</t>
  </si>
  <si>
    <t>ICEMAKE</t>
  </si>
  <si>
    <t>Vascon Engineers Ltd</t>
  </si>
  <si>
    <t>VASCONEQ</t>
  </si>
  <si>
    <t>Lincoln Pharmaceuticals Ltd</t>
  </si>
  <si>
    <t>LINCOLN</t>
  </si>
  <si>
    <t>Oswal Greentech Ltd</t>
  </si>
  <si>
    <t>OSWALGREEN</t>
  </si>
  <si>
    <t>Gulshan Polyols Ltd</t>
  </si>
  <si>
    <t>GULPOLY</t>
  </si>
  <si>
    <t>Raj Rayon Industries Ltd</t>
  </si>
  <si>
    <t>RAJRILTD</t>
  </si>
  <si>
    <t>Enkei Wheels (India) Ltd</t>
  </si>
  <si>
    <t>ENKEIWHEL</t>
  </si>
  <si>
    <t>Shiva Cement Ltd</t>
  </si>
  <si>
    <t>SHIVACEM</t>
  </si>
  <si>
    <t>Timex Group India Ltd</t>
  </si>
  <si>
    <t>TIMEX</t>
  </si>
  <si>
    <t>AFCOM Holdings Ltd</t>
  </si>
  <si>
    <t>AFCOM</t>
  </si>
  <si>
    <t>Xchanging Solutions Ltd</t>
  </si>
  <si>
    <t>XCHANGING</t>
  </si>
  <si>
    <t>Vardhman Holdings Ltd</t>
  </si>
  <si>
    <t>VHL</t>
  </si>
  <si>
    <t>Ngl Fine Chem Ltd</t>
  </si>
  <si>
    <t>NGLFINE</t>
  </si>
  <si>
    <t>Selan Exploration Technology Ltd</t>
  </si>
  <si>
    <t>SELAN</t>
  </si>
  <si>
    <t>Finkurve Financial Services Ltd</t>
  </si>
  <si>
    <t>FINKURVE</t>
  </si>
  <si>
    <t>Cellecor Gadgets Ltd</t>
  </si>
  <si>
    <t>CELLECOR</t>
  </si>
  <si>
    <t>Kernex Microsystems (India) Ltd</t>
  </si>
  <si>
    <t>KERNEX</t>
  </si>
  <si>
    <t>Sandesh Ltd</t>
  </si>
  <si>
    <t>SANDESH</t>
  </si>
  <si>
    <t>Trident Techlabs Ltd</t>
  </si>
  <si>
    <t>TECHLABS</t>
  </si>
  <si>
    <t>Dwarikesh Sugar Industries Ltd</t>
  </si>
  <si>
    <t>DWARKESH</t>
  </si>
  <si>
    <t>Uttam Sugar Mills Ltd</t>
  </si>
  <si>
    <t>UTTAMSUGAR</t>
  </si>
  <si>
    <t>AVT Natural Products Ltd</t>
  </si>
  <si>
    <t>AVTNPL</t>
  </si>
  <si>
    <t>Maan Aluminium Ltd</t>
  </si>
  <si>
    <t>MAANALU</t>
  </si>
  <si>
    <t>Snowman Logistics Ltd</t>
  </si>
  <si>
    <t>SNOWMAN</t>
  </si>
  <si>
    <t>Khazanchi Jewellers Ltd</t>
  </si>
  <si>
    <t>KHAZANCHI</t>
  </si>
  <si>
    <t>Apparel, Accessories &amp; Luxury Goods</t>
  </si>
  <si>
    <t>R K Swamy Ltd</t>
  </si>
  <si>
    <t>RKSWAMY</t>
  </si>
  <si>
    <t>Manoj Vaibhav Gems N Jewellers Ltd</t>
  </si>
  <si>
    <t>MVGJL</t>
  </si>
  <si>
    <t>Aurum Proptech Ltd</t>
  </si>
  <si>
    <t>AURUM</t>
  </si>
  <si>
    <t>HLV Ltd</t>
  </si>
  <si>
    <t>HLVLTD</t>
  </si>
  <si>
    <t>Control Print Ltd</t>
  </si>
  <si>
    <t>CONTROLPR</t>
  </si>
  <si>
    <t>Signpost India Ltd</t>
  </si>
  <si>
    <t>SIGNPOST</t>
  </si>
  <si>
    <t>Beekay Steel Industries Ltd</t>
  </si>
  <si>
    <t>BEEKAY</t>
  </si>
  <si>
    <t>Macpower CNC Machines Ltd</t>
  </si>
  <si>
    <t>MACPOWER</t>
  </si>
  <si>
    <t>Heubach Colorants India Ltd</t>
  </si>
  <si>
    <t>HEUBACHIND</t>
  </si>
  <si>
    <t>Industrial and Prudential Investment Co Ltd</t>
  </si>
  <si>
    <t>INDPRUD</t>
  </si>
  <si>
    <t>Manali Petrochemicals Ltd</t>
  </si>
  <si>
    <t>MANALIPETC</t>
  </si>
  <si>
    <t>Jagsonpal Pharmaceuticals Ltd</t>
  </si>
  <si>
    <t>JAGSNPHARM</t>
  </si>
  <si>
    <t>Mukka Proteins Ltd</t>
  </si>
  <si>
    <t>MUKKA</t>
  </si>
  <si>
    <t>Cosmic CRF Ltd</t>
  </si>
  <si>
    <t>COSMICCRF</t>
  </si>
  <si>
    <t>Emkay Taps and Cutting Tools Ltd</t>
  </si>
  <si>
    <t>EMKAYTOOLS</t>
  </si>
  <si>
    <t>Kross Ltd</t>
  </si>
  <si>
    <t>KROSS</t>
  </si>
  <si>
    <t>Electrotherm (India) Ltd</t>
  </si>
  <si>
    <t>ELECTHERM</t>
  </si>
  <si>
    <t>Kirloskar Electric Company Ltd</t>
  </si>
  <si>
    <t>KECL</t>
  </si>
  <si>
    <t>Taneja Aerospace and Aviation Ltd</t>
  </si>
  <si>
    <t>TANAA</t>
  </si>
  <si>
    <t>Jagatjit Industries Ltd</t>
  </si>
  <si>
    <t>JAGAJITIND</t>
  </si>
  <si>
    <t>Saurashtra Cement Ltd</t>
  </si>
  <si>
    <t>SAURASHCEM</t>
  </si>
  <si>
    <t>SAR Televenture Ltd</t>
  </si>
  <si>
    <t>SARTELE</t>
  </si>
  <si>
    <t>Wardwizard Innovations &amp; Mobility Ltd</t>
  </si>
  <si>
    <t>WARDINMOBI</t>
  </si>
  <si>
    <t>Vimta Labs Ltd</t>
  </si>
  <si>
    <t>VIMTALABS</t>
  </si>
  <si>
    <t>Arihant Capital Markets Ltd</t>
  </si>
  <si>
    <t>ARIHANTCAP</t>
  </si>
  <si>
    <t>Credo Brands Marketing Ltd</t>
  </si>
  <si>
    <t>MUFTI</t>
  </si>
  <si>
    <t>Men's Clothing</t>
  </si>
  <si>
    <t>Ksolves India Ltd</t>
  </si>
  <si>
    <t>KSOLVES</t>
  </si>
  <si>
    <t>Arrow Greentech Ltd</t>
  </si>
  <si>
    <t>ARROWGREEN</t>
  </si>
  <si>
    <t>AGI Infra Ltd</t>
  </si>
  <si>
    <t>AGIIL</t>
  </si>
  <si>
    <t>Shankara Building Products Ltd</t>
  </si>
  <si>
    <t>SHANKARA</t>
  </si>
  <si>
    <t>Orient Technologies Ltd</t>
  </si>
  <si>
    <t>ORIENTTECH</t>
  </si>
  <si>
    <t>Creative Newtech Ltd</t>
  </si>
  <si>
    <t>CREATIVE</t>
  </si>
  <si>
    <t>Aym Syntex Ltd</t>
  </si>
  <si>
    <t>AYMSYNTEX</t>
  </si>
  <si>
    <t>Kuantum Papers Ltd</t>
  </si>
  <si>
    <t>KUANTUM</t>
  </si>
  <si>
    <t>Aptech Ltd</t>
  </si>
  <si>
    <t>APTECHT</t>
  </si>
  <si>
    <t>Benares Hotels Ltd</t>
  </si>
  <si>
    <t>BENARAS</t>
  </si>
  <si>
    <t>Bajaj Healthcare Ltd</t>
  </si>
  <si>
    <t>BAJAJHCARE</t>
  </si>
  <si>
    <t>Uniphos Enterprises Ltd</t>
  </si>
  <si>
    <t>UNIENTER</t>
  </si>
  <si>
    <t>Indo Rama Synthetics (India) Ltd</t>
  </si>
  <si>
    <t>INDORAMA</t>
  </si>
  <si>
    <t>Max India Ltd</t>
  </si>
  <si>
    <t>MAXIND</t>
  </si>
  <si>
    <t>Mafatlal Industries Ltd</t>
  </si>
  <si>
    <t>MAFATIND</t>
  </si>
  <si>
    <t>GIC Housing Finance Ltd</t>
  </si>
  <si>
    <t>GICHSGFIN</t>
  </si>
  <si>
    <t>Gala Precision Engineering Ltd</t>
  </si>
  <si>
    <t>GALAPREC</t>
  </si>
  <si>
    <t>Vantage Knowledge Academy Ltd</t>
  </si>
  <si>
    <t>VKAL</t>
  </si>
  <si>
    <t>Magadh Sugar &amp; Energy Ltd</t>
  </si>
  <si>
    <t>MAGADSUGAR</t>
  </si>
  <si>
    <t>CFF Fluid Control Ltd</t>
  </si>
  <si>
    <t>CFF</t>
  </si>
  <si>
    <t>Aerospace &amp; Defense</t>
  </si>
  <si>
    <t>Valiant Organics Ltd</t>
  </si>
  <si>
    <t>VALIANTORG</t>
  </si>
  <si>
    <t>AGS Transact Technologies Ltd</t>
  </si>
  <si>
    <t>AGSTRA</t>
  </si>
  <si>
    <t>Ritco Logistics Ltd</t>
  </si>
  <si>
    <t>RITCO</t>
  </si>
  <si>
    <t>3B Blackbio DX Ltd</t>
  </si>
  <si>
    <t>3BBLACKBIO</t>
  </si>
  <si>
    <t>Fertilizers &amp; Agricultural Chemicals</t>
  </si>
  <si>
    <t>Saint-Gobain Sekurit India Ltd</t>
  </si>
  <si>
    <t>SAINTGOBAIN</t>
  </si>
  <si>
    <t>Dharmaj Crop Guard Ltd</t>
  </si>
  <si>
    <t>DHARMAJ</t>
  </si>
  <si>
    <t>TGV SRAAC Ltd</t>
  </si>
  <si>
    <t>TGVSL</t>
  </si>
  <si>
    <t>Last Mile Enterprises Ltd</t>
  </si>
  <si>
    <t>LASTMILE</t>
  </si>
  <si>
    <t>New Delhi Television Ltd</t>
  </si>
  <si>
    <t>NDTV</t>
  </si>
  <si>
    <t>Diffusion Engineers Ltd</t>
  </si>
  <si>
    <t>DIFFNKG</t>
  </si>
  <si>
    <t>IST Ltd</t>
  </si>
  <si>
    <t>ISTLTD</t>
  </si>
  <si>
    <t>Tuticorin Alkali Chemicals and Fertilizers Ltd</t>
  </si>
  <si>
    <t>TUTIALKA</t>
  </si>
  <si>
    <t>Elin Electronics Ltd</t>
  </si>
  <si>
    <t>ELIN</t>
  </si>
  <si>
    <t>Pudumjee Paper Products Ltd</t>
  </si>
  <si>
    <t>PDMJEPAPER</t>
  </si>
  <si>
    <t>Satia Industries Ltd</t>
  </si>
  <si>
    <t>SATIA</t>
  </si>
  <si>
    <t>Sika Interplant Systems Ltd</t>
  </si>
  <si>
    <t>SIKA</t>
  </si>
  <si>
    <t>Automotive Stampings and Assemblies Ltd</t>
  </si>
  <si>
    <t>ASAL</t>
  </si>
  <si>
    <t>Australian Premium Solar (India) Ltd</t>
  </si>
  <si>
    <t>APS</t>
  </si>
  <si>
    <t>Photovoltaic Solar Systems &amp; Equipment</t>
  </si>
  <si>
    <t>IIRM Holdings India Ltd</t>
  </si>
  <si>
    <t>IIRM</t>
  </si>
  <si>
    <t>Prime Securities Ltd</t>
  </si>
  <si>
    <t>PRIMESECU</t>
  </si>
  <si>
    <t>Sical Logistics Ltd</t>
  </si>
  <si>
    <t>SICALLOG</t>
  </si>
  <si>
    <t>Vilas Transcore Ltd</t>
  </si>
  <si>
    <t>VILAS</t>
  </si>
  <si>
    <t>Morganite Crucible (India) Ltd</t>
  </si>
  <si>
    <t>MORGANITE</t>
  </si>
  <si>
    <t>Shalimar Paints Ltd</t>
  </si>
  <si>
    <t>SHALPAINTS</t>
  </si>
  <si>
    <t>Vasa Denticity Ltd</t>
  </si>
  <si>
    <t>DENTALKART</t>
  </si>
  <si>
    <t>NACL Industries Ltd</t>
  </si>
  <si>
    <t>NACLIND</t>
  </si>
  <si>
    <t>Nelcast Ltd</t>
  </si>
  <si>
    <t>NELCAST</t>
  </si>
  <si>
    <t>Faze Three Ltd</t>
  </si>
  <si>
    <t>FAZE3Q</t>
  </si>
  <si>
    <t>Jaybharat Textiles and Real Estate Ltd</t>
  </si>
  <si>
    <t>JAYTEX</t>
  </si>
  <si>
    <t>Investment Trust of India Ltd</t>
  </si>
  <si>
    <t>THEINVEST</t>
  </si>
  <si>
    <t>NINtec Systems Ltd</t>
  </si>
  <si>
    <t>NINSYS</t>
  </si>
  <si>
    <t>Kriti Industries (India) Limited</t>
  </si>
  <si>
    <t>KRITI</t>
  </si>
  <si>
    <t>Transindia Real Estate Ltd</t>
  </si>
  <si>
    <t>TREL</t>
  </si>
  <si>
    <t>Sutlej Textiles and Industries Ltd</t>
  </si>
  <si>
    <t>SUTLEJTEX</t>
  </si>
  <si>
    <t>Sahana System Ltd</t>
  </si>
  <si>
    <t>SAHANA</t>
  </si>
  <si>
    <t>Jay Bharat Maruti Ltd</t>
  </si>
  <si>
    <t>JAYBARMARU</t>
  </si>
  <si>
    <t>Sunshine Capital Ltd</t>
  </si>
  <si>
    <t>SCL</t>
  </si>
  <si>
    <t>Ganesh Benzoplast Ltd</t>
  </si>
  <si>
    <t>GANESHBE</t>
  </si>
  <si>
    <t>Swiss Military Consumer Goods Ltd</t>
  </si>
  <si>
    <t>SWISSMLTRY</t>
  </si>
  <si>
    <t>Urja Global Ltd</t>
  </si>
  <si>
    <t>URJA</t>
  </si>
  <si>
    <t>City Pulse Multiplex Ltd</t>
  </si>
  <si>
    <t>CPML</t>
  </si>
  <si>
    <t>Movies &amp; Entertainment</t>
  </si>
  <si>
    <t>Voith Paper Fabrics India Ltd</t>
  </si>
  <si>
    <t>VOITHPAPR</t>
  </si>
  <si>
    <t>Pacheli Industrial Finance Ltd</t>
  </si>
  <si>
    <t>PIFL</t>
  </si>
  <si>
    <t>Algoquant Fintech Ltd</t>
  </si>
  <si>
    <t>AQFINTECH</t>
  </si>
  <si>
    <t>Asian Granito India Ltd</t>
  </si>
  <si>
    <t>ASIANTILES</t>
  </si>
  <si>
    <t>20 Microns Ltd</t>
  </si>
  <si>
    <t>20MICRONS</t>
  </si>
  <si>
    <t>Ratnaveer Precision Engineering Ltd</t>
  </si>
  <si>
    <t>RATNAVEER</t>
  </si>
  <si>
    <t>Oswal Agro Mills Ltd</t>
  </si>
  <si>
    <t>OSWALAGRO</t>
  </si>
  <si>
    <t>Bodal Chemicals Ltd</t>
  </si>
  <si>
    <t>BODALCHEM</t>
  </si>
  <si>
    <t>Zuari Industries Ltd</t>
  </si>
  <si>
    <t>ZUARIIND</t>
  </si>
  <si>
    <t>Allcargo Terminals Ltd</t>
  </si>
  <si>
    <t>ATL</t>
  </si>
  <si>
    <t>GFL Ltd</t>
  </si>
  <si>
    <t>GFLLIMITED</t>
  </si>
  <si>
    <t>Hazoor Multi Projects Ltd</t>
  </si>
  <si>
    <t>HAZOOR</t>
  </si>
  <si>
    <t>Shree Ganesh Remedies Ltd</t>
  </si>
  <si>
    <t>SGRL</t>
  </si>
  <si>
    <t>Anuh Pharma Ltd</t>
  </si>
  <si>
    <t>ANUHPHR</t>
  </si>
  <si>
    <t>Krystal Integrated Services Ltd</t>
  </si>
  <si>
    <t>KRYSTAL</t>
  </si>
  <si>
    <t>Concord Control Systems Ltd</t>
  </si>
  <si>
    <t>CNCRD</t>
  </si>
  <si>
    <t>STEL Holdings Ltd</t>
  </si>
  <si>
    <t>STEL</t>
  </si>
  <si>
    <t>Ashika Credit Capital Ltd</t>
  </si>
  <si>
    <t>ASHIKA</t>
  </si>
  <si>
    <t>Shree Tirupati Balajee FIBC Ltd</t>
  </si>
  <si>
    <t>TIRUPATI</t>
  </si>
  <si>
    <t>Industry</t>
  </si>
  <si>
    <t>Oil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</si>
  <si>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</si>
  <si>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</si>
  <si>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</si>
  <si>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</si>
  <si>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</si>
  <si>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Healthcare</t>
  </si>
  <si>
    <t>Power</t>
  </si>
  <si>
    <t>Automobile and Auto Components</t>
  </si>
  <si>
    <t>Metals &amp; Mining</t>
  </si>
  <si>
    <t>Construction Materials</t>
  </si>
  <si>
    <t>Capital Goods</t>
  </si>
  <si>
    <t>Consumer Durables</t>
  </si>
  <si>
    <t>Services</t>
  </si>
  <si>
    <t>Consumer Services</t>
  </si>
  <si>
    <t>Realty</t>
  </si>
  <si>
    <t>Chemicals</t>
  </si>
  <si>
    <t>-</t>
  </si>
  <si>
    <t>Diversified</t>
  </si>
  <si>
    <t>Media Entertainment &amp; Publication</t>
  </si>
  <si>
    <t>Utilities</t>
  </si>
  <si>
    <t>Forest Materials</t>
  </si>
  <si>
    <t>1Y Return vs Nifty Z-Score</t>
  </si>
  <si>
    <t>1M Return vs Nifty Z-Score</t>
  </si>
  <si>
    <t>6M Return vs Nifty Z-Score</t>
  </si>
  <si>
    <t>1W Return vs Nifty Z-Score</t>
  </si>
  <si>
    <t>20D EMA</t>
  </si>
  <si>
    <t>% Price above 20 EMA</t>
  </si>
  <si>
    <t>% Price above 50 EMA</t>
  </si>
  <si>
    <t>% Price above 200 EMA</t>
  </si>
  <si>
    <t>Day Low</t>
  </si>
  <si>
    <t>Day High</t>
  </si>
  <si>
    <t>Current Week Low</t>
  </si>
  <si>
    <t>Current Week High</t>
  </si>
  <si>
    <t>Current Month Low</t>
  </si>
  <si>
    <t>Current Month High</t>
  </si>
  <si>
    <t>% Away From Day Low</t>
  </si>
  <si>
    <t>% Away From Day High</t>
  </si>
  <si>
    <t>% Away From Current Week Low</t>
  </si>
  <si>
    <t>% Away From Current Week High</t>
  </si>
  <si>
    <t>% Away From Current Month Low</t>
  </si>
  <si>
    <t>% Away From Current Month High</t>
  </si>
  <si>
    <t>Uptrend</t>
  </si>
  <si>
    <t>Relative Strength Sector Index</t>
  </si>
  <si>
    <t>Relative Strength Sector Index - Zone</t>
  </si>
  <si>
    <t>Rate of Change</t>
  </si>
  <si>
    <t>Rate of Change - Zone</t>
  </si>
  <si>
    <t>Negative</t>
  </si>
  <si>
    <t>Positive</t>
  </si>
  <si>
    <t>Neutral</t>
  </si>
  <si>
    <t>Sharpe Ratio Z-Score</t>
  </si>
  <si>
    <t>Score</t>
  </si>
  <si>
    <t>Rank 1Y</t>
  </si>
  <si>
    <t>Rank 6M</t>
  </si>
  <si>
    <t>Rank Sharpe</t>
  </si>
  <si>
    <t>Avg</t>
  </si>
  <si>
    <t>Count</t>
  </si>
  <si>
    <t>1W Out-Performance</t>
  </si>
  <si>
    <t>1M Out-Performance</t>
  </si>
  <si>
    <t>RSI</t>
  </si>
  <si>
    <t>% Price above 20D EMA</t>
  </si>
  <si>
    <t>Rank</t>
  </si>
  <si>
    <t xml:space="preserve">Score 2 </t>
  </si>
  <si>
    <t>Rank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</si>
</sst>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00862-7329-434C-AF44-453C96614D32}" name="Table3" displayName="Table3" ref="A1:Z125" totalsRowShown="0">
  <sortState xmlns:xlrd2="http://schemas.microsoft.com/office/spreadsheetml/2017/richdata2" ref="A2:Z125">
    <sortCondition ref="Z1:Z125"/>
  </sortState>
  <tableColumns count="26">
    <tableColumn id="1" xr3:uid="{68B084D5-630F-4287-9C81-5F95630A49C0}" name="Sub-Sector"/>
    <tableColumn id="2" xr3:uid="{FF337126-09DF-497C-B0F9-AC0D5E86D81F}" name="Count" dataDxfId="48">
      <calculatedColumnFormula>COUNTIFS(Table2[Sub-Sector],Table3[[#This Row],[Sub-Sector]])</calculatedColumnFormula>
    </tableColumn>
    <tableColumn id="3" xr3:uid="{1F492FBE-40E5-428C-A8D0-346CB3E12B07}" name="Uptrend" dataDxfId="47">
      <calculatedColumnFormula>COUNTIFS(Table2[Sub-Sector],Table3[[#This Row],[Sub-Sector]],Table2[Uptrend],"Uptrend")/Table3[[#This Row],[Count]]</calculatedColumnFormula>
    </tableColumn>
    <tableColumn id="4" xr3:uid="{89857020-F0D5-4592-BDF8-B81E2907ACB7}" name="1W Out-Performance" dataDxfId="46">
      <calculatedColumnFormula>COUNTIFS(Table2[Sub-Sector],Table3[[#This Row],[Sub-Sector]],Table2[1W Return vs Nifty],"&gt;=5")/Table3[[#This Row],[Count]]</calculatedColumnFormula>
    </tableColumn>
    <tableColumn id="5" xr3:uid="{8EAEBE69-0237-4722-B7AC-551AC78D282A}" name="1M Out-Performance" dataDxfId="45">
      <calculatedColumnFormula>COUNTIFS(Table2[Sub-Sector],Table3[[#This Row],[Sub-Sector]],Table2[1M Return vs Nifty],"&gt;=5")/Table3[[#This Row],[Count]]</calculatedColumnFormula>
    </tableColumn>
    <tableColumn id="6" xr3:uid="{B065CE9E-7998-4CD9-BD8D-7BDC6D5291BC}" name="6M Return vs Nifty" dataDxfId="44">
      <calculatedColumnFormula>COUNTIFS(Table2[Sub-Sector],Table3[[#This Row],[Sub-Sector]],Table2[6M Return vs Nifty],"&gt;=10")/Table3[[#This Row],[Count]]</calculatedColumnFormula>
    </tableColumn>
    <tableColumn id="7" xr3:uid="{71FE385D-4ACD-4B05-9B6B-CA055C423CCD}" name="1Y Return vs Nifty" dataDxfId="43">
      <calculatedColumnFormula>COUNTIFS(Table2[Sub-Sector],Table3[[#This Row],[Sub-Sector]],Table2[1Y Return vs Nifty],"&gt;=10")/Table3[[#This Row],[Count]]</calculatedColumnFormula>
    </tableColumn>
    <tableColumn id="8" xr3:uid="{EED3E8AC-7323-409F-B9B2-6F7B367F5FB4}" name="RSI" dataDxfId="42">
      <calculatedColumnFormula>COUNTIFS(Table2[Sub-Sector],Table3[[#This Row],[Sub-Sector]],Table2[RSI Exponential â€“ 14D],"&gt;=50")/Table3[[#This Row],[Count]]</calculatedColumnFormula>
    </tableColumn>
    <tableColumn id="9" xr3:uid="{0B572466-A8D6-43FC-A341-1467FA86F213}" name="Relative Volume" dataDxfId="41">
      <calculatedColumnFormula>COUNTIFS(Table2[Sub-Sector],Table3[[#This Row],[Sub-Sector]],Table2[Relative Volume],"&gt;=1")/Table3[[#This Row],[Count]]</calculatedColumnFormula>
    </tableColumn>
    <tableColumn id="10" xr3:uid="{7EB0E959-4329-42F3-B850-F91B9C7D07C6}" name="% Away From Day Low" dataDxfId="40">
      <calculatedColumnFormula>COUNTIFS(Table2[Sub-Sector],Table3[[#This Row],[Sub-Sector]],Table2[% Away From Day Low],"&gt;=0.05")/Table3[[#This Row],[Count]]</calculatedColumnFormula>
    </tableColumn>
    <tableColumn id="11" xr3:uid="{03AF225E-A135-43DC-A34B-2C8E4C3096A2}" name="% Away From Day High" dataDxfId="39">
      <calculatedColumnFormula>COUNTIFS(Table2[Sub-Sector],Table3[[#This Row],[Sub-Sector]],Table2[% Away From Day High],"&lt;=0.05")/Table3[[#This Row],[Count]]</calculatedColumnFormula>
    </tableColumn>
    <tableColumn id="12" xr3:uid="{70615468-6F35-4B00-A3AB-3DB8E8AE63A9}" name="% Away From Current Week Low" dataDxfId="38">
      <calculatedColumnFormula>COUNTIFS(Table2[Sub-Sector],Table3[[#This Row],[Sub-Sector]],Table2[% Away From Current Week Low],"&gt;=0.05")/Table3[[#This Row],[Count]]</calculatedColumnFormula>
    </tableColumn>
    <tableColumn id="13" xr3:uid="{95E90F15-9BDC-4415-95BB-D285290F169D}" name="% Away From Current Week High" dataDxfId="37">
      <calculatedColumnFormula>COUNTIFS(Table2[Sub-Sector],Table3[[#This Row],[Sub-Sector]],Table2[% Away From Current Week High],"&lt;=0.05")/Table3[[#This Row],[Count]]</calculatedColumnFormula>
    </tableColumn>
    <tableColumn id="14" xr3:uid="{FED8D80A-04AF-480F-ACD5-1166B4C769B9}" name="% Away From Current Month Low" dataDxfId="36">
      <calculatedColumnFormula>COUNTIFS(Table2[Sub-Sector],Table3[[#This Row],[Sub-Sector]],Table2[% Away From Current Month Low],"&gt;=0.05")/Table3[[#This Row],[Count]]</calculatedColumnFormula>
    </tableColumn>
    <tableColumn id="15" xr3:uid="{0F4999F6-9047-4B1A-B558-B8BDCF9F9CE1}" name="% Away From Current Month High" dataDxfId="35">
      <calculatedColumnFormula>COUNTIFS(Table2[Sub-Sector],Table3[[#This Row],[Sub-Sector]],Table2[% Away From Current Month High],"&lt;=0.05")/Table3[[#This Row],[Count]]</calculatedColumnFormula>
    </tableColumn>
    <tableColumn id="16" xr3:uid="{9244B97F-EB40-4DEF-A81F-933CF46BEF8E}" name="% Away From 52W High" dataDxfId="34">
      <calculatedColumnFormula>COUNTIFS(Table2[Sub-Sector],Table3[[#This Row],[Sub-Sector]],Table2[% Away From 52W High],"&lt;=10")/Table3[[#This Row],[Count]]</calculatedColumnFormula>
    </tableColumn>
    <tableColumn id="17" xr3:uid="{B5F8A614-83FD-43C5-B853-29BA6C3FC99A}" name="% Away From 52W Low" dataDxfId="33">
      <calculatedColumnFormula>COUNTIFS(Table2[Sub-Sector],Table3[[#This Row],[Sub-Sector]],Table2[% Away From 52W Low],"&gt;=10")/Table3[[#This Row],[Count]]</calculatedColumnFormula>
    </tableColumn>
    <tableColumn id="18" xr3:uid="{7EEC99B5-2C83-4FD8-9184-1BC391FBE39B}" name="% Price above 20D EMA" dataDxfId="32">
      <calculatedColumnFormula>COUNTIFS(Table2[Sub-Sector],Table3[[#This Row],[Sub-Sector]],Table2[% Price above 20 EMA],"&gt;=0")/Table3[[#This Row],[Count]]</calculatedColumnFormula>
    </tableColumn>
    <tableColumn id="19" xr3:uid="{B80CB55E-BF27-4C3C-A436-206943EC516A}" name="% Price above 50 EMA" dataDxfId="31">
      <calculatedColumnFormula>COUNTIFS(Table2[Sub-Sector],Table3[[#This Row],[Sub-Sector]],Table2[% Price above 50 EMA],"&gt;=0")/Table3[[#This Row],[Count]]</calculatedColumnFormula>
    </tableColumn>
    <tableColumn id="20" xr3:uid="{4D17BA8C-A060-4694-9E05-634D1921022B}" name="% Price above 200 EMA" dataDxfId="30">
      <calculatedColumnFormula>COUNTIFS(Table2[Sub-Sector],Table3[[#This Row],[Sub-Sector]],Table2[% Price above 200 EMA],"&gt;=0")/Table3[[#This Row],[Count]]</calculatedColumnFormula>
    </tableColumn>
    <tableColumn id="21" xr3:uid="{FB7302A8-BA15-4F94-A718-C49FFA6BDEF0}" name="Rate of Change - Zone" dataDxfId="29">
      <calculatedColumnFormula>COUNTIFS(Table2[Sub-Sector],Table3[[#This Row],[Sub-Sector]],Table2[Rate of Change - Zone],"Positive")/Table3[[#This Row],[Count]]</calculatedColumnFormula>
    </tableColumn>
    <tableColumn id="22" xr3:uid="{A69FBBE5-6A3B-41D4-8019-630942C86D88}" name="Sharpe Ratio" dataDxfId="28">
      <calculatedColumnFormula>COUNTIFS(Table2[Sub-Sector],Table3[[#This Row],[Sub-Sector]],Table2[Sharpe Ratio],"&gt;=0.10")/Table3[[#This Row],[Count]]</calculatedColumnFormula>
    </tableColumn>
    <tableColumn id="23" xr3:uid="{8F311059-FE88-40A3-8ACA-1DA57E03D8FF}" name="Score" dataDxfId="27">
      <calculatedColumnFormula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calculatedColumnFormula>
    </tableColumn>
    <tableColumn id="24" xr3:uid="{84630195-C43C-4208-BDC3-D99731E2AC79}" name="Rank" dataDxfId="26">
      <calculatedColumnFormula>_xlfn.RANK.AVG(Table3[[#This Row],[Score]],Table3[Score],1)</calculatedColumnFormula>
    </tableColumn>
    <tableColumn id="25" xr3:uid="{D8184E3E-EB26-4CC3-8ACC-14D39A59DD3D}" name="Score 2 " dataDxfId="25">
      <calculatedColumnFormula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calculatedColumnFormula>
    </tableColumn>
    <tableColumn id="26" xr3:uid="{7667640A-A07A-4597-BF98-962151454DC0}" name="Rank 2" dataDxfId="24">
      <calculatedColumnFormula>_xlfn.RANK.AVG(Table3[[#This Row],[Score 2 ]],Table3[[Score 2 ]],1)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FD782-2E11-4E11-90DC-496CD80893A5}" name="Table2" displayName="Table2" ref="A1:AV733" totalsRowShown="0">
  <sortState xmlns:xlrd2="http://schemas.microsoft.com/office/spreadsheetml/2017/richdata2" ref="A2:AV733">
    <sortCondition ref="AV1:AV733"/>
  </sortState>
  <tableColumns count="48">
    <tableColumn id="1" xr3:uid="{266171FD-AE61-459E-8B86-7FB29B718C7E}" name="Name"/>
    <tableColumn id="2" xr3:uid="{9D4AFFE5-BB23-47F3-B7E8-59AEE0E0B39C}" name="Ticker"/>
    <tableColumn id="3" xr3:uid="{D7E2AC28-AC9B-45FE-ADA2-3F7998786B3F}" name="Industry"/>
    <tableColumn id="4" xr3:uid="{236F507A-EF0E-48A6-A9E5-DFF545A39085}" name="Sub-Sector"/>
    <tableColumn id="5" xr3:uid="{7B88D5C9-B588-481E-AEF1-45E37FC626DC}" name="Market Cap"/>
    <tableColumn id="6" xr3:uid="{8BF065C7-8971-42D4-8D7F-06CD461E7CAF}" name="Close Price"/>
    <tableColumn id="7" xr3:uid="{FB0434B0-AAC6-42F6-B076-981743BCE091}" name="1Y Return vs Nifty"/>
    <tableColumn id="18" xr3:uid="{562E7F03-D3A3-4FF0-B09A-2BC53E10C93D}" name="1Y Return vs Nifty Z-Score" dataDxfId="23">
      <calculatedColumnFormula>(Table2[[#This Row],[1Y Return vs Nifty]]-AVERAGE(Table2[1Y Return vs Nifty]))/_xlfn.STDEV.P(Table2[1Y Return vs Nifty])</calculatedColumnFormula>
    </tableColumn>
    <tableColumn id="8" xr3:uid="{1E4193F2-FE36-47B9-A3E8-341CD5D56FFC}" name="1M Return vs Nifty"/>
    <tableColumn id="19" xr3:uid="{9619824F-406D-4301-9B56-BA15ADB33DFC}" name="1M Return vs Nifty Z-Score" dataDxfId="22">
      <calculatedColumnFormula>(Table2[[#This Row],[1M Return vs Nifty]]-AVERAGE(Table2[1M Return vs Nifty]))/_xlfn.STDEV.P(Table2[1M Return vs Nifty])</calculatedColumnFormula>
    </tableColumn>
    <tableColumn id="9" xr3:uid="{BE54BF99-2C1A-4598-B612-FAB81420545B}" name="6M Return vs Nifty"/>
    <tableColumn id="20" xr3:uid="{66EFF8A7-ECAF-4608-9A09-B131DE12BB59}" name="6M Return vs Nifty Z-Score" dataDxfId="21">
      <calculatedColumnFormula>(Table2[[#This Row],[6M Return vs Nifty]]-AVERAGE(Table2[6M Return vs Nifty]))/_xlfn.STDEV.P(Table2[6M Return vs Nifty])</calculatedColumnFormula>
    </tableColumn>
    <tableColumn id="10" xr3:uid="{96F896BF-BB4F-43F0-987F-67931C539E3C}" name="1W Return vs Nifty"/>
    <tableColumn id="22" xr3:uid="{08DC2A21-0420-4E0F-ABC8-C06F5C1AE975}" name="1W Return vs Nifty Z-Score" dataDxfId="20">
      <calculatedColumnFormula>(Table2[[#This Row],[1W Return vs Nifty]]-AVERAGE(Table2[1W Return vs Nifty]))/_xlfn.STDEV.P(Table2[1W Return vs Nifty])</calculatedColumnFormula>
    </tableColumn>
    <tableColumn id="21" xr3:uid="{28A1CAB7-134F-4A32-8E57-BEF5201B733C}" name="20D EMA" dataDxfId="19"/>
    <tableColumn id="11" xr3:uid="{CD6984B9-AD74-493A-A065-3810D8EF7E98}" name="50D EMA"/>
    <tableColumn id="12" xr3:uid="{5D0696A3-C8C7-4976-8519-1D1068B7382C}" name="200D EMA"/>
    <tableColumn id="13" xr3:uid="{F7961C91-AC61-430D-823C-5D6ACAAEDAF7}" name="RSI Exponential â€“ 14D"/>
    <tableColumn id="25" xr3:uid="{E2926688-09D8-41FB-8758-7CCB5908FE4B}" name="% Price above 20 EMA" dataDxfId="18">
      <calculatedColumnFormula>(Table2[[#This Row],[Close Price]]-Table2[[#This Row],[20D EMA]])/Table2[[#This Row],[20D EMA]]</calculatedColumnFormula>
    </tableColumn>
    <tableColumn id="24" xr3:uid="{C5183A19-7C81-4A88-9559-A6826CE5EA4D}" name="% Price above 50 EMA" dataDxfId="17">
      <calculatedColumnFormula>(Table2[[#This Row],[Close Price]]-Table2[[#This Row],[50D EMA]])/Table2[[#This Row],[50D EMA]]</calculatedColumnFormula>
    </tableColumn>
    <tableColumn id="23" xr3:uid="{C7E27E37-4D20-4D3E-BB0B-043BC6B56CB5}" name="% Price above 200 EMA" dataDxfId="16">
      <calculatedColumnFormula>(Table2[[#This Row],[Close Price]]-Table2[[#This Row],[200D EMA]])/Table2[[#This Row],[200D EMA]]</calculatedColumnFormula>
    </tableColumn>
    <tableColumn id="14" xr3:uid="{8C285403-C035-4B8F-B6DC-6FEA0554C7D9}" name="Relative Volume"/>
    <tableColumn id="37" xr3:uid="{BBC2A457-2E5E-410B-934B-B067EDBE197A}" name="Day Low" dataDxfId="15"/>
    <tableColumn id="36" xr3:uid="{1068BF93-6BC1-4135-B630-87F7783D2F77}" name="Day High"/>
    <tableColumn id="35" xr3:uid="{C8BB156E-49AD-4CF6-9E22-FBB158A23246}" name="Current Week Low"/>
    <tableColumn id="34" xr3:uid="{40118EAF-EA2A-4DBB-9E0D-E260CD5CB75C}" name="Current Week High"/>
    <tableColumn id="33" xr3:uid="{4CB11A2D-6526-4908-A5B9-0D7370BACB82}" name="Current Month Low"/>
    <tableColumn id="32" xr3:uid="{E7B14478-D3FA-4AAB-8A42-353DD02747F1}" name="Current Month High"/>
    <tableColumn id="31" xr3:uid="{6DEC5A55-C431-4F04-AC17-0038BA47B9D5}" name="% Away From Day Low" dataDxfId="14">
      <calculatedColumnFormula>(Table2[[#This Row],[Close Price]]/Table2[[#This Row],[Day Low]])-1</calculatedColumnFormula>
    </tableColumn>
    <tableColumn id="30" xr3:uid="{C5092263-7831-420F-828D-1E6941C01614}" name="% Away From Day High" dataDxfId="13">
      <calculatedColumnFormula>(Table2[[#This Row],[Day High]]/Table2[[#This Row],[Close Price]])-1</calculatedColumnFormula>
    </tableColumn>
    <tableColumn id="29" xr3:uid="{63D19FCB-65C0-4582-845A-A656E53A6219}" name="% Away From Current Week Low" dataDxfId="12">
      <calculatedColumnFormula>(Table2[[#This Row],[Close Price]]/Table2[[#This Row],[Current Week Low]])-1</calculatedColumnFormula>
    </tableColumn>
    <tableColumn id="28" xr3:uid="{AC190787-0229-46CC-80EF-5394A05537D9}" name="% Away From Current Week High" dataDxfId="11">
      <calculatedColumnFormula>(Table2[[#This Row],[Current Week High]]/Table2[[#This Row],[Close Price]])-1</calculatedColumnFormula>
    </tableColumn>
    <tableColumn id="27" xr3:uid="{6AE59BCB-7F39-498F-9C79-D1D50DB043DB}" name="% Away From Current Month Low" dataDxfId="10">
      <calculatedColumnFormula>(Table2[[#This Row],[Close Price]]/Table2[[#This Row],[Current Month Low]])-1</calculatedColumnFormula>
    </tableColumn>
    <tableColumn id="26" xr3:uid="{298BBE16-E266-4F77-9EDA-0CE8FBC22D7D}" name="% Away From Current Month High" dataDxfId="9">
      <calculatedColumnFormula>(Table2[[#This Row],[Current Month High]]/Table2[[#This Row],[Close Price]])-1</calculatedColumnFormula>
    </tableColumn>
    <tableColumn id="15" xr3:uid="{6CF5F62F-A045-4BFE-9695-2A163403C650}" name="% Away From 52W High"/>
    <tableColumn id="16" xr3:uid="{6A5A92CE-B031-4CA1-9483-C02205067B40}" name="% Away From 52W Low"/>
    <tableColumn id="42" xr3:uid="{D64522CD-16F5-44F3-BBE4-44313209BD11}" name="Uptrend" dataDxfId="8">
      <calculatedColumnFormula>IF(AND(Table2[[#This Row],[20D EMA]]&gt;Table2[[#This Row],[50D EMA]],Table2[[#This Row],[50D EMA]]&gt;Table2[[#This Row],[200D EMA]]),"Uptrend","Downtrend/NoTrend")</calculatedColumnFormula>
    </tableColumn>
    <tableColumn id="41" xr3:uid="{6D73DC02-765C-47CB-B3B5-798A1CA1713D}" name="Relative Strength Sector Index" dataDxfId="7"/>
    <tableColumn id="40" xr3:uid="{4FF2A9A9-8099-43BD-AB12-B765772AE83C}" name="Relative Strength Sector Index - Zone"/>
    <tableColumn id="39" xr3:uid="{4288D2E8-EC93-4449-AC7F-D811D82BE696}" name="Rate of Change"/>
    <tableColumn id="38" xr3:uid="{4B719DB5-92E4-4A0A-B65A-B34FD34E267F}" name="Rate of Change - Zone"/>
    <tableColumn id="17" xr3:uid="{76A9122B-5C3F-4A1E-B16C-3447B83C637B}" name="Sharpe Ratio"/>
    <tableColumn id="43" xr3:uid="{B5836DF2-1E5E-4225-9C60-A3C20B63B90D}" name="Sharpe Ratio Z-Score" dataDxfId="6">
      <calculatedColumnFormula>(Table2[[#This Row],[Sharpe Ratio]]-AVERAGE(Table2[Sharpe Ratio]))/_xlfn.STDEV.P(Table2[Sharpe Ratio])</calculatedColumnFormula>
    </tableColumn>
    <tableColumn id="44" xr3:uid="{17A1025A-3694-4B23-B61C-D9690EDEB274}" name="Score" dataDxfId="5">
      <calculatedColumnFormula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calculatedColumnFormula>
    </tableColumn>
    <tableColumn id="45" xr3:uid="{DB0330E0-6C40-4114-926D-D7B512A99C6B}" name="Rank 1Y" dataDxfId="4">
      <calculatedColumnFormula>_xlfn.RANK.AVG(Table2[[#This Row],[1Y Return vs Nifty Z-Score]],Table2[1Y Return vs Nifty Z-Score])</calculatedColumnFormula>
    </tableColumn>
    <tableColumn id="46" xr3:uid="{1A049B7E-FCFE-47BA-981D-362757A94FDA}" name="Rank 6M" dataDxfId="3">
      <calculatedColumnFormula>_xlfn.RANK.AVG(Table2[[#This Row],[6M Return vs Nifty Z-Score]],Table2[6M Return vs Nifty Z-Score])</calculatedColumnFormula>
    </tableColumn>
    <tableColumn id="47" xr3:uid="{5796212E-4C96-49D1-905E-81DEB6DF57B7}" name="Rank Sharpe" dataDxfId="2">
      <calculatedColumnFormula>_xlfn.RANK.AVG(Table2[[#This Row],[Sharpe Ratio Z-Score]],Table2[Sharpe Ratio Z-Score])</calculatedColumnFormula>
    </tableColumn>
    <tableColumn id="48" xr3:uid="{95973E13-7092-4F0C-9D46-FC5ABA14917B}" name="Avg" dataDxfId="1">
      <calculatedColumnFormula>(Table2[[#This Row],[Rank 1Y]]+Table2[[#This Row],[Rank 6M]]+Table2[[#This Row],[Rank Sharpe]])/3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B5CEF-6CA4-4CF1-B3C7-248C325179D5}" name="Table1" displayName="Table1" ref="A1:Q1485" totalsRowShown="0">
  <autoFilter ref="A1:Q1485" xr:uid="{EE4B5CEF-6CA4-4CF1-B3C7-248C325179D5}">
    <filterColumn colId="2">
      <filters>
        <filter val="Automobile and Auto Components"/>
        <filter val="Capital Goods"/>
        <filter val="Chemicals"/>
        <filter val="Construction"/>
        <filter val="Construction Materials"/>
        <filter val="Consumer Durables"/>
        <filter val="Consumer Services"/>
        <filter val="Diversified"/>
        <filter val="Fast Moving Consumer Goods"/>
        <filter val="Financial Services"/>
        <filter val="Forest Materials"/>
        <filter val="Healthcare"/>
        <filter val="Information Technology"/>
        <filter val="Media Entertainment &amp; Publication"/>
        <filter val="Metals &amp; Mining"/>
        <filter val="Oil Gas &amp; Consumable Fuels"/>
        <filter val="Power"/>
        <filter val="Realty"/>
        <filter val="Services"/>
        <filter val="Telecommunication"/>
        <filter val="Textiles"/>
        <filter val="Utilities"/>
      </filters>
    </filterColumn>
    <filterColumn colId="11">
      <customFilters>
        <customFilter operator="notEqual" val=" "/>
      </customFilters>
    </filterColumn>
  </autoFilter>
  <tableColumns count="17">
    <tableColumn id="1" xr3:uid="{CBEDF70A-2A39-4662-A1B5-9AA3E4D70159}" name="Name"/>
    <tableColumn id="2" xr3:uid="{366C9D3E-862E-4D97-8C36-D0197995E297}" name="Ticker"/>
    <tableColumn id="17" xr3:uid="{04A06349-DC53-453C-9F04-72F7E93B0CA0}" name="Industry" dataDxfId="0"/>
    <tableColumn id="3" xr3:uid="{64DD3C6F-9099-416C-9327-48FCDF17B346}" name="Sub-Sector"/>
    <tableColumn id="4" xr3:uid="{A12F7678-8D7D-4285-B4D9-386C16C26A05}" name="Market Cap"/>
    <tableColumn id="5" xr3:uid="{64E112F5-E962-4870-B314-670218243358}" name="Close Price"/>
    <tableColumn id="6" xr3:uid="{217C0BFD-4FE4-4BD6-9303-09E715C3CA23}" name="1Y Return vs Nifty"/>
    <tableColumn id="7" xr3:uid="{8D93F87A-4506-4EE5-A1D3-DBBE18063FC9}" name="1M Return vs Nifty"/>
    <tableColumn id="8" xr3:uid="{9A5970DD-1CF6-44C4-A812-5D6A255DAE15}" name="6M Return vs Nifty"/>
    <tableColumn id="9" xr3:uid="{7FDFC159-11A7-43A9-A5A1-ECCA857A141E}" name="1W Return vs Nifty"/>
    <tableColumn id="10" xr3:uid="{372B5DDF-9991-4B69-84B0-B94254F86FBF}" name="50D EMA"/>
    <tableColumn id="11" xr3:uid="{55EDB0D8-5A95-4A9D-9F8C-A6ECE235C9D3}" name="200D EMA"/>
    <tableColumn id="12" xr3:uid="{92E49209-3732-48D4-AC8B-1CF720F6AAEF}" name="RSI Exponential â€“ 14D"/>
    <tableColumn id="13" xr3:uid="{0700F971-0BC7-4E31-9D55-B37C8817CDD0}" name="Relative Volume"/>
    <tableColumn id="14" xr3:uid="{ADD3D4DA-474F-45D1-801A-F53F5066CE30}" name="% Away From 52W High"/>
    <tableColumn id="15" xr3:uid="{0705E52B-CE94-4FF3-BBA1-3DC12F8BE091}" name="% Away From 52W Low"/>
    <tableColumn id="16" xr3:uid="{7B719F59-F963-4EF5-9C1B-607AE868B297}" name="Sharpe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7F8-F6C6-4AFD-8EE8-E74FCF4D4277}">
  <dimension ref="A1:Z125"/>
  <sheetViews>
    <sheetView tabSelected="1" topLeftCell="P1" workbookViewId="0">
      <selection activeCell="AB1" sqref="AB1"/>
    </sheetView>
  </sheetViews>
  <sheetFormatPr defaultRowHeight="14.4" x14ac:dyDescent="0.3"/>
  <cols>
    <col min="1" max="1" width="37.109375" bestFit="1" customWidth="1"/>
    <col min="2" max="2" width="8.33203125" bestFit="1" customWidth="1"/>
    <col min="3" max="3" width="10.44140625" bestFit="1" customWidth="1"/>
    <col min="4" max="4" width="21.77734375" bestFit="1" customWidth="1"/>
    <col min="5" max="5" width="21.6640625" bestFit="1" customWidth="1"/>
    <col min="6" max="6" width="19.44140625" bestFit="1" customWidth="1"/>
    <col min="7" max="7" width="18.5546875" bestFit="1" customWidth="1"/>
    <col min="8" max="8" width="8" bestFit="1" customWidth="1"/>
    <col min="9" max="9" width="17.6640625" bestFit="1" customWidth="1"/>
    <col min="10" max="10" width="22.44140625" bestFit="1" customWidth="1"/>
    <col min="11" max="11" width="23" bestFit="1" customWidth="1"/>
    <col min="12" max="12" width="31.77734375" bestFit="1" customWidth="1"/>
    <col min="13" max="13" width="32.21875" bestFit="1" customWidth="1"/>
    <col min="14" max="14" width="32.44140625" bestFit="1" customWidth="1"/>
    <col min="15" max="15" width="32.88671875" bestFit="1" customWidth="1"/>
    <col min="16" max="16" width="23.77734375" bestFit="1" customWidth="1"/>
    <col min="17" max="17" width="23.33203125" bestFit="1" customWidth="1"/>
    <col min="18" max="18" width="23.5546875" bestFit="1" customWidth="1"/>
    <col min="19" max="19" width="22.21875" bestFit="1" customWidth="1"/>
    <col min="20" max="20" width="23.33203125" bestFit="1" customWidth="1"/>
    <col min="21" max="21" width="22.21875" bestFit="1" customWidth="1"/>
    <col min="22" max="22" width="14" bestFit="1" customWidth="1"/>
    <col min="23" max="23" width="7.88671875" bestFit="1" customWidth="1"/>
    <col min="24" max="24" width="7.44140625" bestFit="1" customWidth="1"/>
    <col min="25" max="25" width="9.77734375" bestFit="1" customWidth="1"/>
    <col min="26" max="26" width="8.88671875" bestFit="1" customWidth="1"/>
  </cols>
  <sheetData>
    <row r="1" spans="1:26" x14ac:dyDescent="0.3">
      <c r="A1" t="s">
        <v>2</v>
      </c>
      <c r="B1" t="s">
        <v>3199</v>
      </c>
      <c r="C1" s="1" t="s">
        <v>3185</v>
      </c>
      <c r="D1" s="1" t="s">
        <v>3200</v>
      </c>
      <c r="E1" s="1" t="s">
        <v>3201</v>
      </c>
      <c r="F1" s="1" t="s">
        <v>7</v>
      </c>
      <c r="G1" s="1" t="s">
        <v>5</v>
      </c>
      <c r="H1" s="1" t="s">
        <v>3202</v>
      </c>
      <c r="I1" s="1" t="s">
        <v>12</v>
      </c>
      <c r="J1" s="1" t="s">
        <v>3179</v>
      </c>
      <c r="K1" s="1" t="s">
        <v>3180</v>
      </c>
      <c r="L1" s="1" t="s">
        <v>3181</v>
      </c>
      <c r="M1" s="1" t="s">
        <v>3182</v>
      </c>
      <c r="N1" s="1" t="s">
        <v>3183</v>
      </c>
      <c r="O1" s="1" t="s">
        <v>3184</v>
      </c>
      <c r="P1" s="1" t="s">
        <v>13</v>
      </c>
      <c r="Q1" s="1" t="s">
        <v>14</v>
      </c>
      <c r="R1" s="1" t="s">
        <v>3203</v>
      </c>
      <c r="S1" s="1" t="s">
        <v>3171</v>
      </c>
      <c r="T1" s="1" t="s">
        <v>3172</v>
      </c>
      <c r="U1" s="1" t="s">
        <v>3189</v>
      </c>
      <c r="V1" s="1" t="s">
        <v>15</v>
      </c>
      <c r="W1" t="s">
        <v>3194</v>
      </c>
      <c r="X1" t="s">
        <v>3204</v>
      </c>
      <c r="Y1" t="s">
        <v>3205</v>
      </c>
      <c r="Z1" t="s">
        <v>3206</v>
      </c>
    </row>
    <row r="2" spans="1:26" x14ac:dyDescent="0.3">
      <c r="A2" t="s">
        <v>1142</v>
      </c>
      <c r="B2">
        <f>COUNTIFS(Table2[Sub-Sector],Table3[[#This Row],[Sub-Sector]])</f>
        <v>1</v>
      </c>
      <c r="C2" s="1">
        <f>COUNTIFS(Table2[Sub-Sector],Table3[[#This Row],[Sub-Sector]],Table2[Uptrend],"Uptrend")/Table3[[#This Row],[Count]]</f>
        <v>1</v>
      </c>
      <c r="D2" s="1">
        <f>COUNTIFS(Table2[Sub-Sector],Table3[[#This Row],[Sub-Sector]],Table2[1W Return vs Nifty],"&gt;=5")/Table3[[#This Row],[Count]]</f>
        <v>1</v>
      </c>
      <c r="E2" s="1">
        <f>COUNTIFS(Table2[Sub-Sector],Table3[[#This Row],[Sub-Sector]],Table2[1M Return vs Nifty],"&gt;=5")/Table3[[#This Row],[Count]]</f>
        <v>1</v>
      </c>
      <c r="F2" s="1">
        <f>COUNTIFS(Table2[Sub-Sector],Table3[[#This Row],[Sub-Sector]],Table2[6M Return vs Nifty],"&gt;=10")/Table3[[#This Row],[Count]]</f>
        <v>1</v>
      </c>
      <c r="G2" s="1">
        <f>COUNTIFS(Table2[Sub-Sector],Table3[[#This Row],[Sub-Sector]],Table2[1Y Return vs Nifty],"&gt;=10")/Table3[[#This Row],[Count]]</f>
        <v>1</v>
      </c>
      <c r="H2" s="1">
        <f>COUNTIFS(Table2[Sub-Sector],Table3[[#This Row],[Sub-Sector]],Table2[RSI Exponential â€“ 14D],"&gt;=50")/Table3[[#This Row],[Count]]</f>
        <v>1</v>
      </c>
      <c r="I2" s="1">
        <f>COUNTIFS(Table2[Sub-Sector],Table3[[#This Row],[Sub-Sector]],Table2[Relative Volume],"&gt;=1")/Table3[[#This Row],[Count]]</f>
        <v>1</v>
      </c>
      <c r="J2" s="1">
        <f>COUNTIFS(Table2[Sub-Sector],Table3[[#This Row],[Sub-Sector]],Table2[% Away From Day Low],"&gt;=0.05")/Table3[[#This Row],[Count]]</f>
        <v>1</v>
      </c>
      <c r="K2" s="1">
        <f>COUNTIFS(Table2[Sub-Sector],Table3[[#This Row],[Sub-Sector]],Table2[% Away From Day High],"&lt;=0.05")/Table3[[#This Row],[Count]]</f>
        <v>1</v>
      </c>
      <c r="L2" s="1">
        <f>COUNTIFS(Table2[Sub-Sector],Table3[[#This Row],[Sub-Sector]],Table2[% Away From Current Week Low],"&gt;=0.05")/Table3[[#This Row],[Count]]</f>
        <v>1</v>
      </c>
      <c r="M2" s="1">
        <f>COUNTIFS(Table2[Sub-Sector],Table3[[#This Row],[Sub-Sector]],Table2[% Away From Current Week High],"&lt;=0.05")/Table3[[#This Row],[Count]]</f>
        <v>1</v>
      </c>
      <c r="N2" s="1">
        <f>COUNTIFS(Table2[Sub-Sector],Table3[[#This Row],[Sub-Sector]],Table2[% Away From Current Month Low],"&gt;=0.05")/Table3[[#This Row],[Count]]</f>
        <v>1</v>
      </c>
      <c r="O2" s="1">
        <f>COUNTIFS(Table2[Sub-Sector],Table3[[#This Row],[Sub-Sector]],Table2[% Away From Current Month High],"&lt;=0.05")/Table3[[#This Row],[Count]]</f>
        <v>1</v>
      </c>
      <c r="P2" s="1">
        <f>COUNTIFS(Table2[Sub-Sector],Table3[[#This Row],[Sub-Sector]],Table2[% Away From 52W High],"&lt;=10")/Table3[[#This Row],[Count]]</f>
        <v>1</v>
      </c>
      <c r="Q2" s="1">
        <f>COUNTIFS(Table2[Sub-Sector],Table3[[#This Row],[Sub-Sector]],Table2[% Away From 52W Low],"&gt;=10")/Table3[[#This Row],[Count]]</f>
        <v>1</v>
      </c>
      <c r="R2" s="1">
        <f>COUNTIFS(Table2[Sub-Sector],Table3[[#This Row],[Sub-Sector]],Table2[% Price above 20 EMA],"&gt;=0")/Table3[[#This Row],[Count]]</f>
        <v>1</v>
      </c>
      <c r="S2" s="1">
        <f>COUNTIFS(Table2[Sub-Sector],Table3[[#This Row],[Sub-Sector]],Table2[% Price above 50 EMA],"&gt;=0")/Table3[[#This Row],[Count]]</f>
        <v>1</v>
      </c>
      <c r="T2" s="1">
        <f>COUNTIFS(Table2[Sub-Sector],Table3[[#This Row],[Sub-Sector]],Table2[% Price above 200 EMA],"&gt;=0")/Table3[[#This Row],[Count]]</f>
        <v>1</v>
      </c>
      <c r="U2" s="1">
        <f>COUNTIFS(Table2[Sub-Sector],Table3[[#This Row],[Sub-Sector]],Table2[Rate of Change - Zone],"Positive")/Table3[[#This Row],[Count]]</f>
        <v>1</v>
      </c>
      <c r="V2" s="1">
        <f>COUNTIFS(Table2[Sub-Sector],Table3[[#This Row],[Sub-Sector]],Table2[Sharpe Ratio],"&gt;=0.10")/Table3[[#This Row],[Count]]</f>
        <v>1</v>
      </c>
      <c r="W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47.5</v>
      </c>
      <c r="X2">
        <f>_xlfn.RANK.AVG(Table3[[#This Row],[Score]],Table3[Score],1)</f>
        <v>1</v>
      </c>
      <c r="Y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32.5</v>
      </c>
      <c r="Z2">
        <f>_xlfn.RANK.AVG(Table3[[#This Row],[Score 2 ]],Table3[[Score 2 ]],1)</f>
        <v>1.5</v>
      </c>
    </row>
    <row r="3" spans="1:26" x14ac:dyDescent="0.3">
      <c r="A3" t="s">
        <v>914</v>
      </c>
      <c r="B3">
        <f>COUNTIFS(Table2[Sub-Sector],Table3[[#This Row],[Sub-Sector]])</f>
        <v>1</v>
      </c>
      <c r="C3" s="1">
        <f>COUNTIFS(Table2[Sub-Sector],Table3[[#This Row],[Sub-Sector]],Table2[Uptrend],"Uptrend")/Table3[[#This Row],[Count]]</f>
        <v>1</v>
      </c>
      <c r="D3" s="1">
        <f>COUNTIFS(Table2[Sub-Sector],Table3[[#This Row],[Sub-Sector]],Table2[1W Return vs Nifty],"&gt;=5")/Table3[[#This Row],[Count]]</f>
        <v>0</v>
      </c>
      <c r="E3" s="1">
        <f>COUNTIFS(Table2[Sub-Sector],Table3[[#This Row],[Sub-Sector]],Table2[1M Return vs Nifty],"&gt;=5")/Table3[[#This Row],[Count]]</f>
        <v>0</v>
      </c>
      <c r="F3" s="1">
        <f>COUNTIFS(Table2[Sub-Sector],Table3[[#This Row],[Sub-Sector]],Table2[6M Return vs Nifty],"&gt;=10")/Table3[[#This Row],[Count]]</f>
        <v>1</v>
      </c>
      <c r="G3" s="1">
        <f>COUNTIFS(Table2[Sub-Sector],Table3[[#This Row],[Sub-Sector]],Table2[1Y Return vs Nifty],"&gt;=10")/Table3[[#This Row],[Count]]</f>
        <v>1</v>
      </c>
      <c r="H3" s="1">
        <f>COUNTIFS(Table2[Sub-Sector],Table3[[#This Row],[Sub-Sector]],Table2[RSI Exponential â€“ 14D],"&gt;=50")/Table3[[#This Row],[Count]]</f>
        <v>1</v>
      </c>
      <c r="I3" s="1">
        <f>COUNTIFS(Table2[Sub-Sector],Table3[[#This Row],[Sub-Sector]],Table2[Relative Volume],"&gt;=1")/Table3[[#This Row],[Count]]</f>
        <v>1</v>
      </c>
      <c r="J3" s="1">
        <f>COUNTIFS(Table2[Sub-Sector],Table3[[#This Row],[Sub-Sector]],Table2[% Away From Day Low],"&gt;=0.05")/Table3[[#This Row],[Count]]</f>
        <v>1</v>
      </c>
      <c r="K3" s="1">
        <f>COUNTIFS(Table2[Sub-Sector],Table3[[#This Row],[Sub-Sector]],Table2[% Away From Day High],"&lt;=0.05")/Table3[[#This Row],[Count]]</f>
        <v>1</v>
      </c>
      <c r="L3" s="1">
        <f>COUNTIFS(Table2[Sub-Sector],Table3[[#This Row],[Sub-Sector]],Table2[% Away From Current Week Low],"&gt;=0.05")/Table3[[#This Row],[Count]]</f>
        <v>1</v>
      </c>
      <c r="M3" s="1">
        <f>COUNTIFS(Table2[Sub-Sector],Table3[[#This Row],[Sub-Sector]],Table2[% Away From Current Week High],"&lt;=0.05")/Table3[[#This Row],[Count]]</f>
        <v>1</v>
      </c>
      <c r="N3" s="1">
        <f>COUNTIFS(Table2[Sub-Sector],Table3[[#This Row],[Sub-Sector]],Table2[% Away From Current Month Low],"&gt;=0.05")/Table3[[#This Row],[Count]]</f>
        <v>1</v>
      </c>
      <c r="O3" s="1">
        <f>COUNTIFS(Table2[Sub-Sector],Table3[[#This Row],[Sub-Sector]],Table2[% Away From Current Month High],"&lt;=0.05")/Table3[[#This Row],[Count]]</f>
        <v>1</v>
      </c>
      <c r="P3" s="1">
        <f>COUNTIFS(Table2[Sub-Sector],Table3[[#This Row],[Sub-Sector]],Table2[% Away From 52W High],"&lt;=10")/Table3[[#This Row],[Count]]</f>
        <v>1</v>
      </c>
      <c r="Q3" s="1">
        <f>COUNTIFS(Table2[Sub-Sector],Table3[[#This Row],[Sub-Sector]],Table2[% Away From 52W Low],"&gt;=10")/Table3[[#This Row],[Count]]</f>
        <v>1</v>
      </c>
      <c r="R3" s="1">
        <f>COUNTIFS(Table2[Sub-Sector],Table3[[#This Row],[Sub-Sector]],Table2[% Price above 20 EMA],"&gt;=0")/Table3[[#This Row],[Count]]</f>
        <v>1</v>
      </c>
      <c r="S3" s="1">
        <f>COUNTIFS(Table2[Sub-Sector],Table3[[#This Row],[Sub-Sector]],Table2[% Price above 50 EMA],"&gt;=0")/Table3[[#This Row],[Count]]</f>
        <v>1</v>
      </c>
      <c r="T3" s="1">
        <f>COUNTIFS(Table2[Sub-Sector],Table3[[#This Row],[Sub-Sector]],Table2[% Price above 200 EMA],"&gt;=0")/Table3[[#This Row],[Count]]</f>
        <v>1</v>
      </c>
      <c r="U3" s="1">
        <f>COUNTIFS(Table2[Sub-Sector],Table3[[#This Row],[Sub-Sector]],Table2[Rate of Change - Zone],"Positive")/Table3[[#This Row],[Count]]</f>
        <v>1</v>
      </c>
      <c r="V3" s="1">
        <f>COUNTIFS(Table2[Sub-Sector],Table3[[#This Row],[Sub-Sector]],Table2[Sharpe Ratio],"&gt;=0.10")/Table3[[#This Row],[Count]]</f>
        <v>0</v>
      </c>
      <c r="W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223</v>
      </c>
      <c r="X3">
        <f>_xlfn.RANK.AVG(Table3[[#This Row],[Score]],Table3[Score],1)</f>
        <v>12</v>
      </c>
      <c r="Y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32.5</v>
      </c>
      <c r="Z3">
        <f>_xlfn.RANK.AVG(Table3[[#This Row],[Score 2 ]],Table3[[Score 2 ]],1)</f>
        <v>1.5</v>
      </c>
    </row>
    <row r="4" spans="1:26" x14ac:dyDescent="0.3">
      <c r="A4" t="s">
        <v>320</v>
      </c>
      <c r="B4">
        <f>COUNTIFS(Table2[Sub-Sector],Table3[[#This Row],[Sub-Sector]])</f>
        <v>3</v>
      </c>
      <c r="C4" s="1">
        <f>COUNTIFS(Table2[Sub-Sector],Table3[[#This Row],[Sub-Sector]],Table2[Uptrend],"Uptrend")/Table3[[#This Row],[Count]]</f>
        <v>0</v>
      </c>
      <c r="D4" s="1">
        <f>COUNTIFS(Table2[Sub-Sector],Table3[[#This Row],[Sub-Sector]],Table2[1W Return vs Nifty],"&gt;=5")/Table3[[#This Row],[Count]]</f>
        <v>0</v>
      </c>
      <c r="E4" s="1">
        <f>COUNTIFS(Table2[Sub-Sector],Table3[[#This Row],[Sub-Sector]],Table2[1M Return vs Nifty],"&gt;=5")/Table3[[#This Row],[Count]]</f>
        <v>0</v>
      </c>
      <c r="F4" s="1">
        <f>COUNTIFS(Table2[Sub-Sector],Table3[[#This Row],[Sub-Sector]],Table2[6M Return vs Nifty],"&gt;=10")/Table3[[#This Row],[Count]]</f>
        <v>1</v>
      </c>
      <c r="G4" s="1">
        <f>COUNTIFS(Table2[Sub-Sector],Table3[[#This Row],[Sub-Sector]],Table2[1Y Return vs Nifty],"&gt;=10")/Table3[[#This Row],[Count]]</f>
        <v>1</v>
      </c>
      <c r="H4" s="1">
        <f>COUNTIFS(Table2[Sub-Sector],Table3[[#This Row],[Sub-Sector]],Table2[RSI Exponential â€“ 14D],"&gt;=50")/Table3[[#This Row],[Count]]</f>
        <v>0.33333333333333331</v>
      </c>
      <c r="I4" s="1">
        <f>COUNTIFS(Table2[Sub-Sector],Table3[[#This Row],[Sub-Sector]],Table2[Relative Volume],"&gt;=1")/Table3[[#This Row],[Count]]</f>
        <v>0.66666666666666663</v>
      </c>
      <c r="J4" s="1">
        <f>COUNTIFS(Table2[Sub-Sector],Table3[[#This Row],[Sub-Sector]],Table2[% Away From Day Low],"&gt;=0.05")/Table3[[#This Row],[Count]]</f>
        <v>0.33333333333333331</v>
      </c>
      <c r="K4" s="1">
        <f>COUNTIFS(Table2[Sub-Sector],Table3[[#This Row],[Sub-Sector]],Table2[% Away From Day High],"&lt;=0.05")/Table3[[#This Row],[Count]]</f>
        <v>1</v>
      </c>
      <c r="L4" s="1">
        <f>COUNTIFS(Table2[Sub-Sector],Table3[[#This Row],[Sub-Sector]],Table2[% Away From Current Week Low],"&gt;=0.05")/Table3[[#This Row],[Count]]</f>
        <v>0.33333333333333331</v>
      </c>
      <c r="M4" s="1">
        <f>COUNTIFS(Table2[Sub-Sector],Table3[[#This Row],[Sub-Sector]],Table2[% Away From Current Week High],"&lt;=0.05")/Table3[[#This Row],[Count]]</f>
        <v>0.66666666666666663</v>
      </c>
      <c r="N4" s="1">
        <f>COUNTIFS(Table2[Sub-Sector],Table3[[#This Row],[Sub-Sector]],Table2[% Away From Current Month Low],"&gt;=0.05")/Table3[[#This Row],[Count]]</f>
        <v>0.66666666666666663</v>
      </c>
      <c r="O4" s="1">
        <f>COUNTIFS(Table2[Sub-Sector],Table3[[#This Row],[Sub-Sector]],Table2[% Away From Current Month High],"&lt;=0.05")/Table3[[#This Row],[Count]]</f>
        <v>0.66666666666666663</v>
      </c>
      <c r="P4" s="1">
        <f>COUNTIFS(Table2[Sub-Sector],Table3[[#This Row],[Sub-Sector]],Table2[% Away From 52W High],"&lt;=10")/Table3[[#This Row],[Count]]</f>
        <v>0</v>
      </c>
      <c r="Q4" s="1">
        <f>COUNTIFS(Table2[Sub-Sector],Table3[[#This Row],[Sub-Sector]],Table2[% Away From 52W Low],"&gt;=10")/Table3[[#This Row],[Count]]</f>
        <v>1</v>
      </c>
      <c r="R4" s="1">
        <f>COUNTIFS(Table2[Sub-Sector],Table3[[#This Row],[Sub-Sector]],Table2[% Price above 20 EMA],"&gt;=0")/Table3[[#This Row],[Count]]</f>
        <v>0.66666666666666663</v>
      </c>
      <c r="S4" s="1">
        <f>COUNTIFS(Table2[Sub-Sector],Table3[[#This Row],[Sub-Sector]],Table2[% Price above 50 EMA],"&gt;=0")/Table3[[#This Row],[Count]]</f>
        <v>0.33333333333333331</v>
      </c>
      <c r="T4" s="1">
        <f>COUNTIFS(Table2[Sub-Sector],Table3[[#This Row],[Sub-Sector]],Table2[% Price above 200 EMA],"&gt;=0")/Table3[[#This Row],[Count]]</f>
        <v>0.66666666666666663</v>
      </c>
      <c r="U4" s="1">
        <f>COUNTIFS(Table2[Sub-Sector],Table3[[#This Row],[Sub-Sector]],Table2[Rate of Change - Zone],"Positive")/Table3[[#This Row],[Count]]</f>
        <v>0.66666666666666663</v>
      </c>
      <c r="V4" s="1">
        <f>COUNTIFS(Table2[Sub-Sector],Table3[[#This Row],[Sub-Sector]],Table2[Sharpe Ratio],"&gt;=0.10")/Table3[[#This Row],[Count]]</f>
        <v>1</v>
      </c>
      <c r="W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339.5</v>
      </c>
      <c r="X4">
        <f>_xlfn.RANK.AVG(Table3[[#This Row],[Score]],Table3[Score],1)</f>
        <v>36</v>
      </c>
      <c r="Y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49.5</v>
      </c>
      <c r="Z4">
        <f>_xlfn.RANK.AVG(Table3[[#This Row],[Score 2 ]],Table3[[Score 2 ]],1)</f>
        <v>3</v>
      </c>
    </row>
    <row r="5" spans="1:26" x14ac:dyDescent="0.3">
      <c r="A5" t="s">
        <v>222</v>
      </c>
      <c r="B5">
        <f>COUNTIFS(Table2[Sub-Sector],Table3[[#This Row],[Sub-Sector]])</f>
        <v>8</v>
      </c>
      <c r="C5" s="1">
        <f>COUNTIFS(Table2[Sub-Sector],Table3[[#This Row],[Sub-Sector]],Table2[Uptrend],"Uptrend")/Table3[[#This Row],[Count]]</f>
        <v>1</v>
      </c>
      <c r="D5" s="1">
        <f>COUNTIFS(Table2[Sub-Sector],Table3[[#This Row],[Sub-Sector]],Table2[1W Return vs Nifty],"&gt;=5")/Table3[[#This Row],[Count]]</f>
        <v>0.5</v>
      </c>
      <c r="E5" s="1">
        <f>COUNTIFS(Table2[Sub-Sector],Table3[[#This Row],[Sub-Sector]],Table2[1M Return vs Nifty],"&gt;=5")/Table3[[#This Row],[Count]]</f>
        <v>0.5</v>
      </c>
      <c r="F5" s="1">
        <f>COUNTIFS(Table2[Sub-Sector],Table3[[#This Row],[Sub-Sector]],Table2[6M Return vs Nifty],"&gt;=10")/Table3[[#This Row],[Count]]</f>
        <v>0.75</v>
      </c>
      <c r="G5" s="1">
        <f>COUNTIFS(Table2[Sub-Sector],Table3[[#This Row],[Sub-Sector]],Table2[1Y Return vs Nifty],"&gt;=10")/Table3[[#This Row],[Count]]</f>
        <v>1</v>
      </c>
      <c r="H5" s="1">
        <f>COUNTIFS(Table2[Sub-Sector],Table3[[#This Row],[Sub-Sector]],Table2[RSI Exponential â€“ 14D],"&gt;=50")/Table3[[#This Row],[Count]]</f>
        <v>0.875</v>
      </c>
      <c r="I5" s="1">
        <f>COUNTIFS(Table2[Sub-Sector],Table3[[#This Row],[Sub-Sector]],Table2[Relative Volume],"&gt;=1")/Table3[[#This Row],[Count]]</f>
        <v>0.75</v>
      </c>
      <c r="J5" s="1">
        <f>COUNTIFS(Table2[Sub-Sector],Table3[[#This Row],[Sub-Sector]],Table2[% Away From Day Low],"&gt;=0.05")/Table3[[#This Row],[Count]]</f>
        <v>0.25</v>
      </c>
      <c r="K5" s="1">
        <f>COUNTIFS(Table2[Sub-Sector],Table3[[#This Row],[Sub-Sector]],Table2[% Away From Day High],"&lt;=0.05")/Table3[[#This Row],[Count]]</f>
        <v>1</v>
      </c>
      <c r="L5" s="1">
        <f>COUNTIFS(Table2[Sub-Sector],Table3[[#This Row],[Sub-Sector]],Table2[% Away From Current Week Low],"&gt;=0.05")/Table3[[#This Row],[Count]]</f>
        <v>0.625</v>
      </c>
      <c r="M5" s="1">
        <f>COUNTIFS(Table2[Sub-Sector],Table3[[#This Row],[Sub-Sector]],Table2[% Away From Current Week High],"&lt;=0.05")/Table3[[#This Row],[Count]]</f>
        <v>0.625</v>
      </c>
      <c r="N5" s="1">
        <f>COUNTIFS(Table2[Sub-Sector],Table3[[#This Row],[Sub-Sector]],Table2[% Away From Current Month Low],"&gt;=0.05")/Table3[[#This Row],[Count]]</f>
        <v>0.875</v>
      </c>
      <c r="O5" s="1">
        <f>COUNTIFS(Table2[Sub-Sector],Table3[[#This Row],[Sub-Sector]],Table2[% Away From Current Month High],"&lt;=0.05")/Table3[[#This Row],[Count]]</f>
        <v>0.5</v>
      </c>
      <c r="P5" s="1">
        <f>COUNTIFS(Table2[Sub-Sector],Table3[[#This Row],[Sub-Sector]],Table2[% Away From 52W High],"&lt;=10")/Table3[[#This Row],[Count]]</f>
        <v>0.75</v>
      </c>
      <c r="Q5" s="1">
        <f>COUNTIFS(Table2[Sub-Sector],Table3[[#This Row],[Sub-Sector]],Table2[% Away From 52W Low],"&gt;=10")/Table3[[#This Row],[Count]]</f>
        <v>1</v>
      </c>
      <c r="R5" s="1">
        <f>COUNTIFS(Table2[Sub-Sector],Table3[[#This Row],[Sub-Sector]],Table2[% Price above 20 EMA],"&gt;=0")/Table3[[#This Row],[Count]]</f>
        <v>0.75</v>
      </c>
      <c r="S5" s="1">
        <f>COUNTIFS(Table2[Sub-Sector],Table3[[#This Row],[Sub-Sector]],Table2[% Price above 50 EMA],"&gt;=0")/Table3[[#This Row],[Count]]</f>
        <v>0.875</v>
      </c>
      <c r="T5" s="1">
        <f>COUNTIFS(Table2[Sub-Sector],Table3[[#This Row],[Sub-Sector]],Table2[% Price above 200 EMA],"&gt;=0")/Table3[[#This Row],[Count]]</f>
        <v>1</v>
      </c>
      <c r="U5" s="1">
        <f>COUNTIFS(Table2[Sub-Sector],Table3[[#This Row],[Sub-Sector]],Table2[Rate of Change - Zone],"Positive")/Table3[[#This Row],[Count]]</f>
        <v>0.75</v>
      </c>
      <c r="V5" s="1">
        <f>COUNTIFS(Table2[Sub-Sector],Table3[[#This Row],[Sub-Sector]],Table2[Sharpe Ratio],"&gt;=0.10")/Table3[[#This Row],[Count]]</f>
        <v>0.375</v>
      </c>
      <c r="W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89</v>
      </c>
      <c r="X5">
        <f>_xlfn.RANK.AVG(Table3[[#This Row],[Score]],Table3[Score],1)</f>
        <v>2</v>
      </c>
      <c r="Y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53.5</v>
      </c>
      <c r="Z5">
        <f>_xlfn.RANK.AVG(Table3[[#This Row],[Score 2 ]],Table3[[Score 2 ]],1)</f>
        <v>4</v>
      </c>
    </row>
    <row r="6" spans="1:26" x14ac:dyDescent="0.3">
      <c r="A6" t="s">
        <v>404</v>
      </c>
      <c r="B6">
        <f>COUNTIFS(Table2[Sub-Sector],Table3[[#This Row],[Sub-Sector]])</f>
        <v>4</v>
      </c>
      <c r="C6" s="1">
        <f>COUNTIFS(Table2[Sub-Sector],Table3[[#This Row],[Sub-Sector]],Table2[Uptrend],"Uptrend")/Table3[[#This Row],[Count]]</f>
        <v>1</v>
      </c>
      <c r="D6" s="1">
        <f>COUNTIFS(Table2[Sub-Sector],Table3[[#This Row],[Sub-Sector]],Table2[1W Return vs Nifty],"&gt;=5")/Table3[[#This Row],[Count]]</f>
        <v>0.25</v>
      </c>
      <c r="E6" s="1">
        <f>COUNTIFS(Table2[Sub-Sector],Table3[[#This Row],[Sub-Sector]],Table2[1M Return vs Nifty],"&gt;=5")/Table3[[#This Row],[Count]]</f>
        <v>0.75</v>
      </c>
      <c r="F6" s="1">
        <f>COUNTIFS(Table2[Sub-Sector],Table3[[#This Row],[Sub-Sector]],Table2[6M Return vs Nifty],"&gt;=10")/Table3[[#This Row],[Count]]</f>
        <v>0.75</v>
      </c>
      <c r="G6" s="1">
        <f>COUNTIFS(Table2[Sub-Sector],Table3[[#This Row],[Sub-Sector]],Table2[1Y Return vs Nifty],"&gt;=10")/Table3[[#This Row],[Count]]</f>
        <v>0.75</v>
      </c>
      <c r="H6" s="1">
        <f>COUNTIFS(Table2[Sub-Sector],Table3[[#This Row],[Sub-Sector]],Table2[RSI Exponential â€“ 14D],"&gt;=50")/Table3[[#This Row],[Count]]</f>
        <v>1</v>
      </c>
      <c r="I6" s="1">
        <f>COUNTIFS(Table2[Sub-Sector],Table3[[#This Row],[Sub-Sector]],Table2[Relative Volume],"&gt;=1")/Table3[[#This Row],[Count]]</f>
        <v>0.75</v>
      </c>
      <c r="J6" s="1">
        <f>COUNTIFS(Table2[Sub-Sector],Table3[[#This Row],[Sub-Sector]],Table2[% Away From Day Low],"&gt;=0.05")/Table3[[#This Row],[Count]]</f>
        <v>0.25</v>
      </c>
      <c r="K6" s="1">
        <f>COUNTIFS(Table2[Sub-Sector],Table3[[#This Row],[Sub-Sector]],Table2[% Away From Day High],"&lt;=0.05")/Table3[[#This Row],[Count]]</f>
        <v>1</v>
      </c>
      <c r="L6" s="1">
        <f>COUNTIFS(Table2[Sub-Sector],Table3[[#This Row],[Sub-Sector]],Table2[% Away From Current Week Low],"&gt;=0.05")/Table3[[#This Row],[Count]]</f>
        <v>0.25</v>
      </c>
      <c r="M6" s="1">
        <f>COUNTIFS(Table2[Sub-Sector],Table3[[#This Row],[Sub-Sector]],Table2[% Away From Current Week High],"&lt;=0.05")/Table3[[#This Row],[Count]]</f>
        <v>0.5</v>
      </c>
      <c r="N6" s="1">
        <f>COUNTIFS(Table2[Sub-Sector],Table3[[#This Row],[Sub-Sector]],Table2[% Away From Current Month Low],"&gt;=0.05")/Table3[[#This Row],[Count]]</f>
        <v>1</v>
      </c>
      <c r="O6" s="1">
        <f>COUNTIFS(Table2[Sub-Sector],Table3[[#This Row],[Sub-Sector]],Table2[% Away From Current Month High],"&lt;=0.05")/Table3[[#This Row],[Count]]</f>
        <v>0.5</v>
      </c>
      <c r="P6" s="1">
        <f>COUNTIFS(Table2[Sub-Sector],Table3[[#This Row],[Sub-Sector]],Table2[% Away From 52W High],"&lt;=10")/Table3[[#This Row],[Count]]</f>
        <v>0.5</v>
      </c>
      <c r="Q6" s="1">
        <f>COUNTIFS(Table2[Sub-Sector],Table3[[#This Row],[Sub-Sector]],Table2[% Away From 52W Low],"&gt;=10")/Table3[[#This Row],[Count]]</f>
        <v>1</v>
      </c>
      <c r="R6" s="1">
        <f>COUNTIFS(Table2[Sub-Sector],Table3[[#This Row],[Sub-Sector]],Table2[% Price above 20 EMA],"&gt;=0")/Table3[[#This Row],[Count]]</f>
        <v>1</v>
      </c>
      <c r="S6" s="1">
        <f>COUNTIFS(Table2[Sub-Sector],Table3[[#This Row],[Sub-Sector]],Table2[% Price above 50 EMA],"&gt;=0")/Table3[[#This Row],[Count]]</f>
        <v>1</v>
      </c>
      <c r="T6" s="1">
        <f>COUNTIFS(Table2[Sub-Sector],Table3[[#This Row],[Sub-Sector]],Table2[% Price above 200 EMA],"&gt;=0")/Table3[[#This Row],[Count]]</f>
        <v>1</v>
      </c>
      <c r="U6" s="1">
        <f>COUNTIFS(Table2[Sub-Sector],Table3[[#This Row],[Sub-Sector]],Table2[Rate of Change - Zone],"Positive")/Table3[[#This Row],[Count]]</f>
        <v>1</v>
      </c>
      <c r="V6" s="1">
        <f>COUNTIFS(Table2[Sub-Sector],Table3[[#This Row],[Sub-Sector]],Table2[Sharpe Ratio],"&gt;=0.10")/Table3[[#This Row],[Count]]</f>
        <v>0.75</v>
      </c>
      <c r="W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104.5</v>
      </c>
      <c r="X6">
        <f>_xlfn.RANK.AVG(Table3[[#This Row],[Score]],Table3[Score],1)</f>
        <v>3</v>
      </c>
      <c r="Y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67</v>
      </c>
      <c r="Z6">
        <f>_xlfn.RANK.AVG(Table3[[#This Row],[Score 2 ]],Table3[[Score 2 ]],1)</f>
        <v>5</v>
      </c>
    </row>
    <row r="7" spans="1:26" x14ac:dyDescent="0.3">
      <c r="A7" t="s">
        <v>154</v>
      </c>
      <c r="B7">
        <f>COUNTIFS(Table2[Sub-Sector],Table3[[#This Row],[Sub-Sector]])</f>
        <v>13</v>
      </c>
      <c r="C7" s="1">
        <f>COUNTIFS(Table2[Sub-Sector],Table3[[#This Row],[Sub-Sector]],Table2[Uptrend],"Uptrend")/Table3[[#This Row],[Count]]</f>
        <v>0.84615384615384615</v>
      </c>
      <c r="D7" s="1">
        <f>COUNTIFS(Table2[Sub-Sector],Table3[[#This Row],[Sub-Sector]],Table2[1W Return vs Nifty],"&gt;=5")/Table3[[#This Row],[Count]]</f>
        <v>0.23076923076923078</v>
      </c>
      <c r="E7" s="1">
        <f>COUNTIFS(Table2[Sub-Sector],Table3[[#This Row],[Sub-Sector]],Table2[1M Return vs Nifty],"&gt;=5")/Table3[[#This Row],[Count]]</f>
        <v>0.61538461538461542</v>
      </c>
      <c r="F7" s="1">
        <f>COUNTIFS(Table2[Sub-Sector],Table3[[#This Row],[Sub-Sector]],Table2[6M Return vs Nifty],"&gt;=10")/Table3[[#This Row],[Count]]</f>
        <v>0.76923076923076927</v>
      </c>
      <c r="G7" s="1">
        <f>COUNTIFS(Table2[Sub-Sector],Table3[[#This Row],[Sub-Sector]],Table2[1Y Return vs Nifty],"&gt;=10")/Table3[[#This Row],[Count]]</f>
        <v>1</v>
      </c>
      <c r="H7" s="1">
        <f>COUNTIFS(Table2[Sub-Sector],Table3[[#This Row],[Sub-Sector]],Table2[RSI Exponential â€“ 14D],"&gt;=50")/Table3[[#This Row],[Count]]</f>
        <v>0.69230769230769229</v>
      </c>
      <c r="I7" s="1">
        <f>COUNTIFS(Table2[Sub-Sector],Table3[[#This Row],[Sub-Sector]],Table2[Relative Volume],"&gt;=1")/Table3[[#This Row],[Count]]</f>
        <v>0.46153846153846156</v>
      </c>
      <c r="J7" s="1">
        <f>COUNTIFS(Table2[Sub-Sector],Table3[[#This Row],[Sub-Sector]],Table2[% Away From Day Low],"&gt;=0.05")/Table3[[#This Row],[Count]]</f>
        <v>7.6923076923076927E-2</v>
      </c>
      <c r="K7" s="1">
        <f>COUNTIFS(Table2[Sub-Sector],Table3[[#This Row],[Sub-Sector]],Table2[% Away From Day High],"&lt;=0.05")/Table3[[#This Row],[Count]]</f>
        <v>0.92307692307692313</v>
      </c>
      <c r="L7" s="1">
        <f>COUNTIFS(Table2[Sub-Sector],Table3[[#This Row],[Sub-Sector]],Table2[% Away From Current Week Low],"&gt;=0.05")/Table3[[#This Row],[Count]]</f>
        <v>0.15384615384615385</v>
      </c>
      <c r="M7" s="1">
        <f>COUNTIFS(Table2[Sub-Sector],Table3[[#This Row],[Sub-Sector]],Table2[% Away From Current Week High],"&lt;=0.05")/Table3[[#This Row],[Count]]</f>
        <v>0.30769230769230771</v>
      </c>
      <c r="N7" s="1">
        <f>COUNTIFS(Table2[Sub-Sector],Table3[[#This Row],[Sub-Sector]],Table2[% Away From Current Month Low],"&gt;=0.05")/Table3[[#This Row],[Count]]</f>
        <v>0.76923076923076927</v>
      </c>
      <c r="O7" s="1">
        <f>COUNTIFS(Table2[Sub-Sector],Table3[[#This Row],[Sub-Sector]],Table2[% Away From Current Month High],"&lt;=0.05")/Table3[[#This Row],[Count]]</f>
        <v>0.23076923076923078</v>
      </c>
      <c r="P7" s="1">
        <f>COUNTIFS(Table2[Sub-Sector],Table3[[#This Row],[Sub-Sector]],Table2[% Away From 52W High],"&lt;=10")/Table3[[#This Row],[Count]]</f>
        <v>0.38461538461538464</v>
      </c>
      <c r="Q7" s="1">
        <f>COUNTIFS(Table2[Sub-Sector],Table3[[#This Row],[Sub-Sector]],Table2[% Away From 52W Low],"&gt;=10")/Table3[[#This Row],[Count]]</f>
        <v>1</v>
      </c>
      <c r="R7" s="1">
        <f>COUNTIFS(Table2[Sub-Sector],Table3[[#This Row],[Sub-Sector]],Table2[% Price above 20 EMA],"&gt;=0")/Table3[[#This Row],[Count]]</f>
        <v>0.53846153846153844</v>
      </c>
      <c r="S7" s="1">
        <f>COUNTIFS(Table2[Sub-Sector],Table3[[#This Row],[Sub-Sector]],Table2[% Price above 50 EMA],"&gt;=0")/Table3[[#This Row],[Count]]</f>
        <v>0.69230769230769229</v>
      </c>
      <c r="T7" s="1">
        <f>COUNTIFS(Table2[Sub-Sector],Table3[[#This Row],[Sub-Sector]],Table2[% Price above 200 EMA],"&gt;=0")/Table3[[#This Row],[Count]]</f>
        <v>0.92307692307692313</v>
      </c>
      <c r="U7" s="1">
        <f>COUNTIFS(Table2[Sub-Sector],Table3[[#This Row],[Sub-Sector]],Table2[Rate of Change - Zone],"Positive")/Table3[[#This Row],[Count]]</f>
        <v>0.61538461538461542</v>
      </c>
      <c r="V7" s="1">
        <f>COUNTIFS(Table2[Sub-Sector],Table3[[#This Row],[Sub-Sector]],Table2[Sharpe Ratio],"&gt;=0.10")/Table3[[#This Row],[Count]]</f>
        <v>0.92307692307692313</v>
      </c>
      <c r="W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132</v>
      </c>
      <c r="X7">
        <f>_xlfn.RANK.AVG(Table3[[#This Row],[Score]],Table3[Score],1)</f>
        <v>5</v>
      </c>
      <c r="Y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72.5</v>
      </c>
      <c r="Z7">
        <f>_xlfn.RANK.AVG(Table3[[#This Row],[Score 2 ]],Table3[[Score 2 ]],1)</f>
        <v>6</v>
      </c>
    </row>
    <row r="8" spans="1:26" x14ac:dyDescent="0.3">
      <c r="A8" t="s">
        <v>111</v>
      </c>
      <c r="B8">
        <f>COUNTIFS(Table2[Sub-Sector],Table3[[#This Row],[Sub-Sector]])</f>
        <v>3</v>
      </c>
      <c r="C8" s="1">
        <f>COUNTIFS(Table2[Sub-Sector],Table3[[#This Row],[Sub-Sector]],Table2[Uptrend],"Uptrend")/Table3[[#This Row],[Count]]</f>
        <v>1</v>
      </c>
      <c r="D8" s="1">
        <f>COUNTIFS(Table2[Sub-Sector],Table3[[#This Row],[Sub-Sector]],Table2[1W Return vs Nifty],"&gt;=5")/Table3[[#This Row],[Count]]</f>
        <v>0.33333333333333331</v>
      </c>
      <c r="E8" s="1">
        <f>COUNTIFS(Table2[Sub-Sector],Table3[[#This Row],[Sub-Sector]],Table2[1M Return vs Nifty],"&gt;=5")/Table3[[#This Row],[Count]]</f>
        <v>0.66666666666666663</v>
      </c>
      <c r="F8" s="1">
        <f>COUNTIFS(Table2[Sub-Sector],Table3[[#This Row],[Sub-Sector]],Table2[6M Return vs Nifty],"&gt;=10")/Table3[[#This Row],[Count]]</f>
        <v>1</v>
      </c>
      <c r="G8" s="1">
        <f>COUNTIFS(Table2[Sub-Sector],Table3[[#This Row],[Sub-Sector]],Table2[1Y Return vs Nifty],"&gt;=10")/Table3[[#This Row],[Count]]</f>
        <v>1</v>
      </c>
      <c r="H8" s="1">
        <f>COUNTIFS(Table2[Sub-Sector],Table3[[#This Row],[Sub-Sector]],Table2[RSI Exponential â€“ 14D],"&gt;=50")/Table3[[#This Row],[Count]]</f>
        <v>0.33333333333333331</v>
      </c>
      <c r="I8" s="1">
        <f>COUNTIFS(Table2[Sub-Sector],Table3[[#This Row],[Sub-Sector]],Table2[Relative Volume],"&gt;=1")/Table3[[#This Row],[Count]]</f>
        <v>0.33333333333333331</v>
      </c>
      <c r="J8" s="1">
        <f>COUNTIFS(Table2[Sub-Sector],Table3[[#This Row],[Sub-Sector]],Table2[% Away From Day Low],"&gt;=0.05")/Table3[[#This Row],[Count]]</f>
        <v>0</v>
      </c>
      <c r="K8" s="1">
        <f>COUNTIFS(Table2[Sub-Sector],Table3[[#This Row],[Sub-Sector]],Table2[% Away From Day High],"&lt;=0.05")/Table3[[#This Row],[Count]]</f>
        <v>1</v>
      </c>
      <c r="L8" s="1">
        <f>COUNTIFS(Table2[Sub-Sector],Table3[[#This Row],[Sub-Sector]],Table2[% Away From Current Week Low],"&gt;=0.05")/Table3[[#This Row],[Count]]</f>
        <v>0.33333333333333331</v>
      </c>
      <c r="M8" s="1">
        <f>COUNTIFS(Table2[Sub-Sector],Table3[[#This Row],[Sub-Sector]],Table2[% Away From Current Week High],"&lt;=0.05")/Table3[[#This Row],[Count]]</f>
        <v>0.33333333333333331</v>
      </c>
      <c r="N8" s="1">
        <f>COUNTIFS(Table2[Sub-Sector],Table3[[#This Row],[Sub-Sector]],Table2[% Away From Current Month Low],"&gt;=0.05")/Table3[[#This Row],[Count]]</f>
        <v>0.66666666666666663</v>
      </c>
      <c r="O8" s="1">
        <f>COUNTIFS(Table2[Sub-Sector],Table3[[#This Row],[Sub-Sector]],Table2[% Away From Current Month High],"&lt;=0.05")/Table3[[#This Row],[Count]]</f>
        <v>0.33333333333333331</v>
      </c>
      <c r="P8" s="1">
        <f>COUNTIFS(Table2[Sub-Sector],Table3[[#This Row],[Sub-Sector]],Table2[% Away From 52W High],"&lt;=10")/Table3[[#This Row],[Count]]</f>
        <v>1</v>
      </c>
      <c r="Q8" s="1">
        <f>COUNTIFS(Table2[Sub-Sector],Table3[[#This Row],[Sub-Sector]],Table2[% Away From 52W Low],"&gt;=10")/Table3[[#This Row],[Count]]</f>
        <v>1</v>
      </c>
      <c r="R8" s="1">
        <f>COUNTIFS(Table2[Sub-Sector],Table3[[#This Row],[Sub-Sector]],Table2[% Price above 20 EMA],"&gt;=0")/Table3[[#This Row],[Count]]</f>
        <v>0.66666666666666663</v>
      </c>
      <c r="S8" s="1">
        <f>COUNTIFS(Table2[Sub-Sector],Table3[[#This Row],[Sub-Sector]],Table2[% Price above 50 EMA],"&gt;=0")/Table3[[#This Row],[Count]]</f>
        <v>1</v>
      </c>
      <c r="T8" s="1">
        <f>COUNTIFS(Table2[Sub-Sector],Table3[[#This Row],[Sub-Sector]],Table2[% Price above 200 EMA],"&gt;=0")/Table3[[#This Row],[Count]]</f>
        <v>1</v>
      </c>
      <c r="U8" s="1">
        <f>COUNTIFS(Table2[Sub-Sector],Table3[[#This Row],[Sub-Sector]],Table2[Rate of Change - Zone],"Positive")/Table3[[#This Row],[Count]]</f>
        <v>0.66666666666666663</v>
      </c>
      <c r="V8" s="1">
        <f>COUNTIFS(Table2[Sub-Sector],Table3[[#This Row],[Sub-Sector]],Table2[Sharpe Ratio],"&gt;=0.10")/Table3[[#This Row],[Count]]</f>
        <v>0.33333333333333331</v>
      </c>
      <c r="W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111.5</v>
      </c>
      <c r="X8">
        <f>_xlfn.RANK.AVG(Table3[[#This Row],[Score]],Table3[Score],1)</f>
        <v>4</v>
      </c>
      <c r="Y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77</v>
      </c>
      <c r="Z8">
        <f>_xlfn.RANK.AVG(Table3[[#This Row],[Score 2 ]],Table3[[Score 2 ]],1)</f>
        <v>7</v>
      </c>
    </row>
    <row r="9" spans="1:26" x14ac:dyDescent="0.3">
      <c r="A9" t="s">
        <v>281</v>
      </c>
      <c r="B9">
        <f>COUNTIFS(Table2[Sub-Sector],Table3[[#This Row],[Sub-Sector]])</f>
        <v>3</v>
      </c>
      <c r="C9" s="1">
        <f>COUNTIFS(Table2[Sub-Sector],Table3[[#This Row],[Sub-Sector]],Table2[Uptrend],"Uptrend")/Table3[[#This Row],[Count]]</f>
        <v>0.33333333333333331</v>
      </c>
      <c r="D9" s="1">
        <f>COUNTIFS(Table2[Sub-Sector],Table3[[#This Row],[Sub-Sector]],Table2[1W Return vs Nifty],"&gt;=5")/Table3[[#This Row],[Count]]</f>
        <v>0.33333333333333331</v>
      </c>
      <c r="E9" s="1">
        <f>COUNTIFS(Table2[Sub-Sector],Table3[[#This Row],[Sub-Sector]],Table2[1M Return vs Nifty],"&gt;=5")/Table3[[#This Row],[Count]]</f>
        <v>0</v>
      </c>
      <c r="F9" s="1">
        <f>COUNTIFS(Table2[Sub-Sector],Table3[[#This Row],[Sub-Sector]],Table2[6M Return vs Nifty],"&gt;=10")/Table3[[#This Row],[Count]]</f>
        <v>0.66666666666666663</v>
      </c>
      <c r="G9" s="1">
        <f>COUNTIFS(Table2[Sub-Sector],Table3[[#This Row],[Sub-Sector]],Table2[1Y Return vs Nifty],"&gt;=10")/Table3[[#This Row],[Count]]</f>
        <v>1</v>
      </c>
      <c r="H9" s="1">
        <f>COUNTIFS(Table2[Sub-Sector],Table3[[#This Row],[Sub-Sector]],Table2[RSI Exponential â€“ 14D],"&gt;=50")/Table3[[#This Row],[Count]]</f>
        <v>0.66666666666666663</v>
      </c>
      <c r="I9" s="1">
        <f>COUNTIFS(Table2[Sub-Sector],Table3[[#This Row],[Sub-Sector]],Table2[Relative Volume],"&gt;=1")/Table3[[#This Row],[Count]]</f>
        <v>0.33333333333333331</v>
      </c>
      <c r="J9" s="1">
        <f>COUNTIFS(Table2[Sub-Sector],Table3[[#This Row],[Sub-Sector]],Table2[% Away From Day Low],"&gt;=0.05")/Table3[[#This Row],[Count]]</f>
        <v>0.33333333333333331</v>
      </c>
      <c r="K9" s="1">
        <f>COUNTIFS(Table2[Sub-Sector],Table3[[#This Row],[Sub-Sector]],Table2[% Away From Day High],"&lt;=0.05")/Table3[[#This Row],[Count]]</f>
        <v>1</v>
      </c>
      <c r="L9" s="1">
        <f>COUNTIFS(Table2[Sub-Sector],Table3[[#This Row],[Sub-Sector]],Table2[% Away From Current Week Low],"&gt;=0.05")/Table3[[#This Row],[Count]]</f>
        <v>0.66666666666666663</v>
      </c>
      <c r="M9" s="1">
        <f>COUNTIFS(Table2[Sub-Sector],Table3[[#This Row],[Sub-Sector]],Table2[% Away From Current Week High],"&lt;=0.05")/Table3[[#This Row],[Count]]</f>
        <v>1</v>
      </c>
      <c r="N9" s="1">
        <f>COUNTIFS(Table2[Sub-Sector],Table3[[#This Row],[Sub-Sector]],Table2[% Away From Current Month Low],"&gt;=0.05")/Table3[[#This Row],[Count]]</f>
        <v>1</v>
      </c>
      <c r="O9" s="1">
        <f>COUNTIFS(Table2[Sub-Sector],Table3[[#This Row],[Sub-Sector]],Table2[% Away From Current Month High],"&lt;=0.05")/Table3[[#This Row],[Count]]</f>
        <v>0.66666666666666663</v>
      </c>
      <c r="P9" s="1">
        <f>COUNTIFS(Table2[Sub-Sector],Table3[[#This Row],[Sub-Sector]],Table2[% Away From 52W High],"&lt;=10")/Table3[[#This Row],[Count]]</f>
        <v>0</v>
      </c>
      <c r="Q9" s="1">
        <f>COUNTIFS(Table2[Sub-Sector],Table3[[#This Row],[Sub-Sector]],Table2[% Away From 52W Low],"&gt;=10")/Table3[[#This Row],[Count]]</f>
        <v>1</v>
      </c>
      <c r="R9" s="1">
        <f>COUNTIFS(Table2[Sub-Sector],Table3[[#This Row],[Sub-Sector]],Table2[% Price above 20 EMA],"&gt;=0")/Table3[[#This Row],[Count]]</f>
        <v>0.66666666666666663</v>
      </c>
      <c r="S9" s="1">
        <f>COUNTIFS(Table2[Sub-Sector],Table3[[#This Row],[Sub-Sector]],Table2[% Price above 50 EMA],"&gt;=0")/Table3[[#This Row],[Count]]</f>
        <v>0.33333333333333331</v>
      </c>
      <c r="T9" s="1">
        <f>COUNTIFS(Table2[Sub-Sector],Table3[[#This Row],[Sub-Sector]],Table2[% Price above 200 EMA],"&gt;=0")/Table3[[#This Row],[Count]]</f>
        <v>1</v>
      </c>
      <c r="U9" s="1">
        <f>COUNTIFS(Table2[Sub-Sector],Table3[[#This Row],[Sub-Sector]],Table2[Rate of Change - Zone],"Positive")/Table3[[#This Row],[Count]]</f>
        <v>0.66666666666666663</v>
      </c>
      <c r="V9" s="1">
        <f>COUNTIFS(Table2[Sub-Sector],Table3[[#This Row],[Sub-Sector]],Table2[Sharpe Ratio],"&gt;=0.10")/Table3[[#This Row],[Count]]</f>
        <v>0.33333333333333331</v>
      </c>
      <c r="W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279</v>
      </c>
      <c r="X9">
        <f>_xlfn.RANK.AVG(Table3[[#This Row],[Score]],Table3[Score],1)</f>
        <v>17</v>
      </c>
      <c r="Y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90.5</v>
      </c>
      <c r="Z9">
        <f>_xlfn.RANK.AVG(Table3[[#This Row],[Score 2 ]],Table3[[Score 2 ]],1)</f>
        <v>8</v>
      </c>
    </row>
    <row r="10" spans="1:26" x14ac:dyDescent="0.3">
      <c r="A10" t="s">
        <v>929</v>
      </c>
      <c r="B10">
        <f>COUNTIFS(Table2[Sub-Sector],Table3[[#This Row],[Sub-Sector]])</f>
        <v>2</v>
      </c>
      <c r="C10" s="1">
        <f>COUNTIFS(Table2[Sub-Sector],Table3[[#This Row],[Sub-Sector]],Table2[Uptrend],"Uptrend")/Table3[[#This Row],[Count]]</f>
        <v>1</v>
      </c>
      <c r="D10" s="1">
        <f>COUNTIFS(Table2[Sub-Sector],Table3[[#This Row],[Sub-Sector]],Table2[1W Return vs Nifty],"&gt;=5")/Table3[[#This Row],[Count]]</f>
        <v>0.5</v>
      </c>
      <c r="E10" s="1">
        <f>COUNTIFS(Table2[Sub-Sector],Table3[[#This Row],[Sub-Sector]],Table2[1M Return vs Nifty],"&gt;=5")/Table3[[#This Row],[Count]]</f>
        <v>0</v>
      </c>
      <c r="F10" s="1">
        <f>COUNTIFS(Table2[Sub-Sector],Table3[[#This Row],[Sub-Sector]],Table2[6M Return vs Nifty],"&gt;=10")/Table3[[#This Row],[Count]]</f>
        <v>0.5</v>
      </c>
      <c r="G10" s="1">
        <f>COUNTIFS(Table2[Sub-Sector],Table3[[#This Row],[Sub-Sector]],Table2[1Y Return vs Nifty],"&gt;=10")/Table3[[#This Row],[Count]]</f>
        <v>1</v>
      </c>
      <c r="H10" s="1">
        <f>COUNTIFS(Table2[Sub-Sector],Table3[[#This Row],[Sub-Sector]],Table2[RSI Exponential â€“ 14D],"&gt;=50")/Table3[[#This Row],[Count]]</f>
        <v>1</v>
      </c>
      <c r="I10" s="1">
        <f>COUNTIFS(Table2[Sub-Sector],Table3[[#This Row],[Sub-Sector]],Table2[Relative Volume],"&gt;=1")/Table3[[#This Row],[Count]]</f>
        <v>0.5</v>
      </c>
      <c r="J10" s="1">
        <f>COUNTIFS(Table2[Sub-Sector],Table3[[#This Row],[Sub-Sector]],Table2[% Away From Day Low],"&gt;=0.05")/Table3[[#This Row],[Count]]</f>
        <v>0</v>
      </c>
      <c r="K10" s="1">
        <f>COUNTIFS(Table2[Sub-Sector],Table3[[#This Row],[Sub-Sector]],Table2[% Away From Day High],"&lt;=0.05")/Table3[[#This Row],[Count]]</f>
        <v>1</v>
      </c>
      <c r="L10" s="1">
        <f>COUNTIFS(Table2[Sub-Sector],Table3[[#This Row],[Sub-Sector]],Table2[% Away From Current Week Low],"&gt;=0.05")/Table3[[#This Row],[Count]]</f>
        <v>0.5</v>
      </c>
      <c r="M10" s="1">
        <f>COUNTIFS(Table2[Sub-Sector],Table3[[#This Row],[Sub-Sector]],Table2[% Away From Current Week High],"&lt;=0.05")/Table3[[#This Row],[Count]]</f>
        <v>1</v>
      </c>
      <c r="N10" s="1">
        <f>COUNTIFS(Table2[Sub-Sector],Table3[[#This Row],[Sub-Sector]],Table2[% Away From Current Month Low],"&gt;=0.05")/Table3[[#This Row],[Count]]</f>
        <v>1</v>
      </c>
      <c r="O10" s="1">
        <f>COUNTIFS(Table2[Sub-Sector],Table3[[#This Row],[Sub-Sector]],Table2[% Away From Current Month High],"&lt;=0.05")/Table3[[#This Row],[Count]]</f>
        <v>1</v>
      </c>
      <c r="P10" s="1">
        <f>COUNTIFS(Table2[Sub-Sector],Table3[[#This Row],[Sub-Sector]],Table2[% Away From 52W High],"&lt;=10")/Table3[[#This Row],[Count]]</f>
        <v>0</v>
      </c>
      <c r="Q10" s="1">
        <f>COUNTIFS(Table2[Sub-Sector],Table3[[#This Row],[Sub-Sector]],Table2[% Away From 52W Low],"&gt;=10")/Table3[[#This Row],[Count]]</f>
        <v>1</v>
      </c>
      <c r="R10" s="1">
        <f>COUNTIFS(Table2[Sub-Sector],Table3[[#This Row],[Sub-Sector]],Table2[% Price above 20 EMA],"&gt;=0")/Table3[[#This Row],[Count]]</f>
        <v>1</v>
      </c>
      <c r="S10" s="1">
        <f>COUNTIFS(Table2[Sub-Sector],Table3[[#This Row],[Sub-Sector]],Table2[% Price above 50 EMA],"&gt;=0")/Table3[[#This Row],[Count]]</f>
        <v>1</v>
      </c>
      <c r="T10" s="1">
        <f>COUNTIFS(Table2[Sub-Sector],Table3[[#This Row],[Sub-Sector]],Table2[% Price above 200 EMA],"&gt;=0")/Table3[[#This Row],[Count]]</f>
        <v>1</v>
      </c>
      <c r="U10" s="1">
        <f>COUNTIFS(Table2[Sub-Sector],Table3[[#This Row],[Sub-Sector]],Table2[Rate of Change - Zone],"Positive")/Table3[[#This Row],[Count]]</f>
        <v>0.5</v>
      </c>
      <c r="V10" s="1">
        <f>COUNTIFS(Table2[Sub-Sector],Table3[[#This Row],[Sub-Sector]],Table2[Sharpe Ratio],"&gt;=0.10")/Table3[[#This Row],[Count]]</f>
        <v>0.5</v>
      </c>
      <c r="W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215</v>
      </c>
      <c r="X10">
        <f>_xlfn.RANK.AVG(Table3[[#This Row],[Score]],Table3[Score],1)</f>
        <v>11</v>
      </c>
      <c r="Y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102.5</v>
      </c>
      <c r="Z10">
        <f>_xlfn.RANK.AVG(Table3[[#This Row],[Score 2 ]],Table3[[Score 2 ]],1)</f>
        <v>9.5</v>
      </c>
    </row>
    <row r="11" spans="1:26" x14ac:dyDescent="0.3">
      <c r="A11" t="s">
        <v>166</v>
      </c>
      <c r="B11">
        <f>COUNTIFS(Table2[Sub-Sector],Table3[[#This Row],[Sub-Sector]])</f>
        <v>2</v>
      </c>
      <c r="C11" s="1">
        <f>COUNTIFS(Table2[Sub-Sector],Table3[[#This Row],[Sub-Sector]],Table2[Uptrend],"Uptrend")/Table3[[#This Row],[Count]]</f>
        <v>1</v>
      </c>
      <c r="D11" s="1">
        <f>COUNTIFS(Table2[Sub-Sector],Table3[[#This Row],[Sub-Sector]],Table2[1W Return vs Nifty],"&gt;=5")/Table3[[#This Row],[Count]]</f>
        <v>0</v>
      </c>
      <c r="E11" s="1">
        <f>COUNTIFS(Table2[Sub-Sector],Table3[[#This Row],[Sub-Sector]],Table2[1M Return vs Nifty],"&gt;=5")/Table3[[#This Row],[Count]]</f>
        <v>1</v>
      </c>
      <c r="F11" s="1">
        <f>COUNTIFS(Table2[Sub-Sector],Table3[[#This Row],[Sub-Sector]],Table2[6M Return vs Nifty],"&gt;=10")/Table3[[#This Row],[Count]]</f>
        <v>0.5</v>
      </c>
      <c r="G11" s="1">
        <f>COUNTIFS(Table2[Sub-Sector],Table3[[#This Row],[Sub-Sector]],Table2[1Y Return vs Nifty],"&gt;=10")/Table3[[#This Row],[Count]]</f>
        <v>1</v>
      </c>
      <c r="H11" s="1">
        <f>COUNTIFS(Table2[Sub-Sector],Table3[[#This Row],[Sub-Sector]],Table2[RSI Exponential â€“ 14D],"&gt;=50")/Table3[[#This Row],[Count]]</f>
        <v>1</v>
      </c>
      <c r="I11" s="1">
        <f>COUNTIFS(Table2[Sub-Sector],Table3[[#This Row],[Sub-Sector]],Table2[Relative Volume],"&gt;=1")/Table3[[#This Row],[Count]]</f>
        <v>0.5</v>
      </c>
      <c r="J11" s="1">
        <f>COUNTIFS(Table2[Sub-Sector],Table3[[#This Row],[Sub-Sector]],Table2[% Away From Day Low],"&gt;=0.05")/Table3[[#This Row],[Count]]</f>
        <v>0.5</v>
      </c>
      <c r="K11" s="1">
        <f>COUNTIFS(Table2[Sub-Sector],Table3[[#This Row],[Sub-Sector]],Table2[% Away From Day High],"&lt;=0.05")/Table3[[#This Row],[Count]]</f>
        <v>1</v>
      </c>
      <c r="L11" s="1">
        <f>COUNTIFS(Table2[Sub-Sector],Table3[[#This Row],[Sub-Sector]],Table2[% Away From Current Week Low],"&gt;=0.05")/Table3[[#This Row],[Count]]</f>
        <v>0.5</v>
      </c>
      <c r="M11" s="1">
        <f>COUNTIFS(Table2[Sub-Sector],Table3[[#This Row],[Sub-Sector]],Table2[% Away From Current Week High],"&lt;=0.05")/Table3[[#This Row],[Count]]</f>
        <v>1</v>
      </c>
      <c r="N11" s="1">
        <f>COUNTIFS(Table2[Sub-Sector],Table3[[#This Row],[Sub-Sector]],Table2[% Away From Current Month Low],"&gt;=0.05")/Table3[[#This Row],[Count]]</f>
        <v>1</v>
      </c>
      <c r="O11" s="1">
        <f>COUNTIFS(Table2[Sub-Sector],Table3[[#This Row],[Sub-Sector]],Table2[% Away From Current Month High],"&lt;=0.05")/Table3[[#This Row],[Count]]</f>
        <v>1</v>
      </c>
      <c r="P11" s="1">
        <f>COUNTIFS(Table2[Sub-Sector],Table3[[#This Row],[Sub-Sector]],Table2[% Away From 52W High],"&lt;=10")/Table3[[#This Row],[Count]]</f>
        <v>1</v>
      </c>
      <c r="Q11" s="1">
        <f>COUNTIFS(Table2[Sub-Sector],Table3[[#This Row],[Sub-Sector]],Table2[% Away From 52W Low],"&gt;=10")/Table3[[#This Row],[Count]]</f>
        <v>1</v>
      </c>
      <c r="R11" s="1">
        <f>COUNTIFS(Table2[Sub-Sector],Table3[[#This Row],[Sub-Sector]],Table2[% Price above 20 EMA],"&gt;=0")/Table3[[#This Row],[Count]]</f>
        <v>1</v>
      </c>
      <c r="S11" s="1">
        <f>COUNTIFS(Table2[Sub-Sector],Table3[[#This Row],[Sub-Sector]],Table2[% Price above 50 EMA],"&gt;=0")/Table3[[#This Row],[Count]]</f>
        <v>1</v>
      </c>
      <c r="T11" s="1">
        <f>COUNTIFS(Table2[Sub-Sector],Table3[[#This Row],[Sub-Sector]],Table2[% Price above 200 EMA],"&gt;=0")/Table3[[#This Row],[Count]]</f>
        <v>1</v>
      </c>
      <c r="U11" s="1">
        <f>COUNTIFS(Table2[Sub-Sector],Table3[[#This Row],[Sub-Sector]],Table2[Rate of Change - Zone],"Positive")/Table3[[#This Row],[Count]]</f>
        <v>0.5</v>
      </c>
      <c r="V11" s="1">
        <f>COUNTIFS(Table2[Sub-Sector],Table3[[#This Row],[Sub-Sector]],Table2[Sharpe Ratio],"&gt;=0.10")/Table3[[#This Row],[Count]]</f>
        <v>0</v>
      </c>
      <c r="W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201.5</v>
      </c>
      <c r="X11">
        <f>_xlfn.RANK.AVG(Table3[[#This Row],[Score]],Table3[Score],1)</f>
        <v>9</v>
      </c>
      <c r="Y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102.5</v>
      </c>
      <c r="Z11">
        <f>_xlfn.RANK.AVG(Table3[[#This Row],[Score 2 ]],Table3[[Score 2 ]],1)</f>
        <v>9.5</v>
      </c>
    </row>
    <row r="12" spans="1:26" x14ac:dyDescent="0.3">
      <c r="A12" t="s">
        <v>824</v>
      </c>
      <c r="B12">
        <f>COUNTIFS(Table2[Sub-Sector],Table3[[#This Row],[Sub-Sector]])</f>
        <v>3</v>
      </c>
      <c r="C12" s="1">
        <f>COUNTIFS(Table2[Sub-Sector],Table3[[#This Row],[Sub-Sector]],Table2[Uptrend],"Uptrend")/Table3[[#This Row],[Count]]</f>
        <v>1</v>
      </c>
      <c r="D12" s="1">
        <f>COUNTIFS(Table2[Sub-Sector],Table3[[#This Row],[Sub-Sector]],Table2[1W Return vs Nifty],"&gt;=5")/Table3[[#This Row],[Count]]</f>
        <v>0</v>
      </c>
      <c r="E12" s="1">
        <f>COUNTIFS(Table2[Sub-Sector],Table3[[#This Row],[Sub-Sector]],Table2[1M Return vs Nifty],"&gt;=5")/Table3[[#This Row],[Count]]</f>
        <v>0</v>
      </c>
      <c r="F12" s="1">
        <f>COUNTIFS(Table2[Sub-Sector],Table3[[#This Row],[Sub-Sector]],Table2[6M Return vs Nifty],"&gt;=10")/Table3[[#This Row],[Count]]</f>
        <v>1</v>
      </c>
      <c r="G12" s="1">
        <f>COUNTIFS(Table2[Sub-Sector],Table3[[#This Row],[Sub-Sector]],Table2[1Y Return vs Nifty],"&gt;=10")/Table3[[#This Row],[Count]]</f>
        <v>0.66666666666666663</v>
      </c>
      <c r="H12" s="1">
        <f>COUNTIFS(Table2[Sub-Sector],Table3[[#This Row],[Sub-Sector]],Table2[RSI Exponential â€“ 14D],"&gt;=50")/Table3[[#This Row],[Count]]</f>
        <v>0.66666666666666663</v>
      </c>
      <c r="I12" s="1">
        <f>COUNTIFS(Table2[Sub-Sector],Table3[[#This Row],[Sub-Sector]],Table2[Relative Volume],"&gt;=1")/Table3[[#This Row],[Count]]</f>
        <v>0.33333333333333331</v>
      </c>
      <c r="J12" s="1">
        <f>COUNTIFS(Table2[Sub-Sector],Table3[[#This Row],[Sub-Sector]],Table2[% Away From Day Low],"&gt;=0.05")/Table3[[#This Row],[Count]]</f>
        <v>0</v>
      </c>
      <c r="K12" s="1">
        <f>COUNTIFS(Table2[Sub-Sector],Table3[[#This Row],[Sub-Sector]],Table2[% Away From Day High],"&lt;=0.05")/Table3[[#This Row],[Count]]</f>
        <v>1</v>
      </c>
      <c r="L12" s="1">
        <f>COUNTIFS(Table2[Sub-Sector],Table3[[#This Row],[Sub-Sector]],Table2[% Away From Current Week Low],"&gt;=0.05")/Table3[[#This Row],[Count]]</f>
        <v>0</v>
      </c>
      <c r="M12" s="1">
        <f>COUNTIFS(Table2[Sub-Sector],Table3[[#This Row],[Sub-Sector]],Table2[% Away From Current Week High],"&lt;=0.05")/Table3[[#This Row],[Count]]</f>
        <v>0.66666666666666663</v>
      </c>
      <c r="N12" s="1">
        <f>COUNTIFS(Table2[Sub-Sector],Table3[[#This Row],[Sub-Sector]],Table2[% Away From Current Month Low],"&gt;=0.05")/Table3[[#This Row],[Count]]</f>
        <v>1</v>
      </c>
      <c r="O12" s="1">
        <f>COUNTIFS(Table2[Sub-Sector],Table3[[#This Row],[Sub-Sector]],Table2[% Away From Current Month High],"&lt;=0.05")/Table3[[#This Row],[Count]]</f>
        <v>0.66666666666666663</v>
      </c>
      <c r="P12" s="1">
        <f>COUNTIFS(Table2[Sub-Sector],Table3[[#This Row],[Sub-Sector]],Table2[% Away From 52W High],"&lt;=10")/Table3[[#This Row],[Count]]</f>
        <v>0.66666666666666663</v>
      </c>
      <c r="Q12" s="1">
        <f>COUNTIFS(Table2[Sub-Sector],Table3[[#This Row],[Sub-Sector]],Table2[% Away From 52W Low],"&gt;=10")/Table3[[#This Row],[Count]]</f>
        <v>1</v>
      </c>
      <c r="R12" s="1">
        <f>COUNTIFS(Table2[Sub-Sector],Table3[[#This Row],[Sub-Sector]],Table2[% Price above 20 EMA],"&gt;=0")/Table3[[#This Row],[Count]]</f>
        <v>1</v>
      </c>
      <c r="S12" s="1">
        <f>COUNTIFS(Table2[Sub-Sector],Table3[[#This Row],[Sub-Sector]],Table2[% Price above 50 EMA],"&gt;=0")/Table3[[#This Row],[Count]]</f>
        <v>1</v>
      </c>
      <c r="T12" s="1">
        <f>COUNTIFS(Table2[Sub-Sector],Table3[[#This Row],[Sub-Sector]],Table2[% Price above 200 EMA],"&gt;=0")/Table3[[#This Row],[Count]]</f>
        <v>1</v>
      </c>
      <c r="U12" s="1">
        <f>COUNTIFS(Table2[Sub-Sector],Table3[[#This Row],[Sub-Sector]],Table2[Rate of Change - Zone],"Positive")/Table3[[#This Row],[Count]]</f>
        <v>0.66666666666666663</v>
      </c>
      <c r="V12" s="1">
        <f>COUNTIFS(Table2[Sub-Sector],Table3[[#This Row],[Sub-Sector]],Table2[Sharpe Ratio],"&gt;=0.10")/Table3[[#This Row],[Count]]</f>
        <v>0</v>
      </c>
      <c r="W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296</v>
      </c>
      <c r="X12">
        <f>_xlfn.RANK.AVG(Table3[[#This Row],[Score]],Table3[Score],1)</f>
        <v>22.5</v>
      </c>
      <c r="Y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105.5</v>
      </c>
      <c r="Z12">
        <f>_xlfn.RANK.AVG(Table3[[#This Row],[Score 2 ]],Table3[[Score 2 ]],1)</f>
        <v>11</v>
      </c>
    </row>
    <row r="13" spans="1:26" x14ac:dyDescent="0.3">
      <c r="A13" t="s">
        <v>757</v>
      </c>
      <c r="B13">
        <f>COUNTIFS(Table2[Sub-Sector],Table3[[#This Row],[Sub-Sector]])</f>
        <v>5</v>
      </c>
      <c r="C13" s="1">
        <f>COUNTIFS(Table2[Sub-Sector],Table3[[#This Row],[Sub-Sector]],Table2[Uptrend],"Uptrend")/Table3[[#This Row],[Count]]</f>
        <v>0.2</v>
      </c>
      <c r="D13" s="1">
        <f>COUNTIFS(Table2[Sub-Sector],Table3[[#This Row],[Sub-Sector]],Table2[1W Return vs Nifty],"&gt;=5")/Table3[[#This Row],[Count]]</f>
        <v>0.8</v>
      </c>
      <c r="E13" s="1">
        <f>COUNTIFS(Table2[Sub-Sector],Table3[[#This Row],[Sub-Sector]],Table2[1M Return vs Nifty],"&gt;=5")/Table3[[#This Row],[Count]]</f>
        <v>0.2</v>
      </c>
      <c r="F13" s="1">
        <f>COUNTIFS(Table2[Sub-Sector],Table3[[#This Row],[Sub-Sector]],Table2[6M Return vs Nifty],"&gt;=10")/Table3[[#This Row],[Count]]</f>
        <v>0.4</v>
      </c>
      <c r="G13" s="1">
        <f>COUNTIFS(Table2[Sub-Sector],Table3[[#This Row],[Sub-Sector]],Table2[1Y Return vs Nifty],"&gt;=10")/Table3[[#This Row],[Count]]</f>
        <v>1</v>
      </c>
      <c r="H13" s="1">
        <f>COUNTIFS(Table2[Sub-Sector],Table3[[#This Row],[Sub-Sector]],Table2[RSI Exponential â€“ 14D],"&gt;=50")/Table3[[#This Row],[Count]]</f>
        <v>1</v>
      </c>
      <c r="I13" s="1">
        <f>COUNTIFS(Table2[Sub-Sector],Table3[[#This Row],[Sub-Sector]],Table2[Relative Volume],"&gt;=1")/Table3[[#This Row],[Count]]</f>
        <v>0.4</v>
      </c>
      <c r="J13" s="1">
        <f>COUNTIFS(Table2[Sub-Sector],Table3[[#This Row],[Sub-Sector]],Table2[% Away From Day Low],"&gt;=0.05")/Table3[[#This Row],[Count]]</f>
        <v>0.4</v>
      </c>
      <c r="K13" s="1">
        <f>COUNTIFS(Table2[Sub-Sector],Table3[[#This Row],[Sub-Sector]],Table2[% Away From Day High],"&lt;=0.05")/Table3[[#This Row],[Count]]</f>
        <v>1</v>
      </c>
      <c r="L13" s="1">
        <f>COUNTIFS(Table2[Sub-Sector],Table3[[#This Row],[Sub-Sector]],Table2[% Away From Current Week Low],"&gt;=0.05")/Table3[[#This Row],[Count]]</f>
        <v>0.6</v>
      </c>
      <c r="M13" s="1">
        <f>COUNTIFS(Table2[Sub-Sector],Table3[[#This Row],[Sub-Sector]],Table2[% Away From Current Week High],"&lt;=0.05")/Table3[[#This Row],[Count]]</f>
        <v>0.8</v>
      </c>
      <c r="N13" s="1">
        <f>COUNTIFS(Table2[Sub-Sector],Table3[[#This Row],[Sub-Sector]],Table2[% Away From Current Month Low],"&gt;=0.05")/Table3[[#This Row],[Count]]</f>
        <v>1</v>
      </c>
      <c r="O13" s="1">
        <f>COUNTIFS(Table2[Sub-Sector],Table3[[#This Row],[Sub-Sector]],Table2[% Away From Current Month High],"&lt;=0.05")/Table3[[#This Row],[Count]]</f>
        <v>0.8</v>
      </c>
      <c r="P13" s="1">
        <f>COUNTIFS(Table2[Sub-Sector],Table3[[#This Row],[Sub-Sector]],Table2[% Away From 52W High],"&lt;=10")/Table3[[#This Row],[Count]]</f>
        <v>0.2</v>
      </c>
      <c r="Q13" s="1">
        <f>COUNTIFS(Table2[Sub-Sector],Table3[[#This Row],[Sub-Sector]],Table2[% Away From 52W Low],"&gt;=10")/Table3[[#This Row],[Count]]</f>
        <v>1</v>
      </c>
      <c r="R13" s="1">
        <f>COUNTIFS(Table2[Sub-Sector],Table3[[#This Row],[Sub-Sector]],Table2[% Price above 20 EMA],"&gt;=0")/Table3[[#This Row],[Count]]</f>
        <v>0.8</v>
      </c>
      <c r="S13" s="1">
        <f>COUNTIFS(Table2[Sub-Sector],Table3[[#This Row],[Sub-Sector]],Table2[% Price above 50 EMA],"&gt;=0")/Table3[[#This Row],[Count]]</f>
        <v>0.4</v>
      </c>
      <c r="T13" s="1">
        <f>COUNTIFS(Table2[Sub-Sector],Table3[[#This Row],[Sub-Sector]],Table2[% Price above 200 EMA],"&gt;=0")/Table3[[#This Row],[Count]]</f>
        <v>0.8</v>
      </c>
      <c r="U13" s="1">
        <f>COUNTIFS(Table2[Sub-Sector],Table3[[#This Row],[Sub-Sector]],Table2[Rate of Change - Zone],"Positive")/Table3[[#This Row],[Count]]</f>
        <v>0.8</v>
      </c>
      <c r="V13" s="1">
        <f>COUNTIFS(Table2[Sub-Sector],Table3[[#This Row],[Sub-Sector]],Table2[Sharpe Ratio],"&gt;=0.10")/Table3[[#This Row],[Count]]</f>
        <v>1</v>
      </c>
      <c r="W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256</v>
      </c>
      <c r="X13">
        <f>_xlfn.RANK.AVG(Table3[[#This Row],[Score]],Table3[Score],1)</f>
        <v>14</v>
      </c>
      <c r="Y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113.5</v>
      </c>
      <c r="Z13">
        <f>_xlfn.RANK.AVG(Table3[[#This Row],[Score 2 ]],Table3[[Score 2 ]],1)</f>
        <v>12</v>
      </c>
    </row>
    <row r="14" spans="1:26" x14ac:dyDescent="0.3">
      <c r="A14" t="s">
        <v>412</v>
      </c>
      <c r="B14">
        <f>COUNTIFS(Table2[Sub-Sector],Table3[[#This Row],[Sub-Sector]])</f>
        <v>9</v>
      </c>
      <c r="C14" s="1">
        <f>COUNTIFS(Table2[Sub-Sector],Table3[[#This Row],[Sub-Sector]],Table2[Uptrend],"Uptrend")/Table3[[#This Row],[Count]]</f>
        <v>0.88888888888888884</v>
      </c>
      <c r="D14" s="1">
        <f>COUNTIFS(Table2[Sub-Sector],Table3[[#This Row],[Sub-Sector]],Table2[1W Return vs Nifty],"&gt;=5")/Table3[[#This Row],[Count]]</f>
        <v>0.44444444444444442</v>
      </c>
      <c r="E14" s="1">
        <f>COUNTIFS(Table2[Sub-Sector],Table3[[#This Row],[Sub-Sector]],Table2[1M Return vs Nifty],"&gt;=5")/Table3[[#This Row],[Count]]</f>
        <v>0.44444444444444442</v>
      </c>
      <c r="F14" s="1">
        <f>COUNTIFS(Table2[Sub-Sector],Table3[[#This Row],[Sub-Sector]],Table2[6M Return vs Nifty],"&gt;=10")/Table3[[#This Row],[Count]]</f>
        <v>0.77777777777777779</v>
      </c>
      <c r="G14" s="1">
        <f>COUNTIFS(Table2[Sub-Sector],Table3[[#This Row],[Sub-Sector]],Table2[1Y Return vs Nifty],"&gt;=10")/Table3[[#This Row],[Count]]</f>
        <v>0.66666666666666663</v>
      </c>
      <c r="H14" s="1">
        <f>COUNTIFS(Table2[Sub-Sector],Table3[[#This Row],[Sub-Sector]],Table2[RSI Exponential â€“ 14D],"&gt;=50")/Table3[[#This Row],[Count]]</f>
        <v>0.55555555555555558</v>
      </c>
      <c r="I14" s="1">
        <f>COUNTIFS(Table2[Sub-Sector],Table3[[#This Row],[Sub-Sector]],Table2[Relative Volume],"&gt;=1")/Table3[[#This Row],[Count]]</f>
        <v>0.44444444444444442</v>
      </c>
      <c r="J14" s="1">
        <f>COUNTIFS(Table2[Sub-Sector],Table3[[#This Row],[Sub-Sector]],Table2[% Away From Day Low],"&gt;=0.05")/Table3[[#This Row],[Count]]</f>
        <v>0.22222222222222221</v>
      </c>
      <c r="K14" s="1">
        <f>COUNTIFS(Table2[Sub-Sector],Table3[[#This Row],[Sub-Sector]],Table2[% Away From Day High],"&lt;=0.05")/Table3[[#This Row],[Count]]</f>
        <v>1</v>
      </c>
      <c r="L14" s="1">
        <f>COUNTIFS(Table2[Sub-Sector],Table3[[#This Row],[Sub-Sector]],Table2[% Away From Current Week Low],"&gt;=0.05")/Table3[[#This Row],[Count]]</f>
        <v>0.55555555555555558</v>
      </c>
      <c r="M14" s="1">
        <f>COUNTIFS(Table2[Sub-Sector],Table3[[#This Row],[Sub-Sector]],Table2[% Away From Current Week High],"&lt;=0.05")/Table3[[#This Row],[Count]]</f>
        <v>0.66666666666666663</v>
      </c>
      <c r="N14" s="1">
        <f>COUNTIFS(Table2[Sub-Sector],Table3[[#This Row],[Sub-Sector]],Table2[% Away From Current Month Low],"&gt;=0.05")/Table3[[#This Row],[Count]]</f>
        <v>0.77777777777777779</v>
      </c>
      <c r="O14" s="1">
        <f>COUNTIFS(Table2[Sub-Sector],Table3[[#This Row],[Sub-Sector]],Table2[% Away From Current Month High],"&lt;=0.05")/Table3[[#This Row],[Count]]</f>
        <v>0.44444444444444442</v>
      </c>
      <c r="P14" s="1">
        <f>COUNTIFS(Table2[Sub-Sector],Table3[[#This Row],[Sub-Sector]],Table2[% Away From 52W High],"&lt;=10")/Table3[[#This Row],[Count]]</f>
        <v>0.55555555555555558</v>
      </c>
      <c r="Q14" s="1">
        <f>COUNTIFS(Table2[Sub-Sector],Table3[[#This Row],[Sub-Sector]],Table2[% Away From 52W Low],"&gt;=10")/Table3[[#This Row],[Count]]</f>
        <v>0.88888888888888884</v>
      </c>
      <c r="R14" s="1">
        <f>COUNTIFS(Table2[Sub-Sector],Table3[[#This Row],[Sub-Sector]],Table2[% Price above 20 EMA],"&gt;=0")/Table3[[#This Row],[Count]]</f>
        <v>0.55555555555555558</v>
      </c>
      <c r="S14" s="1">
        <f>COUNTIFS(Table2[Sub-Sector],Table3[[#This Row],[Sub-Sector]],Table2[% Price above 50 EMA],"&gt;=0")/Table3[[#This Row],[Count]]</f>
        <v>0.66666666666666663</v>
      </c>
      <c r="T14" s="1">
        <f>COUNTIFS(Table2[Sub-Sector],Table3[[#This Row],[Sub-Sector]],Table2[% Price above 200 EMA],"&gt;=0")/Table3[[#This Row],[Count]]</f>
        <v>0.88888888888888884</v>
      </c>
      <c r="U14" s="1">
        <f>COUNTIFS(Table2[Sub-Sector],Table3[[#This Row],[Sub-Sector]],Table2[Rate of Change - Zone],"Positive")/Table3[[#This Row],[Count]]</f>
        <v>0.44444444444444442</v>
      </c>
      <c r="V14" s="1">
        <f>COUNTIFS(Table2[Sub-Sector],Table3[[#This Row],[Sub-Sector]],Table2[Sharpe Ratio],"&gt;=0.10")/Table3[[#This Row],[Count]]</f>
        <v>0.55555555555555558</v>
      </c>
      <c r="W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176.5</v>
      </c>
      <c r="X14">
        <f>_xlfn.RANK.AVG(Table3[[#This Row],[Score]],Table3[Score],1)</f>
        <v>7</v>
      </c>
      <c r="Y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120</v>
      </c>
      <c r="Z14">
        <f>_xlfn.RANK.AVG(Table3[[#This Row],[Score 2 ]],Table3[[Score 2 ]],1)</f>
        <v>13</v>
      </c>
    </row>
    <row r="15" spans="1:26" x14ac:dyDescent="0.3">
      <c r="A15" t="s">
        <v>975</v>
      </c>
      <c r="B15">
        <f>COUNTIFS(Table2[Sub-Sector],Table3[[#This Row],[Sub-Sector]])</f>
        <v>2</v>
      </c>
      <c r="C15" s="1">
        <f>COUNTIFS(Table2[Sub-Sector],Table3[[#This Row],[Sub-Sector]],Table2[Uptrend],"Uptrend")/Table3[[#This Row],[Count]]</f>
        <v>0</v>
      </c>
      <c r="D15" s="1">
        <f>COUNTIFS(Table2[Sub-Sector],Table3[[#This Row],[Sub-Sector]],Table2[1W Return vs Nifty],"&gt;=5")/Table3[[#This Row],[Count]]</f>
        <v>0</v>
      </c>
      <c r="E15" s="1">
        <f>COUNTIFS(Table2[Sub-Sector],Table3[[#This Row],[Sub-Sector]],Table2[1M Return vs Nifty],"&gt;=5")/Table3[[#This Row],[Count]]</f>
        <v>0</v>
      </c>
      <c r="F15" s="1">
        <f>COUNTIFS(Table2[Sub-Sector],Table3[[#This Row],[Sub-Sector]],Table2[6M Return vs Nifty],"&gt;=10")/Table3[[#This Row],[Count]]</f>
        <v>0.5</v>
      </c>
      <c r="G15" s="1">
        <f>COUNTIFS(Table2[Sub-Sector],Table3[[#This Row],[Sub-Sector]],Table2[1Y Return vs Nifty],"&gt;=10")/Table3[[#This Row],[Count]]</f>
        <v>0.5</v>
      </c>
      <c r="H15" s="1">
        <f>COUNTIFS(Table2[Sub-Sector],Table3[[#This Row],[Sub-Sector]],Table2[RSI Exponential â€“ 14D],"&gt;=50")/Table3[[#This Row],[Count]]</f>
        <v>1</v>
      </c>
      <c r="I15" s="1">
        <f>COUNTIFS(Table2[Sub-Sector],Table3[[#This Row],[Sub-Sector]],Table2[Relative Volume],"&gt;=1")/Table3[[#This Row],[Count]]</f>
        <v>0.5</v>
      </c>
      <c r="J15" s="1">
        <f>COUNTIFS(Table2[Sub-Sector],Table3[[#This Row],[Sub-Sector]],Table2[% Away From Day Low],"&gt;=0.05")/Table3[[#This Row],[Count]]</f>
        <v>0</v>
      </c>
      <c r="K15" s="1">
        <f>COUNTIFS(Table2[Sub-Sector],Table3[[#This Row],[Sub-Sector]],Table2[% Away From Day High],"&lt;=0.05")/Table3[[#This Row],[Count]]</f>
        <v>1</v>
      </c>
      <c r="L15" s="1">
        <f>COUNTIFS(Table2[Sub-Sector],Table3[[#This Row],[Sub-Sector]],Table2[% Away From Current Week Low],"&gt;=0.05")/Table3[[#This Row],[Count]]</f>
        <v>0</v>
      </c>
      <c r="M15" s="1">
        <f>COUNTIFS(Table2[Sub-Sector],Table3[[#This Row],[Sub-Sector]],Table2[% Away From Current Week High],"&lt;=0.05")/Table3[[#This Row],[Count]]</f>
        <v>0.5</v>
      </c>
      <c r="N15" s="1">
        <f>COUNTIFS(Table2[Sub-Sector],Table3[[#This Row],[Sub-Sector]],Table2[% Away From Current Month Low],"&gt;=0.05")/Table3[[#This Row],[Count]]</f>
        <v>1</v>
      </c>
      <c r="O15" s="1">
        <f>COUNTIFS(Table2[Sub-Sector],Table3[[#This Row],[Sub-Sector]],Table2[% Away From Current Month High],"&lt;=0.05")/Table3[[#This Row],[Count]]</f>
        <v>0.5</v>
      </c>
      <c r="P15" s="1">
        <f>COUNTIFS(Table2[Sub-Sector],Table3[[#This Row],[Sub-Sector]],Table2[% Away From 52W High],"&lt;=10")/Table3[[#This Row],[Count]]</f>
        <v>0</v>
      </c>
      <c r="Q15" s="1">
        <f>COUNTIFS(Table2[Sub-Sector],Table3[[#This Row],[Sub-Sector]],Table2[% Away From 52W Low],"&gt;=10")/Table3[[#This Row],[Count]]</f>
        <v>1</v>
      </c>
      <c r="R15" s="1">
        <f>COUNTIFS(Table2[Sub-Sector],Table3[[#This Row],[Sub-Sector]],Table2[% Price above 20 EMA],"&gt;=0")/Table3[[#This Row],[Count]]</f>
        <v>1</v>
      </c>
      <c r="S15" s="1">
        <f>COUNTIFS(Table2[Sub-Sector],Table3[[#This Row],[Sub-Sector]],Table2[% Price above 50 EMA],"&gt;=0")/Table3[[#This Row],[Count]]</f>
        <v>1</v>
      </c>
      <c r="T15" s="1">
        <f>COUNTIFS(Table2[Sub-Sector],Table3[[#This Row],[Sub-Sector]],Table2[% Price above 200 EMA],"&gt;=0")/Table3[[#This Row],[Count]]</f>
        <v>0.5</v>
      </c>
      <c r="U15" s="1">
        <f>COUNTIFS(Table2[Sub-Sector],Table3[[#This Row],[Sub-Sector]],Table2[Rate of Change - Zone],"Positive")/Table3[[#This Row],[Count]]</f>
        <v>1</v>
      </c>
      <c r="V15" s="1">
        <f>COUNTIFS(Table2[Sub-Sector],Table3[[#This Row],[Sub-Sector]],Table2[Sharpe Ratio],"&gt;=0.10")/Table3[[#This Row],[Count]]</f>
        <v>0</v>
      </c>
      <c r="W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414.5</v>
      </c>
      <c r="X15">
        <f>_xlfn.RANK.AVG(Table3[[#This Row],[Score]],Table3[Score],1)</f>
        <v>56</v>
      </c>
      <c r="Y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124.5</v>
      </c>
      <c r="Z15">
        <f>_xlfn.RANK.AVG(Table3[[#This Row],[Score 2 ]],Table3[[Score 2 ]],1)</f>
        <v>14</v>
      </c>
    </row>
    <row r="16" spans="1:26" x14ac:dyDescent="0.3">
      <c r="A16" t="s">
        <v>906</v>
      </c>
      <c r="B16">
        <f>COUNTIFS(Table2[Sub-Sector],Table3[[#This Row],[Sub-Sector]])</f>
        <v>1</v>
      </c>
      <c r="C16" s="1">
        <f>COUNTIFS(Table2[Sub-Sector],Table3[[#This Row],[Sub-Sector]],Table2[Uptrend],"Uptrend")/Table3[[#This Row],[Count]]</f>
        <v>1</v>
      </c>
      <c r="D16" s="1">
        <f>COUNTIFS(Table2[Sub-Sector],Table3[[#This Row],[Sub-Sector]],Table2[1W Return vs Nifty],"&gt;=5")/Table3[[#This Row],[Count]]</f>
        <v>0</v>
      </c>
      <c r="E16" s="1">
        <f>COUNTIFS(Table2[Sub-Sector],Table3[[#This Row],[Sub-Sector]],Table2[1M Return vs Nifty],"&gt;=5")/Table3[[#This Row],[Count]]</f>
        <v>0</v>
      </c>
      <c r="F16" s="1">
        <f>COUNTIFS(Table2[Sub-Sector],Table3[[#This Row],[Sub-Sector]],Table2[6M Return vs Nifty],"&gt;=10")/Table3[[#This Row],[Count]]</f>
        <v>1</v>
      </c>
      <c r="G16" s="1">
        <f>COUNTIFS(Table2[Sub-Sector],Table3[[#This Row],[Sub-Sector]],Table2[1Y Return vs Nifty],"&gt;=10")/Table3[[#This Row],[Count]]</f>
        <v>1</v>
      </c>
      <c r="H16" s="1">
        <f>COUNTIFS(Table2[Sub-Sector],Table3[[#This Row],[Sub-Sector]],Table2[RSI Exponential â€“ 14D],"&gt;=50")/Table3[[#This Row],[Count]]</f>
        <v>1</v>
      </c>
      <c r="I16" s="1">
        <f>COUNTIFS(Table2[Sub-Sector],Table3[[#This Row],[Sub-Sector]],Table2[Relative Volume],"&gt;=1")/Table3[[#This Row],[Count]]</f>
        <v>0</v>
      </c>
      <c r="J16" s="1">
        <f>COUNTIFS(Table2[Sub-Sector],Table3[[#This Row],[Sub-Sector]],Table2[% Away From Day Low],"&gt;=0.05")/Table3[[#This Row],[Count]]</f>
        <v>1</v>
      </c>
      <c r="K16" s="1">
        <f>COUNTIFS(Table2[Sub-Sector],Table3[[#This Row],[Sub-Sector]],Table2[% Away From Day High],"&lt;=0.05")/Table3[[#This Row],[Count]]</f>
        <v>1</v>
      </c>
      <c r="L16" s="1">
        <f>COUNTIFS(Table2[Sub-Sector],Table3[[#This Row],[Sub-Sector]],Table2[% Away From Current Week Low],"&gt;=0.05")/Table3[[#This Row],[Count]]</f>
        <v>1</v>
      </c>
      <c r="M16" s="1">
        <f>COUNTIFS(Table2[Sub-Sector],Table3[[#This Row],[Sub-Sector]],Table2[% Away From Current Week High],"&lt;=0.05")/Table3[[#This Row],[Count]]</f>
        <v>1</v>
      </c>
      <c r="N16" s="1">
        <f>COUNTIFS(Table2[Sub-Sector],Table3[[#This Row],[Sub-Sector]],Table2[% Away From Current Month Low],"&gt;=0.05")/Table3[[#This Row],[Count]]</f>
        <v>1</v>
      </c>
      <c r="O16" s="1">
        <f>COUNTIFS(Table2[Sub-Sector],Table3[[#This Row],[Sub-Sector]],Table2[% Away From Current Month High],"&lt;=0.05")/Table3[[#This Row],[Count]]</f>
        <v>1</v>
      </c>
      <c r="P16" s="1">
        <f>COUNTIFS(Table2[Sub-Sector],Table3[[#This Row],[Sub-Sector]],Table2[% Away From 52W High],"&lt;=10")/Table3[[#This Row],[Count]]</f>
        <v>1</v>
      </c>
      <c r="Q16" s="1">
        <f>COUNTIFS(Table2[Sub-Sector],Table3[[#This Row],[Sub-Sector]],Table2[% Away From 52W Low],"&gt;=10")/Table3[[#This Row],[Count]]</f>
        <v>1</v>
      </c>
      <c r="R16" s="1">
        <f>COUNTIFS(Table2[Sub-Sector],Table3[[#This Row],[Sub-Sector]],Table2[% Price above 20 EMA],"&gt;=0")/Table3[[#This Row],[Count]]</f>
        <v>1</v>
      </c>
      <c r="S16" s="1">
        <f>COUNTIFS(Table2[Sub-Sector],Table3[[#This Row],[Sub-Sector]],Table2[% Price above 50 EMA],"&gt;=0")/Table3[[#This Row],[Count]]</f>
        <v>1</v>
      </c>
      <c r="T16" s="1">
        <f>COUNTIFS(Table2[Sub-Sector],Table3[[#This Row],[Sub-Sector]],Table2[% Price above 200 EMA],"&gt;=0")/Table3[[#This Row],[Count]]</f>
        <v>1</v>
      </c>
      <c r="U16" s="1">
        <f>COUNTIFS(Table2[Sub-Sector],Table3[[#This Row],[Sub-Sector]],Table2[Rate of Change - Zone],"Positive")/Table3[[#This Row],[Count]]</f>
        <v>1</v>
      </c>
      <c r="V16" s="1">
        <f>COUNTIFS(Table2[Sub-Sector],Table3[[#This Row],[Sub-Sector]],Table2[Sharpe Ratio],"&gt;=0.10")/Table3[[#This Row],[Count]]</f>
        <v>1</v>
      </c>
      <c r="W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318.5</v>
      </c>
      <c r="X16">
        <f>_xlfn.RANK.AVG(Table3[[#This Row],[Score]],Table3[Score],1)</f>
        <v>30.5</v>
      </c>
      <c r="Y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</v>
      </c>
      <c r="Z16">
        <f>_xlfn.RANK.AVG(Table3[[#This Row],[Score 2 ]],Table3[[Score 2 ]],1)</f>
        <v>16</v>
      </c>
    </row>
    <row r="17" spans="1:26" x14ac:dyDescent="0.3">
      <c r="A17" t="s">
        <v>725</v>
      </c>
      <c r="B17">
        <f>COUNTIFS(Table2[Sub-Sector],Table3[[#This Row],[Sub-Sector]])</f>
        <v>1</v>
      </c>
      <c r="C17" s="1">
        <f>COUNTIFS(Table2[Sub-Sector],Table3[[#This Row],[Sub-Sector]],Table2[Uptrend],"Uptrend")/Table3[[#This Row],[Count]]</f>
        <v>1</v>
      </c>
      <c r="D17" s="1">
        <f>COUNTIFS(Table2[Sub-Sector],Table3[[#This Row],[Sub-Sector]],Table2[1W Return vs Nifty],"&gt;=5")/Table3[[#This Row],[Count]]</f>
        <v>0</v>
      </c>
      <c r="E17" s="1">
        <f>COUNTIFS(Table2[Sub-Sector],Table3[[#This Row],[Sub-Sector]],Table2[1M Return vs Nifty],"&gt;=5")/Table3[[#This Row],[Count]]</f>
        <v>0</v>
      </c>
      <c r="F17" s="1">
        <f>COUNTIFS(Table2[Sub-Sector],Table3[[#This Row],[Sub-Sector]],Table2[6M Return vs Nifty],"&gt;=10")/Table3[[#This Row],[Count]]</f>
        <v>1</v>
      </c>
      <c r="G17" s="1">
        <f>COUNTIFS(Table2[Sub-Sector],Table3[[#This Row],[Sub-Sector]],Table2[1Y Return vs Nifty],"&gt;=10")/Table3[[#This Row],[Count]]</f>
        <v>1</v>
      </c>
      <c r="H17" s="1">
        <f>COUNTIFS(Table2[Sub-Sector],Table3[[#This Row],[Sub-Sector]],Table2[RSI Exponential â€“ 14D],"&gt;=50")/Table3[[#This Row],[Count]]</f>
        <v>1</v>
      </c>
      <c r="I17" s="1">
        <f>COUNTIFS(Table2[Sub-Sector],Table3[[#This Row],[Sub-Sector]],Table2[Relative Volume],"&gt;=1")/Table3[[#This Row],[Count]]</f>
        <v>0</v>
      </c>
      <c r="J17" s="1">
        <f>COUNTIFS(Table2[Sub-Sector],Table3[[#This Row],[Sub-Sector]],Table2[% Away From Day Low],"&gt;=0.05")/Table3[[#This Row],[Count]]</f>
        <v>0</v>
      </c>
      <c r="K17" s="1">
        <f>COUNTIFS(Table2[Sub-Sector],Table3[[#This Row],[Sub-Sector]],Table2[% Away From Day High],"&lt;=0.05")/Table3[[#This Row],[Count]]</f>
        <v>1</v>
      </c>
      <c r="L17" s="1">
        <f>COUNTIFS(Table2[Sub-Sector],Table3[[#This Row],[Sub-Sector]],Table2[% Away From Current Week Low],"&gt;=0.05")/Table3[[#This Row],[Count]]</f>
        <v>0</v>
      </c>
      <c r="M17" s="1">
        <f>COUNTIFS(Table2[Sub-Sector],Table3[[#This Row],[Sub-Sector]],Table2[% Away From Current Week High],"&lt;=0.05")/Table3[[#This Row],[Count]]</f>
        <v>0</v>
      </c>
      <c r="N17" s="1">
        <f>COUNTIFS(Table2[Sub-Sector],Table3[[#This Row],[Sub-Sector]],Table2[% Away From Current Month Low],"&gt;=0.05")/Table3[[#This Row],[Count]]</f>
        <v>1</v>
      </c>
      <c r="O17" s="1">
        <f>COUNTIFS(Table2[Sub-Sector],Table3[[#This Row],[Sub-Sector]],Table2[% Away From Current Month High],"&lt;=0.05")/Table3[[#This Row],[Count]]</f>
        <v>0</v>
      </c>
      <c r="P17" s="1">
        <f>COUNTIFS(Table2[Sub-Sector],Table3[[#This Row],[Sub-Sector]],Table2[% Away From 52W High],"&lt;=10")/Table3[[#This Row],[Count]]</f>
        <v>1</v>
      </c>
      <c r="Q17" s="1">
        <f>COUNTIFS(Table2[Sub-Sector],Table3[[#This Row],[Sub-Sector]],Table2[% Away From 52W Low],"&gt;=10")/Table3[[#This Row],[Count]]</f>
        <v>1</v>
      </c>
      <c r="R17" s="1">
        <f>COUNTIFS(Table2[Sub-Sector],Table3[[#This Row],[Sub-Sector]],Table2[% Price above 20 EMA],"&gt;=0")/Table3[[#This Row],[Count]]</f>
        <v>1</v>
      </c>
      <c r="S17" s="1">
        <f>COUNTIFS(Table2[Sub-Sector],Table3[[#This Row],[Sub-Sector]],Table2[% Price above 50 EMA],"&gt;=0")/Table3[[#This Row],[Count]]</f>
        <v>1</v>
      </c>
      <c r="T17" s="1">
        <f>COUNTIFS(Table2[Sub-Sector],Table3[[#This Row],[Sub-Sector]],Table2[% Price above 200 EMA],"&gt;=0")/Table3[[#This Row],[Count]]</f>
        <v>1</v>
      </c>
      <c r="U17" s="1">
        <f>COUNTIFS(Table2[Sub-Sector],Table3[[#This Row],[Sub-Sector]],Table2[Rate of Change - Zone],"Positive")/Table3[[#This Row],[Count]]</f>
        <v>1</v>
      </c>
      <c r="V17" s="1">
        <f>COUNTIFS(Table2[Sub-Sector],Table3[[#This Row],[Sub-Sector]],Table2[Sharpe Ratio],"&gt;=0.10")/Table3[[#This Row],[Count]]</f>
        <v>1</v>
      </c>
      <c r="W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318.5</v>
      </c>
      <c r="X17">
        <f>_xlfn.RANK.AVG(Table3[[#This Row],[Score]],Table3[Score],1)</f>
        <v>30.5</v>
      </c>
      <c r="Y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</v>
      </c>
      <c r="Z17">
        <f>_xlfn.RANK.AVG(Table3[[#This Row],[Score 2 ]],Table3[[Score 2 ]],1)</f>
        <v>16</v>
      </c>
    </row>
    <row r="18" spans="1:26" x14ac:dyDescent="0.3">
      <c r="A18" t="s">
        <v>313</v>
      </c>
      <c r="B18">
        <f>COUNTIFS(Table2[Sub-Sector],Table3[[#This Row],[Sub-Sector]])</f>
        <v>1</v>
      </c>
      <c r="C18" s="1">
        <f>COUNTIFS(Table2[Sub-Sector],Table3[[#This Row],[Sub-Sector]],Table2[Uptrend],"Uptrend")/Table3[[#This Row],[Count]]</f>
        <v>1</v>
      </c>
      <c r="D18" s="1">
        <f>COUNTIFS(Table2[Sub-Sector],Table3[[#This Row],[Sub-Sector]],Table2[1W Return vs Nifty],"&gt;=5")/Table3[[#This Row],[Count]]</f>
        <v>1</v>
      </c>
      <c r="E18" s="1">
        <f>COUNTIFS(Table2[Sub-Sector],Table3[[#This Row],[Sub-Sector]],Table2[1M Return vs Nifty],"&gt;=5")/Table3[[#This Row],[Count]]</f>
        <v>1</v>
      </c>
      <c r="F18" s="1">
        <f>COUNTIFS(Table2[Sub-Sector],Table3[[#This Row],[Sub-Sector]],Table2[6M Return vs Nifty],"&gt;=10")/Table3[[#This Row],[Count]]</f>
        <v>1</v>
      </c>
      <c r="G18" s="1">
        <f>COUNTIFS(Table2[Sub-Sector],Table3[[#This Row],[Sub-Sector]],Table2[1Y Return vs Nifty],"&gt;=10")/Table3[[#This Row],[Count]]</f>
        <v>1</v>
      </c>
      <c r="H18" s="1">
        <f>COUNTIFS(Table2[Sub-Sector],Table3[[#This Row],[Sub-Sector]],Table2[RSI Exponential â€“ 14D],"&gt;=50")/Table3[[#This Row],[Count]]</f>
        <v>1</v>
      </c>
      <c r="I18" s="1">
        <f>COUNTIFS(Table2[Sub-Sector],Table3[[#This Row],[Sub-Sector]],Table2[Relative Volume],"&gt;=1")/Table3[[#This Row],[Count]]</f>
        <v>0</v>
      </c>
      <c r="J18" s="1">
        <f>COUNTIFS(Table2[Sub-Sector],Table3[[#This Row],[Sub-Sector]],Table2[% Away From Day Low],"&gt;=0.05")/Table3[[#This Row],[Count]]</f>
        <v>0</v>
      </c>
      <c r="K18" s="1">
        <f>COUNTIFS(Table2[Sub-Sector],Table3[[#This Row],[Sub-Sector]],Table2[% Away From Day High],"&lt;=0.05")/Table3[[#This Row],[Count]]</f>
        <v>1</v>
      </c>
      <c r="L18" s="1">
        <f>COUNTIFS(Table2[Sub-Sector],Table3[[#This Row],[Sub-Sector]],Table2[% Away From Current Week Low],"&gt;=0.05")/Table3[[#This Row],[Count]]</f>
        <v>1</v>
      </c>
      <c r="M18" s="1">
        <f>COUNTIFS(Table2[Sub-Sector],Table3[[#This Row],[Sub-Sector]],Table2[% Away From Current Week High],"&lt;=0.05")/Table3[[#This Row],[Count]]</f>
        <v>1</v>
      </c>
      <c r="N18" s="1">
        <f>COUNTIFS(Table2[Sub-Sector],Table3[[#This Row],[Sub-Sector]],Table2[% Away From Current Month Low],"&gt;=0.05")/Table3[[#This Row],[Count]]</f>
        <v>1</v>
      </c>
      <c r="O18" s="1">
        <f>COUNTIFS(Table2[Sub-Sector],Table3[[#This Row],[Sub-Sector]],Table2[% Away From Current Month High],"&lt;=0.05")/Table3[[#This Row],[Count]]</f>
        <v>1</v>
      </c>
      <c r="P18" s="1">
        <f>COUNTIFS(Table2[Sub-Sector],Table3[[#This Row],[Sub-Sector]],Table2[% Away From 52W High],"&lt;=10")/Table3[[#This Row],[Count]]</f>
        <v>1</v>
      </c>
      <c r="Q18" s="1">
        <f>COUNTIFS(Table2[Sub-Sector],Table3[[#This Row],[Sub-Sector]],Table2[% Away From 52W Low],"&gt;=10")/Table3[[#This Row],[Count]]</f>
        <v>1</v>
      </c>
      <c r="R18" s="1">
        <f>COUNTIFS(Table2[Sub-Sector],Table3[[#This Row],[Sub-Sector]],Table2[% Price above 20 EMA],"&gt;=0")/Table3[[#This Row],[Count]]</f>
        <v>1</v>
      </c>
      <c r="S18" s="1">
        <f>COUNTIFS(Table2[Sub-Sector],Table3[[#This Row],[Sub-Sector]],Table2[% Price above 50 EMA],"&gt;=0")/Table3[[#This Row],[Count]]</f>
        <v>1</v>
      </c>
      <c r="T18" s="1">
        <f>COUNTIFS(Table2[Sub-Sector],Table3[[#This Row],[Sub-Sector]],Table2[% Price above 200 EMA],"&gt;=0")/Table3[[#This Row],[Count]]</f>
        <v>1</v>
      </c>
      <c r="U18" s="1">
        <f>COUNTIFS(Table2[Sub-Sector],Table3[[#This Row],[Sub-Sector]],Table2[Rate of Change - Zone],"Positive")/Table3[[#This Row],[Count]]</f>
        <v>1</v>
      </c>
      <c r="V18" s="1">
        <f>COUNTIFS(Table2[Sub-Sector],Table3[[#This Row],[Sub-Sector]],Table2[Sharpe Ratio],"&gt;=0.10")/Table3[[#This Row],[Count]]</f>
        <v>1</v>
      </c>
      <c r="W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143</v>
      </c>
      <c r="X18">
        <f>_xlfn.RANK.AVG(Table3[[#This Row],[Score]],Table3[Score],1)</f>
        <v>6</v>
      </c>
      <c r="Y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128</v>
      </c>
      <c r="Z18">
        <f>_xlfn.RANK.AVG(Table3[[#This Row],[Score 2 ]],Table3[[Score 2 ]],1)</f>
        <v>16</v>
      </c>
    </row>
    <row r="19" spans="1:26" x14ac:dyDescent="0.3">
      <c r="A19" t="s">
        <v>229</v>
      </c>
      <c r="B19">
        <f>COUNTIFS(Table2[Sub-Sector],Table3[[#This Row],[Sub-Sector]])</f>
        <v>8</v>
      </c>
      <c r="C19" s="1">
        <f>COUNTIFS(Table2[Sub-Sector],Table3[[#This Row],[Sub-Sector]],Table2[Uptrend],"Uptrend")/Table3[[#This Row],[Count]]</f>
        <v>0.875</v>
      </c>
      <c r="D19" s="1">
        <f>COUNTIFS(Table2[Sub-Sector],Table3[[#This Row],[Sub-Sector]],Table2[1W Return vs Nifty],"&gt;=5")/Table3[[#This Row],[Count]]</f>
        <v>0.125</v>
      </c>
      <c r="E19" s="1">
        <f>COUNTIFS(Table2[Sub-Sector],Table3[[#This Row],[Sub-Sector]],Table2[1M Return vs Nifty],"&gt;=5")/Table3[[#This Row],[Count]]</f>
        <v>0.375</v>
      </c>
      <c r="F19" s="1">
        <f>COUNTIFS(Table2[Sub-Sector],Table3[[#This Row],[Sub-Sector]],Table2[6M Return vs Nifty],"&gt;=10")/Table3[[#This Row],[Count]]</f>
        <v>0.625</v>
      </c>
      <c r="G19" s="1">
        <f>COUNTIFS(Table2[Sub-Sector],Table3[[#This Row],[Sub-Sector]],Table2[1Y Return vs Nifty],"&gt;=10")/Table3[[#This Row],[Count]]</f>
        <v>0.75</v>
      </c>
      <c r="H19" s="1">
        <f>COUNTIFS(Table2[Sub-Sector],Table3[[#This Row],[Sub-Sector]],Table2[RSI Exponential â€“ 14D],"&gt;=50")/Table3[[#This Row],[Count]]</f>
        <v>0.5</v>
      </c>
      <c r="I19" s="1">
        <f>COUNTIFS(Table2[Sub-Sector],Table3[[#This Row],[Sub-Sector]],Table2[Relative Volume],"&gt;=1")/Table3[[#This Row],[Count]]</f>
        <v>0.375</v>
      </c>
      <c r="J19" s="1">
        <f>COUNTIFS(Table2[Sub-Sector],Table3[[#This Row],[Sub-Sector]],Table2[% Away From Day Low],"&gt;=0.05")/Table3[[#This Row],[Count]]</f>
        <v>0.125</v>
      </c>
      <c r="K19" s="1">
        <f>COUNTIFS(Table2[Sub-Sector],Table3[[#This Row],[Sub-Sector]],Table2[% Away From Day High],"&lt;=0.05")/Table3[[#This Row],[Count]]</f>
        <v>1</v>
      </c>
      <c r="L19" s="1">
        <f>COUNTIFS(Table2[Sub-Sector],Table3[[#This Row],[Sub-Sector]],Table2[% Away From Current Week Low],"&gt;=0.05")/Table3[[#This Row],[Count]]</f>
        <v>0.125</v>
      </c>
      <c r="M19" s="1">
        <f>COUNTIFS(Table2[Sub-Sector],Table3[[#This Row],[Sub-Sector]],Table2[% Away From Current Week High],"&lt;=0.05")/Table3[[#This Row],[Count]]</f>
        <v>0.125</v>
      </c>
      <c r="N19" s="1">
        <f>COUNTIFS(Table2[Sub-Sector],Table3[[#This Row],[Sub-Sector]],Table2[% Away From Current Month Low],"&gt;=0.05")/Table3[[#This Row],[Count]]</f>
        <v>0.75</v>
      </c>
      <c r="O19" s="1">
        <f>COUNTIFS(Table2[Sub-Sector],Table3[[#This Row],[Sub-Sector]],Table2[% Away From Current Month High],"&lt;=0.05")/Table3[[#This Row],[Count]]</f>
        <v>0.125</v>
      </c>
      <c r="P19" s="1">
        <f>COUNTIFS(Table2[Sub-Sector],Table3[[#This Row],[Sub-Sector]],Table2[% Away From 52W High],"&lt;=10")/Table3[[#This Row],[Count]]</f>
        <v>0.375</v>
      </c>
      <c r="Q19" s="1">
        <f>COUNTIFS(Table2[Sub-Sector],Table3[[#This Row],[Sub-Sector]],Table2[% Away From 52W Low],"&gt;=10")/Table3[[#This Row],[Count]]</f>
        <v>1</v>
      </c>
      <c r="R19" s="1">
        <f>COUNTIFS(Table2[Sub-Sector],Table3[[#This Row],[Sub-Sector]],Table2[% Price above 20 EMA],"&gt;=0")/Table3[[#This Row],[Count]]</f>
        <v>0.5</v>
      </c>
      <c r="S19" s="1">
        <f>COUNTIFS(Table2[Sub-Sector],Table3[[#This Row],[Sub-Sector]],Table2[% Price above 50 EMA],"&gt;=0")/Table3[[#This Row],[Count]]</f>
        <v>0.75</v>
      </c>
      <c r="T19" s="1">
        <f>COUNTIFS(Table2[Sub-Sector],Table3[[#This Row],[Sub-Sector]],Table2[% Price above 200 EMA],"&gt;=0")/Table3[[#This Row],[Count]]</f>
        <v>1</v>
      </c>
      <c r="U19" s="1">
        <f>COUNTIFS(Table2[Sub-Sector],Table3[[#This Row],[Sub-Sector]],Table2[Rate of Change - Zone],"Positive")/Table3[[#This Row],[Count]]</f>
        <v>0.375</v>
      </c>
      <c r="V19" s="1">
        <f>COUNTIFS(Table2[Sub-Sector],Table3[[#This Row],[Sub-Sector]],Table2[Sharpe Ratio],"&gt;=0.10")/Table3[[#This Row],[Count]]</f>
        <v>0.375</v>
      </c>
      <c r="W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209.5</v>
      </c>
      <c r="X19">
        <f>_xlfn.RANK.AVG(Table3[[#This Row],[Score]],Table3[Score],1)</f>
        <v>10</v>
      </c>
      <c r="Y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131.5</v>
      </c>
      <c r="Z19">
        <f>_xlfn.RANK.AVG(Table3[[#This Row],[Score 2 ]],Table3[[Score 2 ]],1)</f>
        <v>18</v>
      </c>
    </row>
    <row r="20" spans="1:26" x14ac:dyDescent="0.3">
      <c r="A20" t="s">
        <v>138</v>
      </c>
      <c r="B20">
        <f>COUNTIFS(Table2[Sub-Sector],Table3[[#This Row],[Sub-Sector]])</f>
        <v>6</v>
      </c>
      <c r="C20" s="1">
        <f>COUNTIFS(Table2[Sub-Sector],Table3[[#This Row],[Sub-Sector]],Table2[Uptrend],"Uptrend")/Table3[[#This Row],[Count]]</f>
        <v>0.5</v>
      </c>
      <c r="D20" s="1">
        <f>COUNTIFS(Table2[Sub-Sector],Table3[[#This Row],[Sub-Sector]],Table2[1W Return vs Nifty],"&gt;=5")/Table3[[#This Row],[Count]]</f>
        <v>0</v>
      </c>
      <c r="E20" s="1">
        <f>COUNTIFS(Table2[Sub-Sector],Table3[[#This Row],[Sub-Sector]],Table2[1M Return vs Nifty],"&gt;=5")/Table3[[#This Row],[Count]]</f>
        <v>0.16666666666666666</v>
      </c>
      <c r="F20" s="1">
        <f>COUNTIFS(Table2[Sub-Sector],Table3[[#This Row],[Sub-Sector]],Table2[6M Return vs Nifty],"&gt;=10")/Table3[[#This Row],[Count]]</f>
        <v>0.5</v>
      </c>
      <c r="G20" s="1">
        <f>COUNTIFS(Table2[Sub-Sector],Table3[[#This Row],[Sub-Sector]],Table2[1Y Return vs Nifty],"&gt;=10")/Table3[[#This Row],[Count]]</f>
        <v>0.66666666666666663</v>
      </c>
      <c r="H20" s="1">
        <f>COUNTIFS(Table2[Sub-Sector],Table3[[#This Row],[Sub-Sector]],Table2[RSI Exponential â€“ 14D],"&gt;=50")/Table3[[#This Row],[Count]]</f>
        <v>0.33333333333333331</v>
      </c>
      <c r="I20" s="1">
        <f>COUNTIFS(Table2[Sub-Sector],Table3[[#This Row],[Sub-Sector]],Table2[Relative Volume],"&gt;=1")/Table3[[#This Row],[Count]]</f>
        <v>0.33333333333333331</v>
      </c>
      <c r="J20" s="1">
        <f>COUNTIFS(Table2[Sub-Sector],Table3[[#This Row],[Sub-Sector]],Table2[% Away From Day Low],"&gt;=0.05")/Table3[[#This Row],[Count]]</f>
        <v>0.66666666666666663</v>
      </c>
      <c r="K20" s="1">
        <f>COUNTIFS(Table2[Sub-Sector],Table3[[#This Row],[Sub-Sector]],Table2[% Away From Day High],"&lt;=0.05")/Table3[[#This Row],[Count]]</f>
        <v>1</v>
      </c>
      <c r="L20" s="1">
        <f>COUNTIFS(Table2[Sub-Sector],Table3[[#This Row],[Sub-Sector]],Table2[% Away From Current Week Low],"&gt;=0.05")/Table3[[#This Row],[Count]]</f>
        <v>0.66666666666666663</v>
      </c>
      <c r="M20" s="1">
        <f>COUNTIFS(Table2[Sub-Sector],Table3[[#This Row],[Sub-Sector]],Table2[% Away From Current Week High],"&lt;=0.05")/Table3[[#This Row],[Count]]</f>
        <v>0.83333333333333337</v>
      </c>
      <c r="N20" s="1">
        <f>COUNTIFS(Table2[Sub-Sector],Table3[[#This Row],[Sub-Sector]],Table2[% Away From Current Month Low],"&gt;=0.05")/Table3[[#This Row],[Count]]</f>
        <v>0.83333333333333337</v>
      </c>
      <c r="O20" s="1">
        <f>COUNTIFS(Table2[Sub-Sector],Table3[[#This Row],[Sub-Sector]],Table2[% Away From Current Month High],"&lt;=0.05")/Table3[[#This Row],[Count]]</f>
        <v>0.5</v>
      </c>
      <c r="P20" s="1">
        <f>COUNTIFS(Table2[Sub-Sector],Table3[[#This Row],[Sub-Sector]],Table2[% Away From 52W High],"&lt;=10")/Table3[[#This Row],[Count]]</f>
        <v>0.16666666666666666</v>
      </c>
      <c r="Q20" s="1">
        <f>COUNTIFS(Table2[Sub-Sector],Table3[[#This Row],[Sub-Sector]],Table2[% Away From 52W Low],"&gt;=10")/Table3[[#This Row],[Count]]</f>
        <v>0.83333333333333337</v>
      </c>
      <c r="R20" s="1">
        <f>COUNTIFS(Table2[Sub-Sector],Table3[[#This Row],[Sub-Sector]],Table2[% Price above 20 EMA],"&gt;=0")/Table3[[#This Row],[Count]]</f>
        <v>0.83333333333333337</v>
      </c>
      <c r="S20" s="1">
        <f>COUNTIFS(Table2[Sub-Sector],Table3[[#This Row],[Sub-Sector]],Table2[% Price above 50 EMA],"&gt;=0")/Table3[[#This Row],[Count]]</f>
        <v>0.66666666666666663</v>
      </c>
      <c r="T20" s="1">
        <f>COUNTIFS(Table2[Sub-Sector],Table3[[#This Row],[Sub-Sector]],Table2[% Price above 200 EMA],"&gt;=0")/Table3[[#This Row],[Count]]</f>
        <v>0.83333333333333337</v>
      </c>
      <c r="U20" s="1">
        <f>COUNTIFS(Table2[Sub-Sector],Table3[[#This Row],[Sub-Sector]],Table2[Rate of Change - Zone],"Positive")/Table3[[#This Row],[Count]]</f>
        <v>0.66666666666666663</v>
      </c>
      <c r="V20" s="1">
        <f>COUNTIFS(Table2[Sub-Sector],Table3[[#This Row],[Sub-Sector]],Table2[Sharpe Ratio],"&gt;=0.10")/Table3[[#This Row],[Count]]</f>
        <v>0.5</v>
      </c>
      <c r="W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334</v>
      </c>
      <c r="X20">
        <f>_xlfn.RANK.AVG(Table3[[#This Row],[Score]],Table3[Score],1)</f>
        <v>35</v>
      </c>
      <c r="Y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138</v>
      </c>
      <c r="Z20">
        <f>_xlfn.RANK.AVG(Table3[[#This Row],[Score 2 ]],Table3[[Score 2 ]],1)</f>
        <v>19</v>
      </c>
    </row>
    <row r="21" spans="1:26" x14ac:dyDescent="0.3">
      <c r="A21" t="s">
        <v>529</v>
      </c>
      <c r="B21">
        <f>COUNTIFS(Table2[Sub-Sector],Table3[[#This Row],[Sub-Sector]])</f>
        <v>9</v>
      </c>
      <c r="C21" s="1">
        <f>COUNTIFS(Table2[Sub-Sector],Table3[[#This Row],[Sub-Sector]],Table2[Uptrend],"Uptrend")/Table3[[#This Row],[Count]]</f>
        <v>0.77777777777777779</v>
      </c>
      <c r="D21" s="1">
        <f>COUNTIFS(Table2[Sub-Sector],Table3[[#This Row],[Sub-Sector]],Table2[1W Return vs Nifty],"&gt;=5")/Table3[[#This Row],[Count]]</f>
        <v>0.44444444444444442</v>
      </c>
      <c r="E21" s="1">
        <f>COUNTIFS(Table2[Sub-Sector],Table3[[#This Row],[Sub-Sector]],Table2[1M Return vs Nifty],"&gt;=5")/Table3[[#This Row],[Count]]</f>
        <v>0.55555555555555558</v>
      </c>
      <c r="F21" s="1">
        <f>COUNTIFS(Table2[Sub-Sector],Table3[[#This Row],[Sub-Sector]],Table2[6M Return vs Nifty],"&gt;=10")/Table3[[#This Row],[Count]]</f>
        <v>0.44444444444444442</v>
      </c>
      <c r="G21" s="1">
        <f>COUNTIFS(Table2[Sub-Sector],Table3[[#This Row],[Sub-Sector]],Table2[1Y Return vs Nifty],"&gt;=10")/Table3[[#This Row],[Count]]</f>
        <v>0.55555555555555558</v>
      </c>
      <c r="H21" s="1">
        <f>COUNTIFS(Table2[Sub-Sector],Table3[[#This Row],[Sub-Sector]],Table2[RSI Exponential â€“ 14D],"&gt;=50")/Table3[[#This Row],[Count]]</f>
        <v>0.66666666666666663</v>
      </c>
      <c r="I21" s="1">
        <f>COUNTIFS(Table2[Sub-Sector],Table3[[#This Row],[Sub-Sector]],Table2[Relative Volume],"&gt;=1")/Table3[[#This Row],[Count]]</f>
        <v>0.66666666666666663</v>
      </c>
      <c r="J21" s="1">
        <f>COUNTIFS(Table2[Sub-Sector],Table3[[#This Row],[Sub-Sector]],Table2[% Away From Day Low],"&gt;=0.05")/Table3[[#This Row],[Count]]</f>
        <v>0.1111111111111111</v>
      </c>
      <c r="K21" s="1">
        <f>COUNTIFS(Table2[Sub-Sector],Table3[[#This Row],[Sub-Sector]],Table2[% Away From Day High],"&lt;=0.05")/Table3[[#This Row],[Count]]</f>
        <v>1</v>
      </c>
      <c r="L21" s="1">
        <f>COUNTIFS(Table2[Sub-Sector],Table3[[#This Row],[Sub-Sector]],Table2[% Away From Current Week Low],"&gt;=0.05")/Table3[[#This Row],[Count]]</f>
        <v>0.33333333333333331</v>
      </c>
      <c r="M21" s="1">
        <f>COUNTIFS(Table2[Sub-Sector],Table3[[#This Row],[Sub-Sector]],Table2[% Away From Current Week High],"&lt;=0.05")/Table3[[#This Row],[Count]]</f>
        <v>0.44444444444444442</v>
      </c>
      <c r="N21" s="1">
        <f>COUNTIFS(Table2[Sub-Sector],Table3[[#This Row],[Sub-Sector]],Table2[% Away From Current Month Low],"&gt;=0.05")/Table3[[#This Row],[Count]]</f>
        <v>0.66666666666666663</v>
      </c>
      <c r="O21" s="1">
        <f>COUNTIFS(Table2[Sub-Sector],Table3[[#This Row],[Sub-Sector]],Table2[% Away From Current Month High],"&lt;=0.05")/Table3[[#This Row],[Count]]</f>
        <v>0.33333333333333331</v>
      </c>
      <c r="P21" s="1">
        <f>COUNTIFS(Table2[Sub-Sector],Table3[[#This Row],[Sub-Sector]],Table2[% Away From 52W High],"&lt;=10")/Table3[[#This Row],[Count]]</f>
        <v>0.44444444444444442</v>
      </c>
      <c r="Q21" s="1">
        <f>COUNTIFS(Table2[Sub-Sector],Table3[[#This Row],[Sub-Sector]],Table2[% Away From 52W Low],"&gt;=10")/Table3[[#This Row],[Count]]</f>
        <v>1</v>
      </c>
      <c r="R21" s="1">
        <f>COUNTIFS(Table2[Sub-Sector],Table3[[#This Row],[Sub-Sector]],Table2[% Price above 20 EMA],"&gt;=0")/Table3[[#This Row],[Count]]</f>
        <v>0.77777777777777779</v>
      </c>
      <c r="S21" s="1">
        <f>COUNTIFS(Table2[Sub-Sector],Table3[[#This Row],[Sub-Sector]],Table2[% Price above 50 EMA],"&gt;=0")/Table3[[#This Row],[Count]]</f>
        <v>0.88888888888888884</v>
      </c>
      <c r="T21" s="1">
        <f>COUNTIFS(Table2[Sub-Sector],Table3[[#This Row],[Sub-Sector]],Table2[% Price above 200 EMA],"&gt;=0")/Table3[[#This Row],[Count]]</f>
        <v>0.88888888888888884</v>
      </c>
      <c r="U21" s="1">
        <f>COUNTIFS(Table2[Sub-Sector],Table3[[#This Row],[Sub-Sector]],Table2[Rate of Change - Zone],"Positive")/Table3[[#This Row],[Count]]</f>
        <v>0.55555555555555558</v>
      </c>
      <c r="V21" s="1">
        <f>COUNTIFS(Table2[Sub-Sector],Table3[[#This Row],[Sub-Sector]],Table2[Sharpe Ratio],"&gt;=0.10")/Table3[[#This Row],[Count]]</f>
        <v>0.22222222222222221</v>
      </c>
      <c r="W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192.5</v>
      </c>
      <c r="X21">
        <f>_xlfn.RANK.AVG(Table3[[#This Row],[Score]],Table3[Score],1)</f>
        <v>8</v>
      </c>
      <c r="Y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139.5</v>
      </c>
      <c r="Z21">
        <f>_xlfn.RANK.AVG(Table3[[#This Row],[Score 2 ]],Table3[[Score 2 ]],1)</f>
        <v>20</v>
      </c>
    </row>
    <row r="22" spans="1:26" x14ac:dyDescent="0.3">
      <c r="A22" t="s">
        <v>303</v>
      </c>
      <c r="B22">
        <f>COUNTIFS(Table2[Sub-Sector],Table3[[#This Row],[Sub-Sector]])</f>
        <v>11</v>
      </c>
      <c r="C22" s="1">
        <f>COUNTIFS(Table2[Sub-Sector],Table3[[#This Row],[Sub-Sector]],Table2[Uptrend],"Uptrend")/Table3[[#This Row],[Count]]</f>
        <v>0.63636363636363635</v>
      </c>
      <c r="D22" s="1">
        <f>COUNTIFS(Table2[Sub-Sector],Table3[[#This Row],[Sub-Sector]],Table2[1W Return vs Nifty],"&gt;=5")/Table3[[#This Row],[Count]]</f>
        <v>9.0909090909090912E-2</v>
      </c>
      <c r="E22" s="1">
        <f>COUNTIFS(Table2[Sub-Sector],Table3[[#This Row],[Sub-Sector]],Table2[1M Return vs Nifty],"&gt;=5")/Table3[[#This Row],[Count]]</f>
        <v>0.54545454545454541</v>
      </c>
      <c r="F22" s="1">
        <f>COUNTIFS(Table2[Sub-Sector],Table3[[#This Row],[Sub-Sector]],Table2[6M Return vs Nifty],"&gt;=10")/Table3[[#This Row],[Count]]</f>
        <v>0.72727272727272729</v>
      </c>
      <c r="G22" s="1">
        <f>COUNTIFS(Table2[Sub-Sector],Table3[[#This Row],[Sub-Sector]],Table2[1Y Return vs Nifty],"&gt;=10")/Table3[[#This Row],[Count]]</f>
        <v>0.72727272727272729</v>
      </c>
      <c r="H22" s="1">
        <f>COUNTIFS(Table2[Sub-Sector],Table3[[#This Row],[Sub-Sector]],Table2[RSI Exponential â€“ 14D],"&gt;=50")/Table3[[#This Row],[Count]]</f>
        <v>0.63636363636363635</v>
      </c>
      <c r="I22" s="1">
        <f>COUNTIFS(Table2[Sub-Sector],Table3[[#This Row],[Sub-Sector]],Table2[Relative Volume],"&gt;=1")/Table3[[#This Row],[Count]]</f>
        <v>0.18181818181818182</v>
      </c>
      <c r="J22" s="1">
        <f>COUNTIFS(Table2[Sub-Sector],Table3[[#This Row],[Sub-Sector]],Table2[% Away From Day Low],"&gt;=0.05")/Table3[[#This Row],[Count]]</f>
        <v>0</v>
      </c>
      <c r="K22" s="1">
        <f>COUNTIFS(Table2[Sub-Sector],Table3[[#This Row],[Sub-Sector]],Table2[% Away From Day High],"&lt;=0.05")/Table3[[#This Row],[Count]]</f>
        <v>1</v>
      </c>
      <c r="L22" s="1">
        <f>COUNTIFS(Table2[Sub-Sector],Table3[[#This Row],[Sub-Sector]],Table2[% Away From Current Week Low],"&gt;=0.05")/Table3[[#This Row],[Count]]</f>
        <v>0.18181818181818182</v>
      </c>
      <c r="M22" s="1">
        <f>COUNTIFS(Table2[Sub-Sector],Table3[[#This Row],[Sub-Sector]],Table2[% Away From Current Week High],"&lt;=0.05")/Table3[[#This Row],[Count]]</f>
        <v>0.63636363636363635</v>
      </c>
      <c r="N22" s="1">
        <f>COUNTIFS(Table2[Sub-Sector],Table3[[#This Row],[Sub-Sector]],Table2[% Away From Current Month Low],"&gt;=0.05")/Table3[[#This Row],[Count]]</f>
        <v>0.54545454545454541</v>
      </c>
      <c r="O22" s="1">
        <f>COUNTIFS(Table2[Sub-Sector],Table3[[#This Row],[Sub-Sector]],Table2[% Away From Current Month High],"&lt;=0.05")/Table3[[#This Row],[Count]]</f>
        <v>0.45454545454545453</v>
      </c>
      <c r="P22" s="1">
        <f>COUNTIFS(Table2[Sub-Sector],Table3[[#This Row],[Sub-Sector]],Table2[% Away From 52W High],"&lt;=10")/Table3[[#This Row],[Count]]</f>
        <v>0.63636363636363635</v>
      </c>
      <c r="Q22" s="1">
        <f>COUNTIFS(Table2[Sub-Sector],Table3[[#This Row],[Sub-Sector]],Table2[% Away From 52W Low],"&gt;=10")/Table3[[#This Row],[Count]]</f>
        <v>0.90909090909090906</v>
      </c>
      <c r="R22" s="1">
        <f>COUNTIFS(Table2[Sub-Sector],Table3[[#This Row],[Sub-Sector]],Table2[% Price above 20 EMA],"&gt;=0")/Table3[[#This Row],[Count]]</f>
        <v>0.63636363636363635</v>
      </c>
      <c r="S22" s="1">
        <f>COUNTIFS(Table2[Sub-Sector],Table3[[#This Row],[Sub-Sector]],Table2[% Price above 50 EMA],"&gt;=0")/Table3[[#This Row],[Count]]</f>
        <v>0.63636363636363635</v>
      </c>
      <c r="T22" s="1">
        <f>COUNTIFS(Table2[Sub-Sector],Table3[[#This Row],[Sub-Sector]],Table2[% Price above 200 EMA],"&gt;=0")/Table3[[#This Row],[Count]]</f>
        <v>0.81818181818181823</v>
      </c>
      <c r="U22" s="1">
        <f>COUNTIFS(Table2[Sub-Sector],Table3[[#This Row],[Sub-Sector]],Table2[Rate of Change - Zone],"Positive")/Table3[[#This Row],[Count]]</f>
        <v>0.54545454545454541</v>
      </c>
      <c r="V22" s="1">
        <f>COUNTIFS(Table2[Sub-Sector],Table3[[#This Row],[Sub-Sector]],Table2[Sharpe Ratio],"&gt;=0.10")/Table3[[#This Row],[Count]]</f>
        <v>0.27272727272727271</v>
      </c>
      <c r="W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239</v>
      </c>
      <c r="X22">
        <f>_xlfn.RANK.AVG(Table3[[#This Row],[Score]],Table3[Score],1)</f>
        <v>13</v>
      </c>
      <c r="Y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145</v>
      </c>
      <c r="Z22">
        <f>_xlfn.RANK.AVG(Table3[[#This Row],[Score 2 ]],Table3[[Score 2 ]],1)</f>
        <v>21</v>
      </c>
    </row>
    <row r="23" spans="1:26" x14ac:dyDescent="0.3">
      <c r="A23" t="s">
        <v>437</v>
      </c>
      <c r="B23">
        <f>COUNTIFS(Table2[Sub-Sector],Table3[[#This Row],[Sub-Sector]])</f>
        <v>4</v>
      </c>
      <c r="C23" s="1">
        <f>COUNTIFS(Table2[Sub-Sector],Table3[[#This Row],[Sub-Sector]],Table2[Uptrend],"Uptrend")/Table3[[#This Row],[Count]]</f>
        <v>0.25</v>
      </c>
      <c r="D23" s="1">
        <f>COUNTIFS(Table2[Sub-Sector],Table3[[#This Row],[Sub-Sector]],Table2[1W Return vs Nifty],"&gt;=5")/Table3[[#This Row],[Count]]</f>
        <v>0.25</v>
      </c>
      <c r="E23" s="1">
        <f>COUNTIFS(Table2[Sub-Sector],Table3[[#This Row],[Sub-Sector]],Table2[1M Return vs Nifty],"&gt;=5")/Table3[[#This Row],[Count]]</f>
        <v>0.5</v>
      </c>
      <c r="F23" s="1">
        <f>COUNTIFS(Table2[Sub-Sector],Table3[[#This Row],[Sub-Sector]],Table2[6M Return vs Nifty],"&gt;=10")/Table3[[#This Row],[Count]]</f>
        <v>0.5</v>
      </c>
      <c r="G23" s="1">
        <f>COUNTIFS(Table2[Sub-Sector],Table3[[#This Row],[Sub-Sector]],Table2[1Y Return vs Nifty],"&gt;=10")/Table3[[#This Row],[Count]]</f>
        <v>0.75</v>
      </c>
      <c r="H23" s="1">
        <f>COUNTIFS(Table2[Sub-Sector],Table3[[#This Row],[Sub-Sector]],Table2[RSI Exponential â€“ 14D],"&gt;=50")/Table3[[#This Row],[Count]]</f>
        <v>0.75</v>
      </c>
      <c r="I23" s="1">
        <f>COUNTIFS(Table2[Sub-Sector],Table3[[#This Row],[Sub-Sector]],Table2[Relative Volume],"&gt;=1")/Table3[[#This Row],[Count]]</f>
        <v>0.25</v>
      </c>
      <c r="J23" s="1">
        <f>COUNTIFS(Table2[Sub-Sector],Table3[[#This Row],[Sub-Sector]],Table2[% Away From Day Low],"&gt;=0.05")/Table3[[#This Row],[Count]]</f>
        <v>0</v>
      </c>
      <c r="K23" s="1">
        <f>COUNTIFS(Table2[Sub-Sector],Table3[[#This Row],[Sub-Sector]],Table2[% Away From Day High],"&lt;=0.05")/Table3[[#This Row],[Count]]</f>
        <v>1</v>
      </c>
      <c r="L23" s="1">
        <f>COUNTIFS(Table2[Sub-Sector],Table3[[#This Row],[Sub-Sector]],Table2[% Away From Current Week Low],"&gt;=0.05")/Table3[[#This Row],[Count]]</f>
        <v>0.25</v>
      </c>
      <c r="M23" s="1">
        <f>COUNTIFS(Table2[Sub-Sector],Table3[[#This Row],[Sub-Sector]],Table2[% Away From Current Week High],"&lt;=0.05")/Table3[[#This Row],[Count]]</f>
        <v>0.5</v>
      </c>
      <c r="N23" s="1">
        <f>COUNTIFS(Table2[Sub-Sector],Table3[[#This Row],[Sub-Sector]],Table2[% Away From Current Month Low],"&gt;=0.05")/Table3[[#This Row],[Count]]</f>
        <v>0.5</v>
      </c>
      <c r="O23" s="1">
        <f>COUNTIFS(Table2[Sub-Sector],Table3[[#This Row],[Sub-Sector]],Table2[% Away From Current Month High],"&lt;=0.05")/Table3[[#This Row],[Count]]</f>
        <v>0</v>
      </c>
      <c r="P23" s="1">
        <f>COUNTIFS(Table2[Sub-Sector],Table3[[#This Row],[Sub-Sector]],Table2[% Away From 52W High],"&lt;=10")/Table3[[#This Row],[Count]]</f>
        <v>0.25</v>
      </c>
      <c r="Q23" s="1">
        <f>COUNTIFS(Table2[Sub-Sector],Table3[[#This Row],[Sub-Sector]],Table2[% Away From 52W Low],"&gt;=10")/Table3[[#This Row],[Count]]</f>
        <v>1</v>
      </c>
      <c r="R23" s="1">
        <f>COUNTIFS(Table2[Sub-Sector],Table3[[#This Row],[Sub-Sector]],Table2[% Price above 20 EMA],"&gt;=0")/Table3[[#This Row],[Count]]</f>
        <v>0</v>
      </c>
      <c r="S23" s="1">
        <f>COUNTIFS(Table2[Sub-Sector],Table3[[#This Row],[Sub-Sector]],Table2[% Price above 50 EMA],"&gt;=0")/Table3[[#This Row],[Count]]</f>
        <v>0.25</v>
      </c>
      <c r="T23" s="1">
        <f>COUNTIFS(Table2[Sub-Sector],Table3[[#This Row],[Sub-Sector]],Table2[% Price above 200 EMA],"&gt;=0")/Table3[[#This Row],[Count]]</f>
        <v>0.75</v>
      </c>
      <c r="U23" s="1">
        <f>COUNTIFS(Table2[Sub-Sector],Table3[[#This Row],[Sub-Sector]],Table2[Rate of Change - Zone],"Positive")/Table3[[#This Row],[Count]]</f>
        <v>0.5</v>
      </c>
      <c r="V23" s="1">
        <f>COUNTIFS(Table2[Sub-Sector],Table3[[#This Row],[Sub-Sector]],Table2[Sharpe Ratio],"&gt;=0.10")/Table3[[#This Row],[Count]]</f>
        <v>0.5</v>
      </c>
      <c r="W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284.5</v>
      </c>
      <c r="X23">
        <f>_xlfn.RANK.AVG(Table3[[#This Row],[Score]],Table3[Score],1)</f>
        <v>19</v>
      </c>
      <c r="Y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158.5</v>
      </c>
      <c r="Z23">
        <f>_xlfn.RANK.AVG(Table3[[#This Row],[Score 2 ]],Table3[[Score 2 ]],1)</f>
        <v>22</v>
      </c>
    </row>
    <row r="24" spans="1:26" x14ac:dyDescent="0.3">
      <c r="A24" t="s">
        <v>83</v>
      </c>
      <c r="B24">
        <f>COUNTIFS(Table2[Sub-Sector],Table3[[#This Row],[Sub-Sector]])</f>
        <v>5</v>
      </c>
      <c r="C24" s="1">
        <f>COUNTIFS(Table2[Sub-Sector],Table3[[#This Row],[Sub-Sector]],Table2[Uptrend],"Uptrend")/Table3[[#This Row],[Count]]</f>
        <v>0</v>
      </c>
      <c r="D24" s="1">
        <f>COUNTIFS(Table2[Sub-Sector],Table3[[#This Row],[Sub-Sector]],Table2[1W Return vs Nifty],"&gt;=5")/Table3[[#This Row],[Count]]</f>
        <v>0</v>
      </c>
      <c r="E24" s="1">
        <f>COUNTIFS(Table2[Sub-Sector],Table3[[#This Row],[Sub-Sector]],Table2[1M Return vs Nifty],"&gt;=5")/Table3[[#This Row],[Count]]</f>
        <v>0</v>
      </c>
      <c r="F24" s="1">
        <f>COUNTIFS(Table2[Sub-Sector],Table3[[#This Row],[Sub-Sector]],Table2[6M Return vs Nifty],"&gt;=10")/Table3[[#This Row],[Count]]</f>
        <v>0.6</v>
      </c>
      <c r="G24" s="1">
        <f>COUNTIFS(Table2[Sub-Sector],Table3[[#This Row],[Sub-Sector]],Table2[1Y Return vs Nifty],"&gt;=10")/Table3[[#This Row],[Count]]</f>
        <v>0.6</v>
      </c>
      <c r="H24" s="1">
        <f>COUNTIFS(Table2[Sub-Sector],Table3[[#This Row],[Sub-Sector]],Table2[RSI Exponential â€“ 14D],"&gt;=50")/Table3[[#This Row],[Count]]</f>
        <v>0.2</v>
      </c>
      <c r="I24" s="1">
        <f>COUNTIFS(Table2[Sub-Sector],Table3[[#This Row],[Sub-Sector]],Table2[Relative Volume],"&gt;=1")/Table3[[#This Row],[Count]]</f>
        <v>0.2</v>
      </c>
      <c r="J24" s="1">
        <f>COUNTIFS(Table2[Sub-Sector],Table3[[#This Row],[Sub-Sector]],Table2[% Away From Day Low],"&gt;=0.05")/Table3[[#This Row],[Count]]</f>
        <v>0</v>
      </c>
      <c r="K24" s="1">
        <f>COUNTIFS(Table2[Sub-Sector],Table3[[#This Row],[Sub-Sector]],Table2[% Away From Day High],"&lt;=0.05")/Table3[[#This Row],[Count]]</f>
        <v>1</v>
      </c>
      <c r="L24" s="1">
        <f>COUNTIFS(Table2[Sub-Sector],Table3[[#This Row],[Sub-Sector]],Table2[% Away From Current Week Low],"&gt;=0.05")/Table3[[#This Row],[Count]]</f>
        <v>0</v>
      </c>
      <c r="M24" s="1">
        <f>COUNTIFS(Table2[Sub-Sector],Table3[[#This Row],[Sub-Sector]],Table2[% Away From Current Week High],"&lt;=0.05")/Table3[[#This Row],[Count]]</f>
        <v>0.4</v>
      </c>
      <c r="N24" s="1">
        <f>COUNTIFS(Table2[Sub-Sector],Table3[[#This Row],[Sub-Sector]],Table2[% Away From Current Month Low],"&gt;=0.05")/Table3[[#This Row],[Count]]</f>
        <v>0.8</v>
      </c>
      <c r="O24" s="1">
        <f>COUNTIFS(Table2[Sub-Sector],Table3[[#This Row],[Sub-Sector]],Table2[% Away From Current Month High],"&lt;=0.05")/Table3[[#This Row],[Count]]</f>
        <v>0.4</v>
      </c>
      <c r="P24" s="1">
        <f>COUNTIFS(Table2[Sub-Sector],Table3[[#This Row],[Sub-Sector]],Table2[% Away From 52W High],"&lt;=10")/Table3[[#This Row],[Count]]</f>
        <v>0</v>
      </c>
      <c r="Q24" s="1">
        <f>COUNTIFS(Table2[Sub-Sector],Table3[[#This Row],[Sub-Sector]],Table2[% Away From 52W Low],"&gt;=10")/Table3[[#This Row],[Count]]</f>
        <v>0.8</v>
      </c>
      <c r="R24" s="1">
        <f>COUNTIFS(Table2[Sub-Sector],Table3[[#This Row],[Sub-Sector]],Table2[% Price above 20 EMA],"&gt;=0")/Table3[[#This Row],[Count]]</f>
        <v>0.2</v>
      </c>
      <c r="S24" s="1">
        <f>COUNTIFS(Table2[Sub-Sector],Table3[[#This Row],[Sub-Sector]],Table2[% Price above 50 EMA],"&gt;=0")/Table3[[#This Row],[Count]]</f>
        <v>0</v>
      </c>
      <c r="T24" s="1">
        <f>COUNTIFS(Table2[Sub-Sector],Table3[[#This Row],[Sub-Sector]],Table2[% Price above 200 EMA],"&gt;=0")/Table3[[#This Row],[Count]]</f>
        <v>0.4</v>
      </c>
      <c r="U24" s="1">
        <f>COUNTIFS(Table2[Sub-Sector],Table3[[#This Row],[Sub-Sector]],Table2[Rate of Change - Zone],"Positive")/Table3[[#This Row],[Count]]</f>
        <v>0.6</v>
      </c>
      <c r="V24" s="1">
        <f>COUNTIFS(Table2[Sub-Sector],Table3[[#This Row],[Sub-Sector]],Table2[Sharpe Ratio],"&gt;=0.10")/Table3[[#This Row],[Count]]</f>
        <v>0.6</v>
      </c>
      <c r="W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449</v>
      </c>
      <c r="X24">
        <f>_xlfn.RANK.AVG(Table3[[#This Row],[Score]],Table3[Score],1)</f>
        <v>62</v>
      </c>
      <c r="Y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159</v>
      </c>
      <c r="Z24">
        <f>_xlfn.RANK.AVG(Table3[[#This Row],[Score 2 ]],Table3[[Score 2 ]],1)</f>
        <v>23</v>
      </c>
    </row>
    <row r="25" spans="1:26" x14ac:dyDescent="0.3">
      <c r="A25" t="s">
        <v>51</v>
      </c>
      <c r="B25">
        <f>COUNTIFS(Table2[Sub-Sector],Table3[[#This Row],[Sub-Sector]])</f>
        <v>45</v>
      </c>
      <c r="C25" s="1">
        <f>COUNTIFS(Table2[Sub-Sector],Table3[[#This Row],[Sub-Sector]],Table2[Uptrend],"Uptrend")/Table3[[#This Row],[Count]]</f>
        <v>0.82222222222222219</v>
      </c>
      <c r="D25" s="1">
        <f>COUNTIFS(Table2[Sub-Sector],Table3[[#This Row],[Sub-Sector]],Table2[1W Return vs Nifty],"&gt;=5")/Table3[[#This Row],[Count]]</f>
        <v>0.1111111111111111</v>
      </c>
      <c r="E25" s="1">
        <f>COUNTIFS(Table2[Sub-Sector],Table3[[#This Row],[Sub-Sector]],Table2[1M Return vs Nifty],"&gt;=5")/Table3[[#This Row],[Count]]</f>
        <v>0.24444444444444444</v>
      </c>
      <c r="F25" s="1">
        <f>COUNTIFS(Table2[Sub-Sector],Table3[[#This Row],[Sub-Sector]],Table2[6M Return vs Nifty],"&gt;=10")/Table3[[#This Row],[Count]]</f>
        <v>0.71111111111111114</v>
      </c>
      <c r="G25" s="1">
        <f>COUNTIFS(Table2[Sub-Sector],Table3[[#This Row],[Sub-Sector]],Table2[1Y Return vs Nifty],"&gt;=10")/Table3[[#This Row],[Count]]</f>
        <v>0.73333333333333328</v>
      </c>
      <c r="H25" s="1">
        <f>COUNTIFS(Table2[Sub-Sector],Table3[[#This Row],[Sub-Sector]],Table2[RSI Exponential â€“ 14D],"&gt;=50")/Table3[[#This Row],[Count]]</f>
        <v>0.37777777777777777</v>
      </c>
      <c r="I25" s="1">
        <f>COUNTIFS(Table2[Sub-Sector],Table3[[#This Row],[Sub-Sector]],Table2[Relative Volume],"&gt;=1")/Table3[[#This Row],[Count]]</f>
        <v>0.15555555555555556</v>
      </c>
      <c r="J25" s="1">
        <f>COUNTIFS(Table2[Sub-Sector],Table3[[#This Row],[Sub-Sector]],Table2[% Away From Day Low],"&gt;=0.05")/Table3[[#This Row],[Count]]</f>
        <v>6.6666666666666666E-2</v>
      </c>
      <c r="K25" s="1">
        <f>COUNTIFS(Table2[Sub-Sector],Table3[[#This Row],[Sub-Sector]],Table2[% Away From Day High],"&lt;=0.05")/Table3[[#This Row],[Count]]</f>
        <v>0.97777777777777775</v>
      </c>
      <c r="L25" s="1">
        <f>COUNTIFS(Table2[Sub-Sector],Table3[[#This Row],[Sub-Sector]],Table2[% Away From Current Week Low],"&gt;=0.05")/Table3[[#This Row],[Count]]</f>
        <v>0.13333333333333333</v>
      </c>
      <c r="M25" s="1">
        <f>COUNTIFS(Table2[Sub-Sector],Table3[[#This Row],[Sub-Sector]],Table2[% Away From Current Week High],"&lt;=0.05")/Table3[[#This Row],[Count]]</f>
        <v>0.68888888888888888</v>
      </c>
      <c r="N25" s="1">
        <f>COUNTIFS(Table2[Sub-Sector],Table3[[#This Row],[Sub-Sector]],Table2[% Away From Current Month Low],"&gt;=0.05")/Table3[[#This Row],[Count]]</f>
        <v>0.51111111111111107</v>
      </c>
      <c r="O25" s="1">
        <f>COUNTIFS(Table2[Sub-Sector],Table3[[#This Row],[Sub-Sector]],Table2[% Away From Current Month High],"&lt;=0.05")/Table3[[#This Row],[Count]]</f>
        <v>0.37777777777777777</v>
      </c>
      <c r="P25" s="1">
        <f>COUNTIFS(Table2[Sub-Sector],Table3[[#This Row],[Sub-Sector]],Table2[% Away From 52W High],"&lt;=10")/Table3[[#This Row],[Count]]</f>
        <v>0.51111111111111107</v>
      </c>
      <c r="Q25" s="1">
        <f>COUNTIFS(Table2[Sub-Sector],Table3[[#This Row],[Sub-Sector]],Table2[% Away From 52W Low],"&gt;=10")/Table3[[#This Row],[Count]]</f>
        <v>0.97777777777777775</v>
      </c>
      <c r="R25" s="1">
        <f>COUNTIFS(Table2[Sub-Sector],Table3[[#This Row],[Sub-Sector]],Table2[% Price above 20 EMA],"&gt;=0")/Table3[[#This Row],[Count]]</f>
        <v>0.48888888888888887</v>
      </c>
      <c r="S25" s="1">
        <f>COUNTIFS(Table2[Sub-Sector],Table3[[#This Row],[Sub-Sector]],Table2[% Price above 50 EMA],"&gt;=0")/Table3[[#This Row],[Count]]</f>
        <v>0.73333333333333328</v>
      </c>
      <c r="T25" s="1">
        <f>COUNTIFS(Table2[Sub-Sector],Table3[[#This Row],[Sub-Sector]],Table2[% Price above 200 EMA],"&gt;=0")/Table3[[#This Row],[Count]]</f>
        <v>0.93333333333333335</v>
      </c>
      <c r="U25" s="1">
        <f>COUNTIFS(Table2[Sub-Sector],Table3[[#This Row],[Sub-Sector]],Table2[Rate of Change - Zone],"Positive")/Table3[[#This Row],[Count]]</f>
        <v>0.48888888888888887</v>
      </c>
      <c r="V25" s="1">
        <f>COUNTIFS(Table2[Sub-Sector],Table3[[#This Row],[Sub-Sector]],Table2[Sharpe Ratio],"&gt;=0.10")/Table3[[#This Row],[Count]]</f>
        <v>0.22222222222222221</v>
      </c>
      <c r="W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267.5</v>
      </c>
      <c r="X25">
        <f>_xlfn.RANK.AVG(Table3[[#This Row],[Score]],Table3[Score],1)</f>
        <v>16</v>
      </c>
      <c r="Y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163</v>
      </c>
      <c r="Z25">
        <f>_xlfn.RANK.AVG(Table3[[#This Row],[Score 2 ]],Table3[[Score 2 ]],1)</f>
        <v>24</v>
      </c>
    </row>
    <row r="26" spans="1:26" x14ac:dyDescent="0.3">
      <c r="A26" t="s">
        <v>133</v>
      </c>
      <c r="B26">
        <f>COUNTIFS(Table2[Sub-Sector],Table3[[#This Row],[Sub-Sector]])</f>
        <v>20</v>
      </c>
      <c r="C26" s="1">
        <f>COUNTIFS(Table2[Sub-Sector],Table3[[#This Row],[Sub-Sector]],Table2[Uptrend],"Uptrend")/Table3[[#This Row],[Count]]</f>
        <v>0.55000000000000004</v>
      </c>
      <c r="D26" s="1">
        <f>COUNTIFS(Table2[Sub-Sector],Table3[[#This Row],[Sub-Sector]],Table2[1W Return vs Nifty],"&gt;=5")/Table3[[#This Row],[Count]]</f>
        <v>0.15</v>
      </c>
      <c r="E26" s="1">
        <f>COUNTIFS(Table2[Sub-Sector],Table3[[#This Row],[Sub-Sector]],Table2[1M Return vs Nifty],"&gt;=5")/Table3[[#This Row],[Count]]</f>
        <v>0.25</v>
      </c>
      <c r="F26" s="1">
        <f>COUNTIFS(Table2[Sub-Sector],Table3[[#This Row],[Sub-Sector]],Table2[6M Return vs Nifty],"&gt;=10")/Table3[[#This Row],[Count]]</f>
        <v>0.4</v>
      </c>
      <c r="G26" s="1">
        <f>COUNTIFS(Table2[Sub-Sector],Table3[[#This Row],[Sub-Sector]],Table2[1Y Return vs Nifty],"&gt;=10")/Table3[[#This Row],[Count]]</f>
        <v>0.8</v>
      </c>
      <c r="H26" s="1">
        <f>COUNTIFS(Table2[Sub-Sector],Table3[[#This Row],[Sub-Sector]],Table2[RSI Exponential â€“ 14D],"&gt;=50")/Table3[[#This Row],[Count]]</f>
        <v>0.4</v>
      </c>
      <c r="I26" s="1">
        <f>COUNTIFS(Table2[Sub-Sector],Table3[[#This Row],[Sub-Sector]],Table2[Relative Volume],"&gt;=1")/Table3[[#This Row],[Count]]</f>
        <v>0.35</v>
      </c>
      <c r="J26" s="1">
        <f>COUNTIFS(Table2[Sub-Sector],Table3[[#This Row],[Sub-Sector]],Table2[% Away From Day Low],"&gt;=0.05")/Table3[[#This Row],[Count]]</f>
        <v>0.15</v>
      </c>
      <c r="K26" s="1">
        <f>COUNTIFS(Table2[Sub-Sector],Table3[[#This Row],[Sub-Sector]],Table2[% Away From Day High],"&lt;=0.05")/Table3[[#This Row],[Count]]</f>
        <v>1</v>
      </c>
      <c r="L26" s="1">
        <f>COUNTIFS(Table2[Sub-Sector],Table3[[#This Row],[Sub-Sector]],Table2[% Away From Current Week Low],"&gt;=0.05")/Table3[[#This Row],[Count]]</f>
        <v>0.3</v>
      </c>
      <c r="M26" s="1">
        <f>COUNTIFS(Table2[Sub-Sector],Table3[[#This Row],[Sub-Sector]],Table2[% Away From Current Week High],"&lt;=0.05")/Table3[[#This Row],[Count]]</f>
        <v>0.6</v>
      </c>
      <c r="N26" s="1">
        <f>COUNTIFS(Table2[Sub-Sector],Table3[[#This Row],[Sub-Sector]],Table2[% Away From Current Month Low],"&gt;=0.05")/Table3[[#This Row],[Count]]</f>
        <v>0.65</v>
      </c>
      <c r="O26" s="1">
        <f>COUNTIFS(Table2[Sub-Sector],Table3[[#This Row],[Sub-Sector]],Table2[% Away From Current Month High],"&lt;=0.05")/Table3[[#This Row],[Count]]</f>
        <v>0.4</v>
      </c>
      <c r="P26" s="1">
        <f>COUNTIFS(Table2[Sub-Sector],Table3[[#This Row],[Sub-Sector]],Table2[% Away From 52W High],"&lt;=10")/Table3[[#This Row],[Count]]</f>
        <v>0.3</v>
      </c>
      <c r="Q26" s="1">
        <f>COUNTIFS(Table2[Sub-Sector],Table3[[#This Row],[Sub-Sector]],Table2[% Away From 52W Low],"&gt;=10")/Table3[[#This Row],[Count]]</f>
        <v>0.95</v>
      </c>
      <c r="R26" s="1">
        <f>COUNTIFS(Table2[Sub-Sector],Table3[[#This Row],[Sub-Sector]],Table2[% Price above 20 EMA],"&gt;=0")/Table3[[#This Row],[Count]]</f>
        <v>0.55000000000000004</v>
      </c>
      <c r="S26" s="1">
        <f>COUNTIFS(Table2[Sub-Sector],Table3[[#This Row],[Sub-Sector]],Table2[% Price above 50 EMA],"&gt;=0")/Table3[[#This Row],[Count]]</f>
        <v>0.5</v>
      </c>
      <c r="T26" s="1">
        <f>COUNTIFS(Table2[Sub-Sector],Table3[[#This Row],[Sub-Sector]],Table2[% Price above 200 EMA],"&gt;=0")/Table3[[#This Row],[Count]]</f>
        <v>0.8</v>
      </c>
      <c r="U26" s="1">
        <f>COUNTIFS(Table2[Sub-Sector],Table3[[#This Row],[Sub-Sector]],Table2[Rate of Change - Zone],"Positive")/Table3[[#This Row],[Count]]</f>
        <v>0.4</v>
      </c>
      <c r="V26" s="1">
        <f>COUNTIFS(Table2[Sub-Sector],Table3[[#This Row],[Sub-Sector]],Table2[Sharpe Ratio],"&gt;=0.10")/Table3[[#This Row],[Count]]</f>
        <v>0.45</v>
      </c>
      <c r="W2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280</v>
      </c>
      <c r="X26">
        <f>_xlfn.RANK.AVG(Table3[[#This Row],[Score]],Table3[Score],1)</f>
        <v>18</v>
      </c>
      <c r="Y2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166.5</v>
      </c>
      <c r="Z26">
        <f>_xlfn.RANK.AVG(Table3[[#This Row],[Score 2 ]],Table3[[Score 2 ]],1)</f>
        <v>25.5</v>
      </c>
    </row>
    <row r="27" spans="1:26" x14ac:dyDescent="0.3">
      <c r="A27" t="s">
        <v>275</v>
      </c>
      <c r="B27">
        <f>COUNTIFS(Table2[Sub-Sector],Table3[[#This Row],[Sub-Sector]])</f>
        <v>14</v>
      </c>
      <c r="C27" s="1">
        <f>COUNTIFS(Table2[Sub-Sector],Table3[[#This Row],[Sub-Sector]],Table2[Uptrend],"Uptrend")/Table3[[#This Row],[Count]]</f>
        <v>0.9285714285714286</v>
      </c>
      <c r="D27" s="1">
        <f>COUNTIFS(Table2[Sub-Sector],Table3[[#This Row],[Sub-Sector]],Table2[1W Return vs Nifty],"&gt;=5")/Table3[[#This Row],[Count]]</f>
        <v>0</v>
      </c>
      <c r="E27" s="1">
        <f>COUNTIFS(Table2[Sub-Sector],Table3[[#This Row],[Sub-Sector]],Table2[1M Return vs Nifty],"&gt;=5")/Table3[[#This Row],[Count]]</f>
        <v>0.2857142857142857</v>
      </c>
      <c r="F27" s="1">
        <f>COUNTIFS(Table2[Sub-Sector],Table3[[#This Row],[Sub-Sector]],Table2[6M Return vs Nifty],"&gt;=10")/Table3[[#This Row],[Count]]</f>
        <v>0.42857142857142855</v>
      </c>
      <c r="G27" s="1">
        <f>COUNTIFS(Table2[Sub-Sector],Table3[[#This Row],[Sub-Sector]],Table2[1Y Return vs Nifty],"&gt;=10")/Table3[[#This Row],[Count]]</f>
        <v>0.6428571428571429</v>
      </c>
      <c r="H27" s="1">
        <f>COUNTIFS(Table2[Sub-Sector],Table3[[#This Row],[Sub-Sector]],Table2[RSI Exponential â€“ 14D],"&gt;=50")/Table3[[#This Row],[Count]]</f>
        <v>0.5</v>
      </c>
      <c r="I27" s="1">
        <f>COUNTIFS(Table2[Sub-Sector],Table3[[#This Row],[Sub-Sector]],Table2[Relative Volume],"&gt;=1")/Table3[[#This Row],[Count]]</f>
        <v>0.42857142857142855</v>
      </c>
      <c r="J27" s="1">
        <f>COUNTIFS(Table2[Sub-Sector],Table3[[#This Row],[Sub-Sector]],Table2[% Away From Day Low],"&gt;=0.05")/Table3[[#This Row],[Count]]</f>
        <v>0</v>
      </c>
      <c r="K27" s="1">
        <f>COUNTIFS(Table2[Sub-Sector],Table3[[#This Row],[Sub-Sector]],Table2[% Away From Day High],"&lt;=0.05")/Table3[[#This Row],[Count]]</f>
        <v>1</v>
      </c>
      <c r="L27" s="1">
        <f>COUNTIFS(Table2[Sub-Sector],Table3[[#This Row],[Sub-Sector]],Table2[% Away From Current Week Low],"&gt;=0.05")/Table3[[#This Row],[Count]]</f>
        <v>0</v>
      </c>
      <c r="M27" s="1">
        <f>COUNTIFS(Table2[Sub-Sector],Table3[[#This Row],[Sub-Sector]],Table2[% Away From Current Week High],"&lt;=0.05")/Table3[[#This Row],[Count]]</f>
        <v>0.7857142857142857</v>
      </c>
      <c r="N27" s="1">
        <f>COUNTIFS(Table2[Sub-Sector],Table3[[#This Row],[Sub-Sector]],Table2[% Away From Current Month Low],"&gt;=0.05")/Table3[[#This Row],[Count]]</f>
        <v>0.5714285714285714</v>
      </c>
      <c r="O27" s="1">
        <f>COUNTIFS(Table2[Sub-Sector],Table3[[#This Row],[Sub-Sector]],Table2[% Away From Current Month High],"&lt;=0.05")/Table3[[#This Row],[Count]]</f>
        <v>0.5</v>
      </c>
      <c r="P27" s="1">
        <f>COUNTIFS(Table2[Sub-Sector],Table3[[#This Row],[Sub-Sector]],Table2[% Away From 52W High],"&lt;=10")/Table3[[#This Row],[Count]]</f>
        <v>0.5</v>
      </c>
      <c r="Q27" s="1">
        <f>COUNTIFS(Table2[Sub-Sector],Table3[[#This Row],[Sub-Sector]],Table2[% Away From 52W Low],"&gt;=10")/Table3[[#This Row],[Count]]</f>
        <v>1</v>
      </c>
      <c r="R27" s="1">
        <f>COUNTIFS(Table2[Sub-Sector],Table3[[#This Row],[Sub-Sector]],Table2[% Price above 20 EMA],"&gt;=0")/Table3[[#This Row],[Count]]</f>
        <v>0.6428571428571429</v>
      </c>
      <c r="S27" s="1">
        <f>COUNTIFS(Table2[Sub-Sector],Table3[[#This Row],[Sub-Sector]],Table2[% Price above 50 EMA],"&gt;=0")/Table3[[#This Row],[Count]]</f>
        <v>0.9285714285714286</v>
      </c>
      <c r="T27" s="1">
        <f>COUNTIFS(Table2[Sub-Sector],Table3[[#This Row],[Sub-Sector]],Table2[% Price above 200 EMA],"&gt;=0")/Table3[[#This Row],[Count]]</f>
        <v>0.9285714285714286</v>
      </c>
      <c r="U27" s="1">
        <f>COUNTIFS(Table2[Sub-Sector],Table3[[#This Row],[Sub-Sector]],Table2[Rate of Change - Zone],"Positive")/Table3[[#This Row],[Count]]</f>
        <v>0.42857142857142855</v>
      </c>
      <c r="V27" s="1">
        <f>COUNTIFS(Table2[Sub-Sector],Table3[[#This Row],[Sub-Sector]],Table2[Sharpe Ratio],"&gt;=0.10")/Table3[[#This Row],[Count]]</f>
        <v>0.42857142857142855</v>
      </c>
      <c r="W2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305.5</v>
      </c>
      <c r="X27">
        <f>_xlfn.RANK.AVG(Table3[[#This Row],[Score]],Table3[Score],1)</f>
        <v>28</v>
      </c>
      <c r="Y2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166.5</v>
      </c>
      <c r="Z27">
        <f>_xlfn.RANK.AVG(Table3[[#This Row],[Score 2 ]],Table3[[Score 2 ]],1)</f>
        <v>25.5</v>
      </c>
    </row>
    <row r="28" spans="1:26" x14ac:dyDescent="0.3">
      <c r="A28" t="s">
        <v>209</v>
      </c>
      <c r="B28">
        <f>COUNTIFS(Table2[Sub-Sector],Table3[[#This Row],[Sub-Sector]])</f>
        <v>3</v>
      </c>
      <c r="C28" s="1">
        <f>COUNTIFS(Table2[Sub-Sector],Table3[[#This Row],[Sub-Sector]],Table2[Uptrend],"Uptrend")/Table3[[#This Row],[Count]]</f>
        <v>0.66666666666666663</v>
      </c>
      <c r="D28" s="1">
        <f>COUNTIFS(Table2[Sub-Sector],Table3[[#This Row],[Sub-Sector]],Table2[1W Return vs Nifty],"&gt;=5")/Table3[[#This Row],[Count]]</f>
        <v>0</v>
      </c>
      <c r="E28" s="1">
        <f>COUNTIFS(Table2[Sub-Sector],Table3[[#This Row],[Sub-Sector]],Table2[1M Return vs Nifty],"&gt;=5")/Table3[[#This Row],[Count]]</f>
        <v>0.66666666666666663</v>
      </c>
      <c r="F28" s="1">
        <f>COUNTIFS(Table2[Sub-Sector],Table3[[#This Row],[Sub-Sector]],Table2[6M Return vs Nifty],"&gt;=10")/Table3[[#This Row],[Count]]</f>
        <v>0.33333333333333331</v>
      </c>
      <c r="G28" s="1">
        <f>COUNTIFS(Table2[Sub-Sector],Table3[[#This Row],[Sub-Sector]],Table2[1Y Return vs Nifty],"&gt;=10")/Table3[[#This Row],[Count]]</f>
        <v>1</v>
      </c>
      <c r="H28" s="1">
        <f>COUNTIFS(Table2[Sub-Sector],Table3[[#This Row],[Sub-Sector]],Table2[RSI Exponential â€“ 14D],"&gt;=50")/Table3[[#This Row],[Count]]</f>
        <v>0.33333333333333331</v>
      </c>
      <c r="I28" s="1">
        <f>COUNTIFS(Table2[Sub-Sector],Table3[[#This Row],[Sub-Sector]],Table2[Relative Volume],"&gt;=1")/Table3[[#This Row],[Count]]</f>
        <v>0.33333333333333331</v>
      </c>
      <c r="J28" s="1">
        <f>COUNTIFS(Table2[Sub-Sector],Table3[[#This Row],[Sub-Sector]],Table2[% Away From Day Low],"&gt;=0.05")/Table3[[#This Row],[Count]]</f>
        <v>0.33333333333333331</v>
      </c>
      <c r="K28" s="1">
        <f>COUNTIFS(Table2[Sub-Sector],Table3[[#This Row],[Sub-Sector]],Table2[% Away From Day High],"&lt;=0.05")/Table3[[#This Row],[Count]]</f>
        <v>1</v>
      </c>
      <c r="L28" s="1">
        <f>COUNTIFS(Table2[Sub-Sector],Table3[[#This Row],[Sub-Sector]],Table2[% Away From Current Week Low],"&gt;=0.05")/Table3[[#This Row],[Count]]</f>
        <v>0.66666666666666663</v>
      </c>
      <c r="M28" s="1">
        <f>COUNTIFS(Table2[Sub-Sector],Table3[[#This Row],[Sub-Sector]],Table2[% Away From Current Week High],"&lt;=0.05")/Table3[[#This Row],[Count]]</f>
        <v>0.66666666666666663</v>
      </c>
      <c r="N28" s="1">
        <f>COUNTIFS(Table2[Sub-Sector],Table3[[#This Row],[Sub-Sector]],Table2[% Away From Current Month Low],"&gt;=0.05")/Table3[[#This Row],[Count]]</f>
        <v>0.66666666666666663</v>
      </c>
      <c r="O28" s="1">
        <f>COUNTIFS(Table2[Sub-Sector],Table3[[#This Row],[Sub-Sector]],Table2[% Away From Current Month High],"&lt;=0.05")/Table3[[#This Row],[Count]]</f>
        <v>0.33333333333333331</v>
      </c>
      <c r="P28" s="1">
        <f>COUNTIFS(Table2[Sub-Sector],Table3[[#This Row],[Sub-Sector]],Table2[% Away From 52W High],"&lt;=10")/Table3[[#This Row],[Count]]</f>
        <v>0</v>
      </c>
      <c r="Q28" s="1">
        <f>COUNTIFS(Table2[Sub-Sector],Table3[[#This Row],[Sub-Sector]],Table2[% Away From 52W Low],"&gt;=10")/Table3[[#This Row],[Count]]</f>
        <v>1</v>
      </c>
      <c r="R28" s="1">
        <f>COUNTIFS(Table2[Sub-Sector],Table3[[#This Row],[Sub-Sector]],Table2[% Price above 20 EMA],"&gt;=0")/Table3[[#This Row],[Count]]</f>
        <v>0.33333333333333331</v>
      </c>
      <c r="S28" s="1">
        <f>COUNTIFS(Table2[Sub-Sector],Table3[[#This Row],[Sub-Sector]],Table2[% Price above 50 EMA],"&gt;=0")/Table3[[#This Row],[Count]]</f>
        <v>0.66666666666666663</v>
      </c>
      <c r="T28" s="1">
        <f>COUNTIFS(Table2[Sub-Sector],Table3[[#This Row],[Sub-Sector]],Table2[% Price above 200 EMA],"&gt;=0")/Table3[[#This Row],[Count]]</f>
        <v>0.66666666666666663</v>
      </c>
      <c r="U28" s="1">
        <f>COUNTIFS(Table2[Sub-Sector],Table3[[#This Row],[Sub-Sector]],Table2[Rate of Change - Zone],"Positive")/Table3[[#This Row],[Count]]</f>
        <v>0.33333333333333331</v>
      </c>
      <c r="V28" s="1">
        <f>COUNTIFS(Table2[Sub-Sector],Table3[[#This Row],[Sub-Sector]],Table2[Sharpe Ratio],"&gt;=0.10")/Table3[[#This Row],[Count]]</f>
        <v>0.66666666666666663</v>
      </c>
      <c r="W2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299.5</v>
      </c>
      <c r="X28">
        <f>_xlfn.RANK.AVG(Table3[[#This Row],[Score]],Table3[Score],1)</f>
        <v>25.5</v>
      </c>
      <c r="Y2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169.5</v>
      </c>
      <c r="Z28">
        <f>_xlfn.RANK.AVG(Table3[[#This Row],[Score 2 ]],Table3[[Score 2 ]],1)</f>
        <v>27</v>
      </c>
    </row>
    <row r="29" spans="1:26" x14ac:dyDescent="0.3">
      <c r="A29" t="s">
        <v>234</v>
      </c>
      <c r="B29">
        <f>COUNTIFS(Table2[Sub-Sector],Table3[[#This Row],[Sub-Sector]])</f>
        <v>5</v>
      </c>
      <c r="C29" s="1">
        <f>COUNTIFS(Table2[Sub-Sector],Table3[[#This Row],[Sub-Sector]],Table2[Uptrend],"Uptrend")/Table3[[#This Row],[Count]]</f>
        <v>0.8</v>
      </c>
      <c r="D29" s="1">
        <f>COUNTIFS(Table2[Sub-Sector],Table3[[#This Row],[Sub-Sector]],Table2[1W Return vs Nifty],"&gt;=5")/Table3[[#This Row],[Count]]</f>
        <v>0</v>
      </c>
      <c r="E29" s="1">
        <f>COUNTIFS(Table2[Sub-Sector],Table3[[#This Row],[Sub-Sector]],Table2[1M Return vs Nifty],"&gt;=5")/Table3[[#This Row],[Count]]</f>
        <v>0</v>
      </c>
      <c r="F29" s="1">
        <f>COUNTIFS(Table2[Sub-Sector],Table3[[#This Row],[Sub-Sector]],Table2[6M Return vs Nifty],"&gt;=10")/Table3[[#This Row],[Count]]</f>
        <v>0.6</v>
      </c>
      <c r="G29" s="1">
        <f>COUNTIFS(Table2[Sub-Sector],Table3[[#This Row],[Sub-Sector]],Table2[1Y Return vs Nifty],"&gt;=10")/Table3[[#This Row],[Count]]</f>
        <v>0.6</v>
      </c>
      <c r="H29" s="1">
        <f>COUNTIFS(Table2[Sub-Sector],Table3[[#This Row],[Sub-Sector]],Table2[RSI Exponential â€“ 14D],"&gt;=50")/Table3[[#This Row],[Count]]</f>
        <v>0.2</v>
      </c>
      <c r="I29" s="1">
        <f>COUNTIFS(Table2[Sub-Sector],Table3[[#This Row],[Sub-Sector]],Table2[Relative Volume],"&gt;=1")/Table3[[#This Row],[Count]]</f>
        <v>0.2</v>
      </c>
      <c r="J29" s="1">
        <f>COUNTIFS(Table2[Sub-Sector],Table3[[#This Row],[Sub-Sector]],Table2[% Away From Day Low],"&gt;=0.05")/Table3[[#This Row],[Count]]</f>
        <v>0.2</v>
      </c>
      <c r="K29" s="1">
        <f>COUNTIFS(Table2[Sub-Sector],Table3[[#This Row],[Sub-Sector]],Table2[% Away From Day High],"&lt;=0.05")/Table3[[#This Row],[Count]]</f>
        <v>1</v>
      </c>
      <c r="L29" s="1">
        <f>COUNTIFS(Table2[Sub-Sector],Table3[[#This Row],[Sub-Sector]],Table2[% Away From Current Week Low],"&gt;=0.05")/Table3[[#This Row],[Count]]</f>
        <v>0.2</v>
      </c>
      <c r="M29" s="1">
        <f>COUNTIFS(Table2[Sub-Sector],Table3[[#This Row],[Sub-Sector]],Table2[% Away From Current Week High],"&lt;=0.05")/Table3[[#This Row],[Count]]</f>
        <v>0.6</v>
      </c>
      <c r="N29" s="1">
        <f>COUNTIFS(Table2[Sub-Sector],Table3[[#This Row],[Sub-Sector]],Table2[% Away From Current Month Low],"&gt;=0.05")/Table3[[#This Row],[Count]]</f>
        <v>0.4</v>
      </c>
      <c r="O29" s="1">
        <f>COUNTIFS(Table2[Sub-Sector],Table3[[#This Row],[Sub-Sector]],Table2[% Away From Current Month High],"&lt;=0.05")/Table3[[#This Row],[Count]]</f>
        <v>0.2</v>
      </c>
      <c r="P29" s="1">
        <f>COUNTIFS(Table2[Sub-Sector],Table3[[#This Row],[Sub-Sector]],Table2[% Away From 52W High],"&lt;=10")/Table3[[#This Row],[Count]]</f>
        <v>0.6</v>
      </c>
      <c r="Q29" s="1">
        <f>COUNTIFS(Table2[Sub-Sector],Table3[[#This Row],[Sub-Sector]],Table2[% Away From 52W Low],"&gt;=10")/Table3[[#This Row],[Count]]</f>
        <v>0.8</v>
      </c>
      <c r="R29" s="1">
        <f>COUNTIFS(Table2[Sub-Sector],Table3[[#This Row],[Sub-Sector]],Table2[% Price above 20 EMA],"&gt;=0")/Table3[[#This Row],[Count]]</f>
        <v>0.4</v>
      </c>
      <c r="S29" s="1">
        <f>COUNTIFS(Table2[Sub-Sector],Table3[[#This Row],[Sub-Sector]],Table2[% Price above 50 EMA],"&gt;=0")/Table3[[#This Row],[Count]]</f>
        <v>0.6</v>
      </c>
      <c r="T29" s="1">
        <f>COUNTIFS(Table2[Sub-Sector],Table3[[#This Row],[Sub-Sector]],Table2[% Price above 200 EMA],"&gt;=0")/Table3[[#This Row],[Count]]</f>
        <v>0.8</v>
      </c>
      <c r="U29" s="1">
        <f>COUNTIFS(Table2[Sub-Sector],Table3[[#This Row],[Sub-Sector]],Table2[Rate of Change - Zone],"Positive")/Table3[[#This Row],[Count]]</f>
        <v>0.4</v>
      </c>
      <c r="V29" s="1">
        <f>COUNTIFS(Table2[Sub-Sector],Table3[[#This Row],[Sub-Sector]],Table2[Sharpe Ratio],"&gt;=0.10")/Table3[[#This Row],[Count]]</f>
        <v>0.2</v>
      </c>
      <c r="W2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387</v>
      </c>
      <c r="X29">
        <f>_xlfn.RANK.AVG(Table3[[#This Row],[Score]],Table3[Score],1)</f>
        <v>48</v>
      </c>
      <c r="Y2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180</v>
      </c>
      <c r="Z29">
        <f>_xlfn.RANK.AVG(Table3[[#This Row],[Score 2 ]],Table3[[Score 2 ]],1)</f>
        <v>28</v>
      </c>
    </row>
    <row r="30" spans="1:26" x14ac:dyDescent="0.3">
      <c r="A30" t="s">
        <v>169</v>
      </c>
      <c r="B30">
        <f>COUNTIFS(Table2[Sub-Sector],Table3[[#This Row],[Sub-Sector]])</f>
        <v>4</v>
      </c>
      <c r="C30" s="1">
        <f>COUNTIFS(Table2[Sub-Sector],Table3[[#This Row],[Sub-Sector]],Table2[Uptrend],"Uptrend")/Table3[[#This Row],[Count]]</f>
        <v>0.5</v>
      </c>
      <c r="D30" s="1">
        <f>COUNTIFS(Table2[Sub-Sector],Table3[[#This Row],[Sub-Sector]],Table2[1W Return vs Nifty],"&gt;=5")/Table3[[#This Row],[Count]]</f>
        <v>0.25</v>
      </c>
      <c r="E30" s="1">
        <f>COUNTIFS(Table2[Sub-Sector],Table3[[#This Row],[Sub-Sector]],Table2[1M Return vs Nifty],"&gt;=5")/Table3[[#This Row],[Count]]</f>
        <v>0.25</v>
      </c>
      <c r="F30" s="1">
        <f>COUNTIFS(Table2[Sub-Sector],Table3[[#This Row],[Sub-Sector]],Table2[6M Return vs Nifty],"&gt;=10")/Table3[[#This Row],[Count]]</f>
        <v>0.5</v>
      </c>
      <c r="G30" s="1">
        <f>COUNTIFS(Table2[Sub-Sector],Table3[[#This Row],[Sub-Sector]],Table2[1Y Return vs Nifty],"&gt;=10")/Table3[[#This Row],[Count]]</f>
        <v>0.5</v>
      </c>
      <c r="H30" s="1">
        <f>COUNTIFS(Table2[Sub-Sector],Table3[[#This Row],[Sub-Sector]],Table2[RSI Exponential â€“ 14D],"&gt;=50")/Table3[[#This Row],[Count]]</f>
        <v>0.5</v>
      </c>
      <c r="I30" s="1">
        <f>COUNTIFS(Table2[Sub-Sector],Table3[[#This Row],[Sub-Sector]],Table2[Relative Volume],"&gt;=1")/Table3[[#This Row],[Count]]</f>
        <v>0.25</v>
      </c>
      <c r="J30" s="1">
        <f>COUNTIFS(Table2[Sub-Sector],Table3[[#This Row],[Sub-Sector]],Table2[% Away From Day Low],"&gt;=0.05")/Table3[[#This Row],[Count]]</f>
        <v>0</v>
      </c>
      <c r="K30" s="1">
        <f>COUNTIFS(Table2[Sub-Sector],Table3[[#This Row],[Sub-Sector]],Table2[% Away From Day High],"&lt;=0.05")/Table3[[#This Row],[Count]]</f>
        <v>1</v>
      </c>
      <c r="L30" s="1">
        <f>COUNTIFS(Table2[Sub-Sector],Table3[[#This Row],[Sub-Sector]],Table2[% Away From Current Week Low],"&gt;=0.05")/Table3[[#This Row],[Count]]</f>
        <v>0.25</v>
      </c>
      <c r="M30" s="1">
        <f>COUNTIFS(Table2[Sub-Sector],Table3[[#This Row],[Sub-Sector]],Table2[% Away From Current Week High],"&lt;=0.05")/Table3[[#This Row],[Count]]</f>
        <v>0.75</v>
      </c>
      <c r="N30" s="1">
        <f>COUNTIFS(Table2[Sub-Sector],Table3[[#This Row],[Sub-Sector]],Table2[% Away From Current Month Low],"&gt;=0.05")/Table3[[#This Row],[Count]]</f>
        <v>0.5</v>
      </c>
      <c r="O30" s="1">
        <f>COUNTIFS(Table2[Sub-Sector],Table3[[#This Row],[Sub-Sector]],Table2[% Away From Current Month High],"&lt;=0.05")/Table3[[#This Row],[Count]]</f>
        <v>0.75</v>
      </c>
      <c r="P30" s="1">
        <f>COUNTIFS(Table2[Sub-Sector],Table3[[#This Row],[Sub-Sector]],Table2[% Away From 52W High],"&lt;=10")/Table3[[#This Row],[Count]]</f>
        <v>0.5</v>
      </c>
      <c r="Q30" s="1">
        <f>COUNTIFS(Table2[Sub-Sector],Table3[[#This Row],[Sub-Sector]],Table2[% Away From 52W Low],"&gt;=10")/Table3[[#This Row],[Count]]</f>
        <v>1</v>
      </c>
      <c r="R30" s="1">
        <f>COUNTIFS(Table2[Sub-Sector],Table3[[#This Row],[Sub-Sector]],Table2[% Price above 20 EMA],"&gt;=0")/Table3[[#This Row],[Count]]</f>
        <v>0.5</v>
      </c>
      <c r="S30" s="1">
        <f>COUNTIFS(Table2[Sub-Sector],Table3[[#This Row],[Sub-Sector]],Table2[% Price above 50 EMA],"&gt;=0")/Table3[[#This Row],[Count]]</f>
        <v>0.75</v>
      </c>
      <c r="T30" s="1">
        <f>COUNTIFS(Table2[Sub-Sector],Table3[[#This Row],[Sub-Sector]],Table2[% Price above 200 EMA],"&gt;=0")/Table3[[#This Row],[Count]]</f>
        <v>1</v>
      </c>
      <c r="U30" s="1">
        <f>COUNTIFS(Table2[Sub-Sector],Table3[[#This Row],[Sub-Sector]],Table2[Rate of Change - Zone],"Positive")/Table3[[#This Row],[Count]]</f>
        <v>0.5</v>
      </c>
      <c r="V30" s="1">
        <f>COUNTIFS(Table2[Sub-Sector],Table3[[#This Row],[Sub-Sector]],Table2[Sharpe Ratio],"&gt;=0.10")/Table3[[#This Row],[Count]]</f>
        <v>0</v>
      </c>
      <c r="W3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301</v>
      </c>
      <c r="X30">
        <f>_xlfn.RANK.AVG(Table3[[#This Row],[Score]],Table3[Score],1)</f>
        <v>27</v>
      </c>
      <c r="Y3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185</v>
      </c>
      <c r="Z30">
        <f>_xlfn.RANK.AVG(Table3[[#This Row],[Score 2 ]],Table3[[Score 2 ]],1)</f>
        <v>29</v>
      </c>
    </row>
    <row r="31" spans="1:26" x14ac:dyDescent="0.3">
      <c r="A31" t="s">
        <v>105</v>
      </c>
      <c r="B31">
        <f>COUNTIFS(Table2[Sub-Sector],Table3[[#This Row],[Sub-Sector]])</f>
        <v>2</v>
      </c>
      <c r="C31" s="1">
        <f>COUNTIFS(Table2[Sub-Sector],Table3[[#This Row],[Sub-Sector]],Table2[Uptrend],"Uptrend")/Table3[[#This Row],[Count]]</f>
        <v>0.5</v>
      </c>
      <c r="D31" s="1">
        <f>COUNTIFS(Table2[Sub-Sector],Table3[[#This Row],[Sub-Sector]],Table2[1W Return vs Nifty],"&gt;=5")/Table3[[#This Row],[Count]]</f>
        <v>0</v>
      </c>
      <c r="E31" s="1">
        <f>COUNTIFS(Table2[Sub-Sector],Table3[[#This Row],[Sub-Sector]],Table2[1M Return vs Nifty],"&gt;=5")/Table3[[#This Row],[Count]]</f>
        <v>0.5</v>
      </c>
      <c r="F31" s="1">
        <f>COUNTIFS(Table2[Sub-Sector],Table3[[#This Row],[Sub-Sector]],Table2[6M Return vs Nifty],"&gt;=10")/Table3[[#This Row],[Count]]</f>
        <v>0.5</v>
      </c>
      <c r="G31" s="1">
        <f>COUNTIFS(Table2[Sub-Sector],Table3[[#This Row],[Sub-Sector]],Table2[1Y Return vs Nifty],"&gt;=10")/Table3[[#This Row],[Count]]</f>
        <v>1</v>
      </c>
      <c r="H31" s="1">
        <f>COUNTIFS(Table2[Sub-Sector],Table3[[#This Row],[Sub-Sector]],Table2[RSI Exponential â€“ 14D],"&gt;=50")/Table3[[#This Row],[Count]]</f>
        <v>0.5</v>
      </c>
      <c r="I31" s="1">
        <f>COUNTIFS(Table2[Sub-Sector],Table3[[#This Row],[Sub-Sector]],Table2[Relative Volume],"&gt;=1")/Table3[[#This Row],[Count]]</f>
        <v>0</v>
      </c>
      <c r="J31" s="1">
        <f>COUNTIFS(Table2[Sub-Sector],Table3[[#This Row],[Sub-Sector]],Table2[% Away From Day Low],"&gt;=0.05")/Table3[[#This Row],[Count]]</f>
        <v>0</v>
      </c>
      <c r="K31" s="1">
        <f>COUNTIFS(Table2[Sub-Sector],Table3[[#This Row],[Sub-Sector]],Table2[% Away From Day High],"&lt;=0.05")/Table3[[#This Row],[Count]]</f>
        <v>1</v>
      </c>
      <c r="L31" s="1">
        <f>COUNTIFS(Table2[Sub-Sector],Table3[[#This Row],[Sub-Sector]],Table2[% Away From Current Week Low],"&gt;=0.05")/Table3[[#This Row],[Count]]</f>
        <v>0.5</v>
      </c>
      <c r="M31" s="1">
        <f>COUNTIFS(Table2[Sub-Sector],Table3[[#This Row],[Sub-Sector]],Table2[% Away From Current Week High],"&lt;=0.05")/Table3[[#This Row],[Count]]</f>
        <v>1</v>
      </c>
      <c r="N31" s="1">
        <f>COUNTIFS(Table2[Sub-Sector],Table3[[#This Row],[Sub-Sector]],Table2[% Away From Current Month Low],"&gt;=0.05")/Table3[[#This Row],[Count]]</f>
        <v>1</v>
      </c>
      <c r="O31" s="1">
        <f>COUNTIFS(Table2[Sub-Sector],Table3[[#This Row],[Sub-Sector]],Table2[% Away From Current Month High],"&lt;=0.05")/Table3[[#This Row],[Count]]</f>
        <v>0.5</v>
      </c>
      <c r="P31" s="1">
        <f>COUNTIFS(Table2[Sub-Sector],Table3[[#This Row],[Sub-Sector]],Table2[% Away From 52W High],"&lt;=10")/Table3[[#This Row],[Count]]</f>
        <v>0.5</v>
      </c>
      <c r="Q31" s="1">
        <f>COUNTIFS(Table2[Sub-Sector],Table3[[#This Row],[Sub-Sector]],Table2[% Away From 52W Low],"&gt;=10")/Table3[[#This Row],[Count]]</f>
        <v>1</v>
      </c>
      <c r="R31" s="1">
        <f>COUNTIFS(Table2[Sub-Sector],Table3[[#This Row],[Sub-Sector]],Table2[% Price above 20 EMA],"&gt;=0")/Table3[[#This Row],[Count]]</f>
        <v>0.5</v>
      </c>
      <c r="S31" s="1">
        <f>COUNTIFS(Table2[Sub-Sector],Table3[[#This Row],[Sub-Sector]],Table2[% Price above 50 EMA],"&gt;=0")/Table3[[#This Row],[Count]]</f>
        <v>0.5</v>
      </c>
      <c r="T31" s="1">
        <f>COUNTIFS(Table2[Sub-Sector],Table3[[#This Row],[Sub-Sector]],Table2[% Price above 200 EMA],"&gt;=0")/Table3[[#This Row],[Count]]</f>
        <v>1</v>
      </c>
      <c r="U31" s="1">
        <f>COUNTIFS(Table2[Sub-Sector],Table3[[#This Row],[Sub-Sector]],Table2[Rate of Change - Zone],"Positive")/Table3[[#This Row],[Count]]</f>
        <v>0.5</v>
      </c>
      <c r="V31" s="1">
        <f>COUNTIFS(Table2[Sub-Sector],Table3[[#This Row],[Sub-Sector]],Table2[Sharpe Ratio],"&gt;=0.10")/Table3[[#This Row],[Count]]</f>
        <v>0.5</v>
      </c>
      <c r="W3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346.5</v>
      </c>
      <c r="X31">
        <f>_xlfn.RANK.AVG(Table3[[#This Row],[Score]],Table3[Score],1)</f>
        <v>37</v>
      </c>
      <c r="Y3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186</v>
      </c>
      <c r="Z31">
        <f>_xlfn.RANK.AVG(Table3[[#This Row],[Score 2 ]],Table3[[Score 2 ]],1)</f>
        <v>30</v>
      </c>
    </row>
    <row r="32" spans="1:26" x14ac:dyDescent="0.3">
      <c r="A32" t="s">
        <v>120</v>
      </c>
      <c r="B32">
        <f>COUNTIFS(Table2[Sub-Sector],Table3[[#This Row],[Sub-Sector]])</f>
        <v>8</v>
      </c>
      <c r="C32" s="1">
        <f>COUNTIFS(Table2[Sub-Sector],Table3[[#This Row],[Sub-Sector]],Table2[Uptrend],"Uptrend")/Table3[[#This Row],[Count]]</f>
        <v>0.75</v>
      </c>
      <c r="D32" s="1">
        <f>COUNTIFS(Table2[Sub-Sector],Table3[[#This Row],[Sub-Sector]],Table2[1W Return vs Nifty],"&gt;=5")/Table3[[#This Row],[Count]]</f>
        <v>0.125</v>
      </c>
      <c r="E32" s="1">
        <f>COUNTIFS(Table2[Sub-Sector],Table3[[#This Row],[Sub-Sector]],Table2[1M Return vs Nifty],"&gt;=5")/Table3[[#This Row],[Count]]</f>
        <v>0.125</v>
      </c>
      <c r="F32" s="1">
        <f>COUNTIFS(Table2[Sub-Sector],Table3[[#This Row],[Sub-Sector]],Table2[6M Return vs Nifty],"&gt;=10")/Table3[[#This Row],[Count]]</f>
        <v>0.5</v>
      </c>
      <c r="G32" s="1">
        <f>COUNTIFS(Table2[Sub-Sector],Table3[[#This Row],[Sub-Sector]],Table2[1Y Return vs Nifty],"&gt;=10")/Table3[[#This Row],[Count]]</f>
        <v>0.625</v>
      </c>
      <c r="H32" s="1">
        <f>COUNTIFS(Table2[Sub-Sector],Table3[[#This Row],[Sub-Sector]],Table2[RSI Exponential â€“ 14D],"&gt;=50")/Table3[[#This Row],[Count]]</f>
        <v>0.375</v>
      </c>
      <c r="I32" s="1">
        <f>COUNTIFS(Table2[Sub-Sector],Table3[[#This Row],[Sub-Sector]],Table2[Relative Volume],"&gt;=1")/Table3[[#This Row],[Count]]</f>
        <v>0.125</v>
      </c>
      <c r="J32" s="1">
        <f>COUNTIFS(Table2[Sub-Sector],Table3[[#This Row],[Sub-Sector]],Table2[% Away From Day Low],"&gt;=0.05")/Table3[[#This Row],[Count]]</f>
        <v>0</v>
      </c>
      <c r="K32" s="1">
        <f>COUNTIFS(Table2[Sub-Sector],Table3[[#This Row],[Sub-Sector]],Table2[% Away From Day High],"&lt;=0.05")/Table3[[#This Row],[Count]]</f>
        <v>1</v>
      </c>
      <c r="L32" s="1">
        <f>COUNTIFS(Table2[Sub-Sector],Table3[[#This Row],[Sub-Sector]],Table2[% Away From Current Week Low],"&gt;=0.05")/Table3[[#This Row],[Count]]</f>
        <v>0.125</v>
      </c>
      <c r="M32" s="1">
        <f>COUNTIFS(Table2[Sub-Sector],Table3[[#This Row],[Sub-Sector]],Table2[% Away From Current Week High],"&lt;=0.05")/Table3[[#This Row],[Count]]</f>
        <v>0.75</v>
      </c>
      <c r="N32" s="1">
        <f>COUNTIFS(Table2[Sub-Sector],Table3[[#This Row],[Sub-Sector]],Table2[% Away From Current Month Low],"&gt;=0.05")/Table3[[#This Row],[Count]]</f>
        <v>0.625</v>
      </c>
      <c r="O32" s="1">
        <f>COUNTIFS(Table2[Sub-Sector],Table3[[#This Row],[Sub-Sector]],Table2[% Away From Current Month High],"&lt;=0.05")/Table3[[#This Row],[Count]]</f>
        <v>0.5</v>
      </c>
      <c r="P32" s="1">
        <f>COUNTIFS(Table2[Sub-Sector],Table3[[#This Row],[Sub-Sector]],Table2[% Away From 52W High],"&lt;=10")/Table3[[#This Row],[Count]]</f>
        <v>0.375</v>
      </c>
      <c r="Q32" s="1">
        <f>COUNTIFS(Table2[Sub-Sector],Table3[[#This Row],[Sub-Sector]],Table2[% Away From 52W Low],"&gt;=10")/Table3[[#This Row],[Count]]</f>
        <v>1</v>
      </c>
      <c r="R32" s="1">
        <f>COUNTIFS(Table2[Sub-Sector],Table3[[#This Row],[Sub-Sector]],Table2[% Price above 20 EMA],"&gt;=0")/Table3[[#This Row],[Count]]</f>
        <v>0.375</v>
      </c>
      <c r="S32" s="1">
        <f>COUNTIFS(Table2[Sub-Sector],Table3[[#This Row],[Sub-Sector]],Table2[% Price above 50 EMA],"&gt;=0")/Table3[[#This Row],[Count]]</f>
        <v>0.625</v>
      </c>
      <c r="T32" s="1">
        <f>COUNTIFS(Table2[Sub-Sector],Table3[[#This Row],[Sub-Sector]],Table2[% Price above 200 EMA],"&gt;=0")/Table3[[#This Row],[Count]]</f>
        <v>0.75</v>
      </c>
      <c r="U32" s="1">
        <f>COUNTIFS(Table2[Sub-Sector],Table3[[#This Row],[Sub-Sector]],Table2[Rate of Change - Zone],"Positive")/Table3[[#This Row],[Count]]</f>
        <v>0.5</v>
      </c>
      <c r="V32" s="1">
        <f>COUNTIFS(Table2[Sub-Sector],Table3[[#This Row],[Sub-Sector]],Table2[Sharpe Ratio],"&gt;=0.10")/Table3[[#This Row],[Count]]</f>
        <v>0</v>
      </c>
      <c r="W3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307.5</v>
      </c>
      <c r="X32">
        <f>_xlfn.RANK.AVG(Table3[[#This Row],[Score]],Table3[Score],1)</f>
        <v>29</v>
      </c>
      <c r="Y3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187.5</v>
      </c>
      <c r="Z32">
        <f>_xlfn.RANK.AVG(Table3[[#This Row],[Score 2 ]],Table3[[Score 2 ]],1)</f>
        <v>31</v>
      </c>
    </row>
    <row r="33" spans="1:26" x14ac:dyDescent="0.3">
      <c r="A33" t="s">
        <v>21</v>
      </c>
      <c r="B33">
        <f>COUNTIFS(Table2[Sub-Sector],Table3[[#This Row],[Sub-Sector]])</f>
        <v>21</v>
      </c>
      <c r="C33" s="1">
        <f>COUNTIFS(Table2[Sub-Sector],Table3[[#This Row],[Sub-Sector]],Table2[Uptrend],"Uptrend")/Table3[[#This Row],[Count]]</f>
        <v>0.52380952380952384</v>
      </c>
      <c r="D33" s="1">
        <f>COUNTIFS(Table2[Sub-Sector],Table3[[#This Row],[Sub-Sector]],Table2[1W Return vs Nifty],"&gt;=5")/Table3[[#This Row],[Count]]</f>
        <v>0.23809523809523808</v>
      </c>
      <c r="E33" s="1">
        <f>COUNTIFS(Table2[Sub-Sector],Table3[[#This Row],[Sub-Sector]],Table2[1M Return vs Nifty],"&gt;=5")/Table3[[#This Row],[Count]]</f>
        <v>0.33333333333333331</v>
      </c>
      <c r="F33" s="1">
        <f>COUNTIFS(Table2[Sub-Sector],Table3[[#This Row],[Sub-Sector]],Table2[6M Return vs Nifty],"&gt;=10")/Table3[[#This Row],[Count]]</f>
        <v>0.47619047619047616</v>
      </c>
      <c r="G33" s="1">
        <f>COUNTIFS(Table2[Sub-Sector],Table3[[#This Row],[Sub-Sector]],Table2[1Y Return vs Nifty],"&gt;=10")/Table3[[#This Row],[Count]]</f>
        <v>0.38095238095238093</v>
      </c>
      <c r="H33" s="1">
        <f>COUNTIFS(Table2[Sub-Sector],Table3[[#This Row],[Sub-Sector]],Table2[RSI Exponential â€“ 14D],"&gt;=50")/Table3[[#This Row],[Count]]</f>
        <v>0.66666666666666663</v>
      </c>
      <c r="I33" s="1">
        <f>COUNTIFS(Table2[Sub-Sector],Table3[[#This Row],[Sub-Sector]],Table2[Relative Volume],"&gt;=1")/Table3[[#This Row],[Count]]</f>
        <v>0.33333333333333331</v>
      </c>
      <c r="J33" s="1">
        <f>COUNTIFS(Table2[Sub-Sector],Table3[[#This Row],[Sub-Sector]],Table2[% Away From Day Low],"&gt;=0.05")/Table3[[#This Row],[Count]]</f>
        <v>9.5238095238095233E-2</v>
      </c>
      <c r="K33" s="1">
        <f>COUNTIFS(Table2[Sub-Sector],Table3[[#This Row],[Sub-Sector]],Table2[% Away From Day High],"&lt;=0.05")/Table3[[#This Row],[Count]]</f>
        <v>0.95238095238095233</v>
      </c>
      <c r="L33" s="1">
        <f>COUNTIFS(Table2[Sub-Sector],Table3[[#This Row],[Sub-Sector]],Table2[% Away From Current Week Low],"&gt;=0.05")/Table3[[#This Row],[Count]]</f>
        <v>0.23809523809523808</v>
      </c>
      <c r="M33" s="1">
        <f>COUNTIFS(Table2[Sub-Sector],Table3[[#This Row],[Sub-Sector]],Table2[% Away From Current Week High],"&lt;=0.05")/Table3[[#This Row],[Count]]</f>
        <v>0.80952380952380953</v>
      </c>
      <c r="N33" s="1">
        <f>COUNTIFS(Table2[Sub-Sector],Table3[[#This Row],[Sub-Sector]],Table2[% Away From Current Month Low],"&gt;=0.05")/Table3[[#This Row],[Count]]</f>
        <v>0.5714285714285714</v>
      </c>
      <c r="O33" s="1">
        <f>COUNTIFS(Table2[Sub-Sector],Table3[[#This Row],[Sub-Sector]],Table2[% Away From Current Month High],"&lt;=0.05")/Table3[[#This Row],[Count]]</f>
        <v>0.66666666666666663</v>
      </c>
      <c r="P33" s="1">
        <f>COUNTIFS(Table2[Sub-Sector],Table3[[#This Row],[Sub-Sector]],Table2[% Away From 52W High],"&lt;=10")/Table3[[#This Row],[Count]]</f>
        <v>0.52380952380952384</v>
      </c>
      <c r="Q33" s="1">
        <f>COUNTIFS(Table2[Sub-Sector],Table3[[#This Row],[Sub-Sector]],Table2[% Away From 52W Low],"&gt;=10")/Table3[[#This Row],[Count]]</f>
        <v>0.90476190476190477</v>
      </c>
      <c r="R33" s="1">
        <f>COUNTIFS(Table2[Sub-Sector],Table3[[#This Row],[Sub-Sector]],Table2[% Price above 20 EMA],"&gt;=0")/Table3[[#This Row],[Count]]</f>
        <v>0.47619047619047616</v>
      </c>
      <c r="S33" s="1">
        <f>COUNTIFS(Table2[Sub-Sector],Table3[[#This Row],[Sub-Sector]],Table2[% Price above 50 EMA],"&gt;=0")/Table3[[#This Row],[Count]]</f>
        <v>0.52380952380952384</v>
      </c>
      <c r="T33" s="1">
        <f>COUNTIFS(Table2[Sub-Sector],Table3[[#This Row],[Sub-Sector]],Table2[% Price above 200 EMA],"&gt;=0")/Table3[[#This Row],[Count]]</f>
        <v>0.7142857142857143</v>
      </c>
      <c r="U33" s="1">
        <f>COUNTIFS(Table2[Sub-Sector],Table3[[#This Row],[Sub-Sector]],Table2[Rate of Change - Zone],"Positive")/Table3[[#This Row],[Count]]</f>
        <v>0.52380952380952384</v>
      </c>
      <c r="V33" s="1">
        <f>COUNTIFS(Table2[Sub-Sector],Table3[[#This Row],[Sub-Sector]],Table2[Sharpe Ratio],"&gt;=0.10")/Table3[[#This Row],[Count]]</f>
        <v>9.5238095238095233E-2</v>
      </c>
      <c r="W3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286.5</v>
      </c>
      <c r="X33">
        <f>_xlfn.RANK.AVG(Table3[[#This Row],[Score]],Table3[Score],1)</f>
        <v>20</v>
      </c>
      <c r="Y3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189</v>
      </c>
      <c r="Z33">
        <f>_xlfn.RANK.AVG(Table3[[#This Row],[Score 2 ]],Table3[[Score 2 ]],1)</f>
        <v>32</v>
      </c>
    </row>
    <row r="34" spans="1:26" x14ac:dyDescent="0.3">
      <c r="A34" t="s">
        <v>1350</v>
      </c>
      <c r="B34">
        <f>COUNTIFS(Table2[Sub-Sector],Table3[[#This Row],[Sub-Sector]])</f>
        <v>2</v>
      </c>
      <c r="C34" s="1">
        <f>COUNTIFS(Table2[Sub-Sector],Table3[[#This Row],[Sub-Sector]],Table2[Uptrend],"Uptrend")/Table3[[#This Row],[Count]]</f>
        <v>0.5</v>
      </c>
      <c r="D34" s="1">
        <f>COUNTIFS(Table2[Sub-Sector],Table3[[#This Row],[Sub-Sector]],Table2[1W Return vs Nifty],"&gt;=5")/Table3[[#This Row],[Count]]</f>
        <v>0</v>
      </c>
      <c r="E34" s="1">
        <f>COUNTIFS(Table2[Sub-Sector],Table3[[#This Row],[Sub-Sector]],Table2[1M Return vs Nifty],"&gt;=5")/Table3[[#This Row],[Count]]</f>
        <v>0.5</v>
      </c>
      <c r="F34" s="1">
        <f>COUNTIFS(Table2[Sub-Sector],Table3[[#This Row],[Sub-Sector]],Table2[6M Return vs Nifty],"&gt;=10")/Table3[[#This Row],[Count]]</f>
        <v>0.5</v>
      </c>
      <c r="G34" s="1">
        <f>COUNTIFS(Table2[Sub-Sector],Table3[[#This Row],[Sub-Sector]],Table2[1Y Return vs Nifty],"&gt;=10")/Table3[[#This Row],[Count]]</f>
        <v>0</v>
      </c>
      <c r="H34" s="1">
        <f>COUNTIFS(Table2[Sub-Sector],Table3[[#This Row],[Sub-Sector]],Table2[RSI Exponential â€“ 14D],"&gt;=50")/Table3[[#This Row],[Count]]</f>
        <v>0.5</v>
      </c>
      <c r="I34" s="1">
        <f>COUNTIFS(Table2[Sub-Sector],Table3[[#This Row],[Sub-Sector]],Table2[Relative Volume],"&gt;=1")/Table3[[#This Row],[Count]]</f>
        <v>0.5</v>
      </c>
      <c r="J34" s="1">
        <f>COUNTIFS(Table2[Sub-Sector],Table3[[#This Row],[Sub-Sector]],Table2[% Away From Day Low],"&gt;=0.05")/Table3[[#This Row],[Count]]</f>
        <v>0</v>
      </c>
      <c r="K34" s="1">
        <f>COUNTIFS(Table2[Sub-Sector],Table3[[#This Row],[Sub-Sector]],Table2[% Away From Day High],"&lt;=0.05")/Table3[[#This Row],[Count]]</f>
        <v>1</v>
      </c>
      <c r="L34" s="1">
        <f>COUNTIFS(Table2[Sub-Sector],Table3[[#This Row],[Sub-Sector]],Table2[% Away From Current Week Low],"&gt;=0.05")/Table3[[#This Row],[Count]]</f>
        <v>0</v>
      </c>
      <c r="M34" s="1">
        <f>COUNTIFS(Table2[Sub-Sector],Table3[[#This Row],[Sub-Sector]],Table2[% Away From Current Week High],"&lt;=0.05")/Table3[[#This Row],[Count]]</f>
        <v>0</v>
      </c>
      <c r="N34" s="1">
        <f>COUNTIFS(Table2[Sub-Sector],Table3[[#This Row],[Sub-Sector]],Table2[% Away From Current Month Low],"&gt;=0.05")/Table3[[#This Row],[Count]]</f>
        <v>0.5</v>
      </c>
      <c r="O34" s="1">
        <f>COUNTIFS(Table2[Sub-Sector],Table3[[#This Row],[Sub-Sector]],Table2[% Away From Current Month High],"&lt;=0.05")/Table3[[#This Row],[Count]]</f>
        <v>0</v>
      </c>
      <c r="P34" s="1">
        <f>COUNTIFS(Table2[Sub-Sector],Table3[[#This Row],[Sub-Sector]],Table2[% Away From 52W High],"&lt;=10")/Table3[[#This Row],[Count]]</f>
        <v>0</v>
      </c>
      <c r="Q34" s="1">
        <f>COUNTIFS(Table2[Sub-Sector],Table3[[#This Row],[Sub-Sector]],Table2[% Away From 52W Low],"&gt;=10")/Table3[[#This Row],[Count]]</f>
        <v>0.5</v>
      </c>
      <c r="R34" s="1">
        <f>COUNTIFS(Table2[Sub-Sector],Table3[[#This Row],[Sub-Sector]],Table2[% Price above 20 EMA],"&gt;=0")/Table3[[#This Row],[Count]]</f>
        <v>0.5</v>
      </c>
      <c r="S34" s="1">
        <f>COUNTIFS(Table2[Sub-Sector],Table3[[#This Row],[Sub-Sector]],Table2[% Price above 50 EMA],"&gt;=0")/Table3[[#This Row],[Count]]</f>
        <v>0.5</v>
      </c>
      <c r="T34" s="1">
        <f>COUNTIFS(Table2[Sub-Sector],Table3[[#This Row],[Sub-Sector]],Table2[% Price above 200 EMA],"&gt;=0")/Table3[[#This Row],[Count]]</f>
        <v>0.5</v>
      </c>
      <c r="U34" s="1">
        <f>COUNTIFS(Table2[Sub-Sector],Table3[[#This Row],[Sub-Sector]],Table2[Rate of Change - Zone],"Positive")/Table3[[#This Row],[Count]]</f>
        <v>0.5</v>
      </c>
      <c r="V34" s="1">
        <f>COUNTIFS(Table2[Sub-Sector],Table3[[#This Row],[Sub-Sector]],Table2[Sharpe Ratio],"&gt;=0.10")/Table3[[#This Row],[Count]]</f>
        <v>0</v>
      </c>
      <c r="W3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358</v>
      </c>
      <c r="X34">
        <f>_xlfn.RANK.AVG(Table3[[#This Row],[Score]],Table3[Score],1)</f>
        <v>38</v>
      </c>
      <c r="Y3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197.5</v>
      </c>
      <c r="Z34">
        <f>_xlfn.RANK.AVG(Table3[[#This Row],[Score 2 ]],Table3[[Score 2 ]],1)</f>
        <v>33.5</v>
      </c>
    </row>
    <row r="35" spans="1:26" x14ac:dyDescent="0.3">
      <c r="A35" t="s">
        <v>1343</v>
      </c>
      <c r="B35">
        <f>COUNTIFS(Table2[Sub-Sector],Table3[[#This Row],[Sub-Sector]])</f>
        <v>2</v>
      </c>
      <c r="C35" s="1">
        <f>COUNTIFS(Table2[Sub-Sector],Table3[[#This Row],[Sub-Sector]],Table2[Uptrend],"Uptrend")/Table3[[#This Row],[Count]]</f>
        <v>1</v>
      </c>
      <c r="D35" s="1">
        <f>COUNTIFS(Table2[Sub-Sector],Table3[[#This Row],[Sub-Sector]],Table2[1W Return vs Nifty],"&gt;=5")/Table3[[#This Row],[Count]]</f>
        <v>0</v>
      </c>
      <c r="E35" s="1">
        <f>COUNTIFS(Table2[Sub-Sector],Table3[[#This Row],[Sub-Sector]],Table2[1M Return vs Nifty],"&gt;=5")/Table3[[#This Row],[Count]]</f>
        <v>1</v>
      </c>
      <c r="F35" s="1">
        <f>COUNTIFS(Table2[Sub-Sector],Table3[[#This Row],[Sub-Sector]],Table2[6M Return vs Nifty],"&gt;=10")/Table3[[#This Row],[Count]]</f>
        <v>0.5</v>
      </c>
      <c r="G35" s="1">
        <f>COUNTIFS(Table2[Sub-Sector],Table3[[#This Row],[Sub-Sector]],Table2[1Y Return vs Nifty],"&gt;=10")/Table3[[#This Row],[Count]]</f>
        <v>0</v>
      </c>
      <c r="H35" s="1">
        <f>COUNTIFS(Table2[Sub-Sector],Table3[[#This Row],[Sub-Sector]],Table2[RSI Exponential â€“ 14D],"&gt;=50")/Table3[[#This Row],[Count]]</f>
        <v>0.5</v>
      </c>
      <c r="I35" s="1">
        <f>COUNTIFS(Table2[Sub-Sector],Table3[[#This Row],[Sub-Sector]],Table2[Relative Volume],"&gt;=1")/Table3[[#This Row],[Count]]</f>
        <v>0.5</v>
      </c>
      <c r="J35" s="1">
        <f>COUNTIFS(Table2[Sub-Sector],Table3[[#This Row],[Sub-Sector]],Table2[% Away From Day Low],"&gt;=0.05")/Table3[[#This Row],[Count]]</f>
        <v>0</v>
      </c>
      <c r="K35" s="1">
        <f>COUNTIFS(Table2[Sub-Sector],Table3[[#This Row],[Sub-Sector]],Table2[% Away From Day High],"&lt;=0.05")/Table3[[#This Row],[Count]]</f>
        <v>1</v>
      </c>
      <c r="L35" s="1">
        <f>COUNTIFS(Table2[Sub-Sector],Table3[[#This Row],[Sub-Sector]],Table2[% Away From Current Week Low],"&gt;=0.05")/Table3[[#This Row],[Count]]</f>
        <v>0</v>
      </c>
      <c r="M35" s="1">
        <f>COUNTIFS(Table2[Sub-Sector],Table3[[#This Row],[Sub-Sector]],Table2[% Away From Current Week High],"&lt;=0.05")/Table3[[#This Row],[Count]]</f>
        <v>0.5</v>
      </c>
      <c r="N35" s="1">
        <f>COUNTIFS(Table2[Sub-Sector],Table3[[#This Row],[Sub-Sector]],Table2[% Away From Current Month Low],"&gt;=0.05")/Table3[[#This Row],[Count]]</f>
        <v>1</v>
      </c>
      <c r="O35" s="1">
        <f>COUNTIFS(Table2[Sub-Sector],Table3[[#This Row],[Sub-Sector]],Table2[% Away From Current Month High],"&lt;=0.05")/Table3[[#This Row],[Count]]</f>
        <v>0.5</v>
      </c>
      <c r="P35" s="1">
        <f>COUNTIFS(Table2[Sub-Sector],Table3[[#This Row],[Sub-Sector]],Table2[% Away From 52W High],"&lt;=10")/Table3[[#This Row],[Count]]</f>
        <v>0.5</v>
      </c>
      <c r="Q35" s="1">
        <f>COUNTIFS(Table2[Sub-Sector],Table3[[#This Row],[Sub-Sector]],Table2[% Away From 52W Low],"&gt;=10")/Table3[[#This Row],[Count]]</f>
        <v>1</v>
      </c>
      <c r="R35" s="1">
        <f>COUNTIFS(Table2[Sub-Sector],Table3[[#This Row],[Sub-Sector]],Table2[% Price above 20 EMA],"&gt;=0")/Table3[[#This Row],[Count]]</f>
        <v>0.5</v>
      </c>
      <c r="S35" s="1">
        <f>COUNTIFS(Table2[Sub-Sector],Table3[[#This Row],[Sub-Sector]],Table2[% Price above 50 EMA],"&gt;=0")/Table3[[#This Row],[Count]]</f>
        <v>1</v>
      </c>
      <c r="T35" s="1">
        <f>COUNTIFS(Table2[Sub-Sector],Table3[[#This Row],[Sub-Sector]],Table2[% Price above 200 EMA],"&gt;=0")/Table3[[#This Row],[Count]]</f>
        <v>1</v>
      </c>
      <c r="U35" s="1">
        <f>COUNTIFS(Table2[Sub-Sector],Table3[[#This Row],[Sub-Sector]],Table2[Rate of Change - Zone],"Positive")/Table3[[#This Row],[Count]]</f>
        <v>0.5</v>
      </c>
      <c r="V35" s="1">
        <f>COUNTIFS(Table2[Sub-Sector],Table3[[#This Row],[Sub-Sector]],Table2[Sharpe Ratio],"&gt;=0.10")/Table3[[#This Row],[Count]]</f>
        <v>0.5</v>
      </c>
      <c r="W3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296.5</v>
      </c>
      <c r="X35">
        <f>_xlfn.RANK.AVG(Table3[[#This Row],[Score]],Table3[Score],1)</f>
        <v>24</v>
      </c>
      <c r="Y3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197.5</v>
      </c>
      <c r="Z35">
        <f>_xlfn.RANK.AVG(Table3[[#This Row],[Score 2 ]],Table3[[Score 2 ]],1)</f>
        <v>33.5</v>
      </c>
    </row>
    <row r="36" spans="1:26" x14ac:dyDescent="0.3">
      <c r="A36" t="s">
        <v>736</v>
      </c>
      <c r="B36">
        <f>COUNTIFS(Table2[Sub-Sector],Table3[[#This Row],[Sub-Sector]])</f>
        <v>3</v>
      </c>
      <c r="C36" s="1">
        <f>COUNTIFS(Table2[Sub-Sector],Table3[[#This Row],[Sub-Sector]],Table2[Uptrend],"Uptrend")/Table3[[#This Row],[Count]]</f>
        <v>0.66666666666666663</v>
      </c>
      <c r="D36" s="1">
        <f>COUNTIFS(Table2[Sub-Sector],Table3[[#This Row],[Sub-Sector]],Table2[1W Return vs Nifty],"&gt;=5")/Table3[[#This Row],[Count]]</f>
        <v>0.33333333333333331</v>
      </c>
      <c r="E36" s="1">
        <f>COUNTIFS(Table2[Sub-Sector],Table3[[#This Row],[Sub-Sector]],Table2[1M Return vs Nifty],"&gt;=5")/Table3[[#This Row],[Count]]</f>
        <v>0.66666666666666663</v>
      </c>
      <c r="F36" s="1">
        <f>COUNTIFS(Table2[Sub-Sector],Table3[[#This Row],[Sub-Sector]],Table2[6M Return vs Nifty],"&gt;=10")/Table3[[#This Row],[Count]]</f>
        <v>0.33333333333333331</v>
      </c>
      <c r="G36" s="1">
        <f>COUNTIFS(Table2[Sub-Sector],Table3[[#This Row],[Sub-Sector]],Table2[1Y Return vs Nifty],"&gt;=10")/Table3[[#This Row],[Count]]</f>
        <v>1</v>
      </c>
      <c r="H36" s="1">
        <f>COUNTIFS(Table2[Sub-Sector],Table3[[#This Row],[Sub-Sector]],Table2[RSI Exponential â€“ 14D],"&gt;=50")/Table3[[#This Row],[Count]]</f>
        <v>0.66666666666666663</v>
      </c>
      <c r="I36" s="1">
        <f>COUNTIFS(Table2[Sub-Sector],Table3[[#This Row],[Sub-Sector]],Table2[Relative Volume],"&gt;=1")/Table3[[#This Row],[Count]]</f>
        <v>0</v>
      </c>
      <c r="J36" s="1">
        <f>COUNTIFS(Table2[Sub-Sector],Table3[[#This Row],[Sub-Sector]],Table2[% Away From Day Low],"&gt;=0.05")/Table3[[#This Row],[Count]]</f>
        <v>0</v>
      </c>
      <c r="K36" s="1">
        <f>COUNTIFS(Table2[Sub-Sector],Table3[[#This Row],[Sub-Sector]],Table2[% Away From Day High],"&lt;=0.05")/Table3[[#This Row],[Count]]</f>
        <v>1</v>
      </c>
      <c r="L36" s="1">
        <f>COUNTIFS(Table2[Sub-Sector],Table3[[#This Row],[Sub-Sector]],Table2[% Away From Current Week Low],"&gt;=0.05")/Table3[[#This Row],[Count]]</f>
        <v>0.33333333333333331</v>
      </c>
      <c r="M36" s="1">
        <f>COUNTIFS(Table2[Sub-Sector],Table3[[#This Row],[Sub-Sector]],Table2[% Away From Current Week High],"&lt;=0.05")/Table3[[#This Row],[Count]]</f>
        <v>1</v>
      </c>
      <c r="N36" s="1">
        <f>COUNTIFS(Table2[Sub-Sector],Table3[[#This Row],[Sub-Sector]],Table2[% Away From Current Month Low],"&gt;=0.05")/Table3[[#This Row],[Count]]</f>
        <v>0.66666666666666663</v>
      </c>
      <c r="O36" s="1">
        <f>COUNTIFS(Table2[Sub-Sector],Table3[[#This Row],[Sub-Sector]],Table2[% Away From Current Month High],"&lt;=0.05")/Table3[[#This Row],[Count]]</f>
        <v>0.66666666666666663</v>
      </c>
      <c r="P36" s="1">
        <f>COUNTIFS(Table2[Sub-Sector],Table3[[#This Row],[Sub-Sector]],Table2[% Away From 52W High],"&lt;=10")/Table3[[#This Row],[Count]]</f>
        <v>0.66666666666666663</v>
      </c>
      <c r="Q36" s="1">
        <f>COUNTIFS(Table2[Sub-Sector],Table3[[#This Row],[Sub-Sector]],Table2[% Away From 52W Low],"&gt;=10")/Table3[[#This Row],[Count]]</f>
        <v>1</v>
      </c>
      <c r="R36" s="1">
        <f>COUNTIFS(Table2[Sub-Sector],Table3[[#This Row],[Sub-Sector]],Table2[% Price above 20 EMA],"&gt;=0")/Table3[[#This Row],[Count]]</f>
        <v>1</v>
      </c>
      <c r="S36" s="1">
        <f>COUNTIFS(Table2[Sub-Sector],Table3[[#This Row],[Sub-Sector]],Table2[% Price above 50 EMA],"&gt;=0")/Table3[[#This Row],[Count]]</f>
        <v>0.66666666666666663</v>
      </c>
      <c r="T36" s="1">
        <f>COUNTIFS(Table2[Sub-Sector],Table3[[#This Row],[Sub-Sector]],Table2[% Price above 200 EMA],"&gt;=0")/Table3[[#This Row],[Count]]</f>
        <v>1</v>
      </c>
      <c r="U36" s="1">
        <f>COUNTIFS(Table2[Sub-Sector],Table3[[#This Row],[Sub-Sector]],Table2[Rate of Change - Zone],"Positive")/Table3[[#This Row],[Count]]</f>
        <v>0.66666666666666663</v>
      </c>
      <c r="V36" s="1">
        <f>COUNTIFS(Table2[Sub-Sector],Table3[[#This Row],[Sub-Sector]],Table2[Sharpe Ratio],"&gt;=0.10")/Table3[[#This Row],[Count]]</f>
        <v>0.33333333333333331</v>
      </c>
      <c r="W3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260.5</v>
      </c>
      <c r="X36">
        <f>_xlfn.RANK.AVG(Table3[[#This Row],[Score]],Table3[Score],1)</f>
        <v>15</v>
      </c>
      <c r="Y3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200.5</v>
      </c>
      <c r="Z36">
        <f>_xlfn.RANK.AVG(Table3[[#This Row],[Score 2 ]],Table3[[Score 2 ]],1)</f>
        <v>35.5</v>
      </c>
    </row>
    <row r="37" spans="1:26" x14ac:dyDescent="0.3">
      <c r="A37" t="s">
        <v>487</v>
      </c>
      <c r="B37">
        <f>COUNTIFS(Table2[Sub-Sector],Table3[[#This Row],[Sub-Sector]])</f>
        <v>4</v>
      </c>
      <c r="C37" s="1">
        <f>COUNTIFS(Table2[Sub-Sector],Table3[[#This Row],[Sub-Sector]],Table2[Uptrend],"Uptrend")/Table3[[#This Row],[Count]]</f>
        <v>0.5</v>
      </c>
      <c r="D37" s="1">
        <f>COUNTIFS(Table2[Sub-Sector],Table3[[#This Row],[Sub-Sector]],Table2[1W Return vs Nifty],"&gt;=5")/Table3[[#This Row],[Count]]</f>
        <v>0.25</v>
      </c>
      <c r="E37" s="1">
        <f>COUNTIFS(Table2[Sub-Sector],Table3[[#This Row],[Sub-Sector]],Table2[1M Return vs Nifty],"&gt;=5")/Table3[[#This Row],[Count]]</f>
        <v>0.5</v>
      </c>
      <c r="F37" s="1">
        <f>COUNTIFS(Table2[Sub-Sector],Table3[[#This Row],[Sub-Sector]],Table2[6M Return vs Nifty],"&gt;=10")/Table3[[#This Row],[Count]]</f>
        <v>0.5</v>
      </c>
      <c r="G37" s="1">
        <f>COUNTIFS(Table2[Sub-Sector],Table3[[#This Row],[Sub-Sector]],Table2[1Y Return vs Nifty],"&gt;=10")/Table3[[#This Row],[Count]]</f>
        <v>0.25</v>
      </c>
      <c r="H37" s="1">
        <f>COUNTIFS(Table2[Sub-Sector],Table3[[#This Row],[Sub-Sector]],Table2[RSI Exponential â€“ 14D],"&gt;=50")/Table3[[#This Row],[Count]]</f>
        <v>0.5</v>
      </c>
      <c r="I37" s="1">
        <f>COUNTIFS(Table2[Sub-Sector],Table3[[#This Row],[Sub-Sector]],Table2[Relative Volume],"&gt;=1")/Table3[[#This Row],[Count]]</f>
        <v>0.5</v>
      </c>
      <c r="J37" s="1">
        <f>COUNTIFS(Table2[Sub-Sector],Table3[[#This Row],[Sub-Sector]],Table2[% Away From Day Low],"&gt;=0.05")/Table3[[#This Row],[Count]]</f>
        <v>0.25</v>
      </c>
      <c r="K37" s="1">
        <f>COUNTIFS(Table2[Sub-Sector],Table3[[#This Row],[Sub-Sector]],Table2[% Away From Day High],"&lt;=0.05")/Table3[[#This Row],[Count]]</f>
        <v>1</v>
      </c>
      <c r="L37" s="1">
        <f>COUNTIFS(Table2[Sub-Sector],Table3[[#This Row],[Sub-Sector]],Table2[% Away From Current Week Low],"&gt;=0.05")/Table3[[#This Row],[Count]]</f>
        <v>0.5</v>
      </c>
      <c r="M37" s="1">
        <f>COUNTIFS(Table2[Sub-Sector],Table3[[#This Row],[Sub-Sector]],Table2[% Away From Current Week High],"&lt;=0.05")/Table3[[#This Row],[Count]]</f>
        <v>0.5</v>
      </c>
      <c r="N37" s="1">
        <f>COUNTIFS(Table2[Sub-Sector],Table3[[#This Row],[Sub-Sector]],Table2[% Away From Current Month Low],"&gt;=0.05")/Table3[[#This Row],[Count]]</f>
        <v>0.75</v>
      </c>
      <c r="O37" s="1">
        <f>COUNTIFS(Table2[Sub-Sector],Table3[[#This Row],[Sub-Sector]],Table2[% Away From Current Month High],"&lt;=0.05")/Table3[[#This Row],[Count]]</f>
        <v>0.25</v>
      </c>
      <c r="P37" s="1">
        <f>COUNTIFS(Table2[Sub-Sector],Table3[[#This Row],[Sub-Sector]],Table2[% Away From 52W High],"&lt;=10")/Table3[[#This Row],[Count]]</f>
        <v>0</v>
      </c>
      <c r="Q37" s="1">
        <f>COUNTIFS(Table2[Sub-Sector],Table3[[#This Row],[Sub-Sector]],Table2[% Away From 52W Low],"&gt;=10")/Table3[[#This Row],[Count]]</f>
        <v>1</v>
      </c>
      <c r="R37" s="1">
        <f>COUNTIFS(Table2[Sub-Sector],Table3[[#This Row],[Sub-Sector]],Table2[% Price above 20 EMA],"&gt;=0")/Table3[[#This Row],[Count]]</f>
        <v>0.75</v>
      </c>
      <c r="S37" s="1">
        <f>COUNTIFS(Table2[Sub-Sector],Table3[[#This Row],[Sub-Sector]],Table2[% Price above 50 EMA],"&gt;=0")/Table3[[#This Row],[Count]]</f>
        <v>0.75</v>
      </c>
      <c r="T37" s="1">
        <f>COUNTIFS(Table2[Sub-Sector],Table3[[#This Row],[Sub-Sector]],Table2[% Price above 200 EMA],"&gt;=0")/Table3[[#This Row],[Count]]</f>
        <v>0.5</v>
      </c>
      <c r="U37" s="1">
        <f>COUNTIFS(Table2[Sub-Sector],Table3[[#This Row],[Sub-Sector]],Table2[Rate of Change - Zone],"Positive")/Table3[[#This Row],[Count]]</f>
        <v>0.25</v>
      </c>
      <c r="V37" s="1">
        <f>COUNTIFS(Table2[Sub-Sector],Table3[[#This Row],[Sub-Sector]],Table2[Sharpe Ratio],"&gt;=0.10")/Table3[[#This Row],[Count]]</f>
        <v>0.25</v>
      </c>
      <c r="W3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296</v>
      </c>
      <c r="X37">
        <f>_xlfn.RANK.AVG(Table3[[#This Row],[Score]],Table3[Score],1)</f>
        <v>22.5</v>
      </c>
      <c r="Y3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200.5</v>
      </c>
      <c r="Z37">
        <f>_xlfn.RANK.AVG(Table3[[#This Row],[Score 2 ]],Table3[[Score 2 ]],1)</f>
        <v>35.5</v>
      </c>
    </row>
    <row r="38" spans="1:26" x14ac:dyDescent="0.3">
      <c r="A38" t="s">
        <v>89</v>
      </c>
      <c r="B38">
        <f>COUNTIFS(Table2[Sub-Sector],Table3[[#This Row],[Sub-Sector]])</f>
        <v>5</v>
      </c>
      <c r="C38" s="1">
        <f>COUNTIFS(Table2[Sub-Sector],Table3[[#This Row],[Sub-Sector]],Table2[Uptrend],"Uptrend")/Table3[[#This Row],[Count]]</f>
        <v>0.6</v>
      </c>
      <c r="D38" s="1">
        <f>COUNTIFS(Table2[Sub-Sector],Table3[[#This Row],[Sub-Sector]],Table2[1W Return vs Nifty],"&gt;=5")/Table3[[#This Row],[Count]]</f>
        <v>0</v>
      </c>
      <c r="E38" s="1">
        <f>COUNTIFS(Table2[Sub-Sector],Table3[[#This Row],[Sub-Sector]],Table2[1M Return vs Nifty],"&gt;=5")/Table3[[#This Row],[Count]]</f>
        <v>0.2</v>
      </c>
      <c r="F38" s="1">
        <f>COUNTIFS(Table2[Sub-Sector],Table3[[#This Row],[Sub-Sector]],Table2[6M Return vs Nifty],"&gt;=10")/Table3[[#This Row],[Count]]</f>
        <v>0.6</v>
      </c>
      <c r="G38" s="1">
        <f>COUNTIFS(Table2[Sub-Sector],Table3[[#This Row],[Sub-Sector]],Table2[1Y Return vs Nifty],"&gt;=10")/Table3[[#This Row],[Count]]</f>
        <v>0.6</v>
      </c>
      <c r="H38" s="1">
        <f>COUNTIFS(Table2[Sub-Sector],Table3[[#This Row],[Sub-Sector]],Table2[RSI Exponential â€“ 14D],"&gt;=50")/Table3[[#This Row],[Count]]</f>
        <v>0</v>
      </c>
      <c r="I38" s="1">
        <f>COUNTIFS(Table2[Sub-Sector],Table3[[#This Row],[Sub-Sector]],Table2[Relative Volume],"&gt;=1")/Table3[[#This Row],[Count]]</f>
        <v>0.4</v>
      </c>
      <c r="J38" s="1">
        <f>COUNTIFS(Table2[Sub-Sector],Table3[[#This Row],[Sub-Sector]],Table2[% Away From Day Low],"&gt;=0.05")/Table3[[#This Row],[Count]]</f>
        <v>0</v>
      </c>
      <c r="K38" s="1">
        <f>COUNTIFS(Table2[Sub-Sector],Table3[[#This Row],[Sub-Sector]],Table2[% Away From Day High],"&lt;=0.05")/Table3[[#This Row],[Count]]</f>
        <v>1</v>
      </c>
      <c r="L38" s="1">
        <f>COUNTIFS(Table2[Sub-Sector],Table3[[#This Row],[Sub-Sector]],Table2[% Away From Current Week Low],"&gt;=0.05")/Table3[[#This Row],[Count]]</f>
        <v>0</v>
      </c>
      <c r="M38" s="1">
        <f>COUNTIFS(Table2[Sub-Sector],Table3[[#This Row],[Sub-Sector]],Table2[% Away From Current Week High],"&lt;=0.05")/Table3[[#This Row],[Count]]</f>
        <v>0.6</v>
      </c>
      <c r="N38" s="1">
        <f>COUNTIFS(Table2[Sub-Sector],Table3[[#This Row],[Sub-Sector]],Table2[% Away From Current Month Low],"&gt;=0.05")/Table3[[#This Row],[Count]]</f>
        <v>0.2</v>
      </c>
      <c r="O38" s="1">
        <f>COUNTIFS(Table2[Sub-Sector],Table3[[#This Row],[Sub-Sector]],Table2[% Away From Current Month High],"&lt;=0.05")/Table3[[#This Row],[Count]]</f>
        <v>0</v>
      </c>
      <c r="P38" s="1">
        <f>COUNTIFS(Table2[Sub-Sector],Table3[[#This Row],[Sub-Sector]],Table2[% Away From 52W High],"&lt;=10")/Table3[[#This Row],[Count]]</f>
        <v>0.2</v>
      </c>
      <c r="Q38" s="1">
        <f>COUNTIFS(Table2[Sub-Sector],Table3[[#This Row],[Sub-Sector]],Table2[% Away From 52W Low],"&gt;=10")/Table3[[#This Row],[Count]]</f>
        <v>0.8</v>
      </c>
      <c r="R38" s="1">
        <f>COUNTIFS(Table2[Sub-Sector],Table3[[#This Row],[Sub-Sector]],Table2[% Price above 20 EMA],"&gt;=0")/Table3[[#This Row],[Count]]</f>
        <v>0.2</v>
      </c>
      <c r="S38" s="1">
        <f>COUNTIFS(Table2[Sub-Sector],Table3[[#This Row],[Sub-Sector]],Table2[% Price above 50 EMA],"&gt;=0")/Table3[[#This Row],[Count]]</f>
        <v>0.4</v>
      </c>
      <c r="T38" s="1">
        <f>COUNTIFS(Table2[Sub-Sector],Table3[[#This Row],[Sub-Sector]],Table2[% Price above 200 EMA],"&gt;=0")/Table3[[#This Row],[Count]]</f>
        <v>0.6</v>
      </c>
      <c r="U38" s="1">
        <f>COUNTIFS(Table2[Sub-Sector],Table3[[#This Row],[Sub-Sector]],Table2[Rate of Change - Zone],"Positive")/Table3[[#This Row],[Count]]</f>
        <v>0</v>
      </c>
      <c r="V38" s="1">
        <f>COUNTIFS(Table2[Sub-Sector],Table3[[#This Row],[Sub-Sector]],Table2[Sharpe Ratio],"&gt;=0.10")/Table3[[#This Row],[Count]]</f>
        <v>0.4</v>
      </c>
      <c r="W3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378.5</v>
      </c>
      <c r="X38">
        <f>_xlfn.RANK.AVG(Table3[[#This Row],[Score]],Table3[Score],1)</f>
        <v>43.5</v>
      </c>
      <c r="Y3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201.5</v>
      </c>
      <c r="Z38">
        <f>_xlfn.RANK.AVG(Table3[[#This Row],[Score 2 ]],Table3[[Score 2 ]],1)</f>
        <v>37</v>
      </c>
    </row>
    <row r="39" spans="1:26" x14ac:dyDescent="0.3">
      <c r="A39" t="s">
        <v>48</v>
      </c>
      <c r="B39">
        <f>COUNTIFS(Table2[Sub-Sector],Table3[[#This Row],[Sub-Sector]])</f>
        <v>26</v>
      </c>
      <c r="C39" s="1">
        <f>COUNTIFS(Table2[Sub-Sector],Table3[[#This Row],[Sub-Sector]],Table2[Uptrend],"Uptrend")/Table3[[#This Row],[Count]]</f>
        <v>0.34615384615384615</v>
      </c>
      <c r="D39" s="1">
        <f>COUNTIFS(Table2[Sub-Sector],Table3[[#This Row],[Sub-Sector]],Table2[1W Return vs Nifty],"&gt;=5")/Table3[[#This Row],[Count]]</f>
        <v>0.11538461538461539</v>
      </c>
      <c r="E39" s="1">
        <f>COUNTIFS(Table2[Sub-Sector],Table3[[#This Row],[Sub-Sector]],Table2[1M Return vs Nifty],"&gt;=5")/Table3[[#This Row],[Count]]</f>
        <v>0.15384615384615385</v>
      </c>
      <c r="F39" s="1">
        <f>COUNTIFS(Table2[Sub-Sector],Table3[[#This Row],[Sub-Sector]],Table2[6M Return vs Nifty],"&gt;=10")/Table3[[#This Row],[Count]]</f>
        <v>0.42307692307692307</v>
      </c>
      <c r="G39" s="1">
        <f>COUNTIFS(Table2[Sub-Sector],Table3[[#This Row],[Sub-Sector]],Table2[1Y Return vs Nifty],"&gt;=10")/Table3[[#This Row],[Count]]</f>
        <v>0.69230769230769229</v>
      </c>
      <c r="H39" s="1">
        <f>COUNTIFS(Table2[Sub-Sector],Table3[[#This Row],[Sub-Sector]],Table2[RSI Exponential â€“ 14D],"&gt;=50")/Table3[[#This Row],[Count]]</f>
        <v>0.5</v>
      </c>
      <c r="I39" s="1">
        <f>COUNTIFS(Table2[Sub-Sector],Table3[[#This Row],[Sub-Sector]],Table2[Relative Volume],"&gt;=1")/Table3[[#This Row],[Count]]</f>
        <v>0.23076923076923078</v>
      </c>
      <c r="J39" s="1">
        <f>COUNTIFS(Table2[Sub-Sector],Table3[[#This Row],[Sub-Sector]],Table2[% Away From Day Low],"&gt;=0.05")/Table3[[#This Row],[Count]]</f>
        <v>0</v>
      </c>
      <c r="K39" s="1">
        <f>COUNTIFS(Table2[Sub-Sector],Table3[[#This Row],[Sub-Sector]],Table2[% Away From Day High],"&lt;=0.05")/Table3[[#This Row],[Count]]</f>
        <v>0.96153846153846156</v>
      </c>
      <c r="L39" s="1">
        <f>COUNTIFS(Table2[Sub-Sector],Table3[[#This Row],[Sub-Sector]],Table2[% Away From Current Week Low],"&gt;=0.05")/Table3[[#This Row],[Count]]</f>
        <v>0.15384615384615385</v>
      </c>
      <c r="M39" s="1">
        <f>COUNTIFS(Table2[Sub-Sector],Table3[[#This Row],[Sub-Sector]],Table2[% Away From Current Week High],"&lt;=0.05")/Table3[[#This Row],[Count]]</f>
        <v>0.53846153846153844</v>
      </c>
      <c r="N39" s="1">
        <f>COUNTIFS(Table2[Sub-Sector],Table3[[#This Row],[Sub-Sector]],Table2[% Away From Current Month Low],"&gt;=0.05")/Table3[[#This Row],[Count]]</f>
        <v>0.57692307692307687</v>
      </c>
      <c r="O39" s="1">
        <f>COUNTIFS(Table2[Sub-Sector],Table3[[#This Row],[Sub-Sector]],Table2[% Away From Current Month High],"&lt;=0.05")/Table3[[#This Row],[Count]]</f>
        <v>0.30769230769230771</v>
      </c>
      <c r="P39" s="1">
        <f>COUNTIFS(Table2[Sub-Sector],Table3[[#This Row],[Sub-Sector]],Table2[% Away From 52W High],"&lt;=10")/Table3[[#This Row],[Count]]</f>
        <v>0.15384615384615385</v>
      </c>
      <c r="Q39" s="1">
        <f>COUNTIFS(Table2[Sub-Sector],Table3[[#This Row],[Sub-Sector]],Table2[% Away From 52W Low],"&gt;=10")/Table3[[#This Row],[Count]]</f>
        <v>1</v>
      </c>
      <c r="R39" s="1">
        <f>COUNTIFS(Table2[Sub-Sector],Table3[[#This Row],[Sub-Sector]],Table2[% Price above 20 EMA],"&gt;=0")/Table3[[#This Row],[Count]]</f>
        <v>0.38461538461538464</v>
      </c>
      <c r="S39" s="1">
        <f>COUNTIFS(Table2[Sub-Sector],Table3[[#This Row],[Sub-Sector]],Table2[% Price above 50 EMA],"&gt;=0")/Table3[[#This Row],[Count]]</f>
        <v>0.38461538461538464</v>
      </c>
      <c r="T39" s="1">
        <f>COUNTIFS(Table2[Sub-Sector],Table3[[#This Row],[Sub-Sector]],Table2[% Price above 200 EMA],"&gt;=0")/Table3[[#This Row],[Count]]</f>
        <v>0.76923076923076927</v>
      </c>
      <c r="U39" s="1">
        <f>COUNTIFS(Table2[Sub-Sector],Table3[[#This Row],[Sub-Sector]],Table2[Rate of Change - Zone],"Positive")/Table3[[#This Row],[Count]]</f>
        <v>0.30769230769230771</v>
      </c>
      <c r="V39" s="1">
        <f>COUNTIFS(Table2[Sub-Sector],Table3[[#This Row],[Sub-Sector]],Table2[Sharpe Ratio],"&gt;=0.10")/Table3[[#This Row],[Count]]</f>
        <v>0.65384615384615385</v>
      </c>
      <c r="W3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369.5</v>
      </c>
      <c r="X39">
        <f>_xlfn.RANK.AVG(Table3[[#This Row],[Score]],Table3[Score],1)</f>
        <v>39</v>
      </c>
      <c r="Y3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205.5</v>
      </c>
      <c r="Z39">
        <f>_xlfn.RANK.AVG(Table3[[#This Row],[Score 2 ]],Table3[[Score 2 ]],1)</f>
        <v>38</v>
      </c>
    </row>
    <row r="40" spans="1:26" x14ac:dyDescent="0.3">
      <c r="A40" t="s">
        <v>1183</v>
      </c>
      <c r="B40">
        <f>COUNTIFS(Table2[Sub-Sector],Table3[[#This Row],[Sub-Sector]])</f>
        <v>2</v>
      </c>
      <c r="C40" s="1">
        <f>COUNTIFS(Table2[Sub-Sector],Table3[[#This Row],[Sub-Sector]],Table2[Uptrend],"Uptrend")/Table3[[#This Row],[Count]]</f>
        <v>0.5</v>
      </c>
      <c r="D40" s="1">
        <f>COUNTIFS(Table2[Sub-Sector],Table3[[#This Row],[Sub-Sector]],Table2[1W Return vs Nifty],"&gt;=5")/Table3[[#This Row],[Count]]</f>
        <v>0.5</v>
      </c>
      <c r="E40" s="1">
        <f>COUNTIFS(Table2[Sub-Sector],Table3[[#This Row],[Sub-Sector]],Table2[1M Return vs Nifty],"&gt;=5")/Table3[[#This Row],[Count]]</f>
        <v>0.5</v>
      </c>
      <c r="F40" s="1">
        <f>COUNTIFS(Table2[Sub-Sector],Table3[[#This Row],[Sub-Sector]],Table2[6M Return vs Nifty],"&gt;=10")/Table3[[#This Row],[Count]]</f>
        <v>0.5</v>
      </c>
      <c r="G40" s="1">
        <f>COUNTIFS(Table2[Sub-Sector],Table3[[#This Row],[Sub-Sector]],Table2[1Y Return vs Nifty],"&gt;=10")/Table3[[#This Row],[Count]]</f>
        <v>0.5</v>
      </c>
      <c r="H40" s="1">
        <f>COUNTIFS(Table2[Sub-Sector],Table3[[#This Row],[Sub-Sector]],Table2[RSI Exponential â€“ 14D],"&gt;=50")/Table3[[#This Row],[Count]]</f>
        <v>0.5</v>
      </c>
      <c r="I40" s="1">
        <f>COUNTIFS(Table2[Sub-Sector],Table3[[#This Row],[Sub-Sector]],Table2[Relative Volume],"&gt;=1")/Table3[[#This Row],[Count]]</f>
        <v>1</v>
      </c>
      <c r="J40" s="1">
        <f>COUNTIFS(Table2[Sub-Sector],Table3[[#This Row],[Sub-Sector]],Table2[% Away From Day Low],"&gt;=0.05")/Table3[[#This Row],[Count]]</f>
        <v>0</v>
      </c>
      <c r="K40" s="1">
        <f>COUNTIFS(Table2[Sub-Sector],Table3[[#This Row],[Sub-Sector]],Table2[% Away From Day High],"&lt;=0.05")/Table3[[#This Row],[Count]]</f>
        <v>1</v>
      </c>
      <c r="L40" s="1">
        <f>COUNTIFS(Table2[Sub-Sector],Table3[[#This Row],[Sub-Sector]],Table2[% Away From Current Week Low],"&gt;=0.05")/Table3[[#This Row],[Count]]</f>
        <v>0</v>
      </c>
      <c r="M40" s="1">
        <f>COUNTIFS(Table2[Sub-Sector],Table3[[#This Row],[Sub-Sector]],Table2[% Away From Current Week High],"&lt;=0.05")/Table3[[#This Row],[Count]]</f>
        <v>0</v>
      </c>
      <c r="N40" s="1">
        <f>COUNTIFS(Table2[Sub-Sector],Table3[[#This Row],[Sub-Sector]],Table2[% Away From Current Month Low],"&gt;=0.05")/Table3[[#This Row],[Count]]</f>
        <v>0.5</v>
      </c>
      <c r="O40" s="1">
        <f>COUNTIFS(Table2[Sub-Sector],Table3[[#This Row],[Sub-Sector]],Table2[% Away From Current Month High],"&lt;=0.05")/Table3[[#This Row],[Count]]</f>
        <v>0</v>
      </c>
      <c r="P40" s="1">
        <f>COUNTIFS(Table2[Sub-Sector],Table3[[#This Row],[Sub-Sector]],Table2[% Away From 52W High],"&lt;=10")/Table3[[#This Row],[Count]]</f>
        <v>0</v>
      </c>
      <c r="Q40" s="1">
        <f>COUNTIFS(Table2[Sub-Sector],Table3[[#This Row],[Sub-Sector]],Table2[% Away From 52W Low],"&gt;=10")/Table3[[#This Row],[Count]]</f>
        <v>1</v>
      </c>
      <c r="R40" s="1">
        <f>COUNTIFS(Table2[Sub-Sector],Table3[[#This Row],[Sub-Sector]],Table2[% Price above 20 EMA],"&gt;=0")/Table3[[#This Row],[Count]]</f>
        <v>0</v>
      </c>
      <c r="S40" s="1">
        <f>COUNTIFS(Table2[Sub-Sector],Table3[[#This Row],[Sub-Sector]],Table2[% Price above 50 EMA],"&gt;=0")/Table3[[#This Row],[Count]]</f>
        <v>0</v>
      </c>
      <c r="T40" s="1">
        <f>COUNTIFS(Table2[Sub-Sector],Table3[[#This Row],[Sub-Sector]],Table2[% Price above 200 EMA],"&gt;=0")/Table3[[#This Row],[Count]]</f>
        <v>0.5</v>
      </c>
      <c r="U40" s="1">
        <f>COUNTIFS(Table2[Sub-Sector],Table3[[#This Row],[Sub-Sector]],Table2[Rate of Change - Zone],"Positive")/Table3[[#This Row],[Count]]</f>
        <v>0</v>
      </c>
      <c r="V40" s="1">
        <f>COUNTIFS(Table2[Sub-Sector],Table3[[#This Row],[Sub-Sector]],Table2[Sharpe Ratio],"&gt;=0.10")/Table3[[#This Row],[Count]]</f>
        <v>0</v>
      </c>
      <c r="W4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288.5</v>
      </c>
      <c r="X40">
        <f>_xlfn.RANK.AVG(Table3[[#This Row],[Score]],Table3[Score],1)</f>
        <v>21</v>
      </c>
      <c r="Y4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206</v>
      </c>
      <c r="Z40">
        <f>_xlfn.RANK.AVG(Table3[[#This Row],[Score 2 ]],Table3[[Score 2 ]],1)</f>
        <v>39</v>
      </c>
    </row>
    <row r="41" spans="1:26" x14ac:dyDescent="0.3">
      <c r="A41" t="s">
        <v>258</v>
      </c>
      <c r="B41">
        <f>COUNTIFS(Table2[Sub-Sector],Table3[[#This Row],[Sub-Sector]])</f>
        <v>25</v>
      </c>
      <c r="C41" s="1">
        <f>COUNTIFS(Table2[Sub-Sector],Table3[[#This Row],[Sub-Sector]],Table2[Uptrend],"Uptrend")/Table3[[#This Row],[Count]]</f>
        <v>0.32</v>
      </c>
      <c r="D41" s="1">
        <f>COUNTIFS(Table2[Sub-Sector],Table3[[#This Row],[Sub-Sector]],Table2[1W Return vs Nifty],"&gt;=5")/Table3[[#This Row],[Count]]</f>
        <v>0.16</v>
      </c>
      <c r="E41" s="1">
        <f>COUNTIFS(Table2[Sub-Sector],Table3[[#This Row],[Sub-Sector]],Table2[1M Return vs Nifty],"&gt;=5")/Table3[[#This Row],[Count]]</f>
        <v>0.16</v>
      </c>
      <c r="F41" s="1">
        <f>COUNTIFS(Table2[Sub-Sector],Table3[[#This Row],[Sub-Sector]],Table2[6M Return vs Nifty],"&gt;=10")/Table3[[#This Row],[Count]]</f>
        <v>0.36</v>
      </c>
      <c r="G41" s="1">
        <f>COUNTIFS(Table2[Sub-Sector],Table3[[#This Row],[Sub-Sector]],Table2[1Y Return vs Nifty],"&gt;=10")/Table3[[#This Row],[Count]]</f>
        <v>0.48</v>
      </c>
      <c r="H41" s="1">
        <f>COUNTIFS(Table2[Sub-Sector],Table3[[#This Row],[Sub-Sector]],Table2[RSI Exponential â€“ 14D],"&gt;=50")/Table3[[#This Row],[Count]]</f>
        <v>0.4</v>
      </c>
      <c r="I41" s="1">
        <f>COUNTIFS(Table2[Sub-Sector],Table3[[#This Row],[Sub-Sector]],Table2[Relative Volume],"&gt;=1")/Table3[[#This Row],[Count]]</f>
        <v>0.36</v>
      </c>
      <c r="J41" s="1">
        <f>COUNTIFS(Table2[Sub-Sector],Table3[[#This Row],[Sub-Sector]],Table2[% Away From Day Low],"&gt;=0.05")/Table3[[#This Row],[Count]]</f>
        <v>0.08</v>
      </c>
      <c r="K41" s="1">
        <f>COUNTIFS(Table2[Sub-Sector],Table3[[#This Row],[Sub-Sector]],Table2[% Away From Day High],"&lt;=0.05")/Table3[[#This Row],[Count]]</f>
        <v>1</v>
      </c>
      <c r="L41" s="1">
        <f>COUNTIFS(Table2[Sub-Sector],Table3[[#This Row],[Sub-Sector]],Table2[% Away From Current Week Low],"&gt;=0.05")/Table3[[#This Row],[Count]]</f>
        <v>0.16</v>
      </c>
      <c r="M41" s="1">
        <f>COUNTIFS(Table2[Sub-Sector],Table3[[#This Row],[Sub-Sector]],Table2[% Away From Current Week High],"&lt;=0.05")/Table3[[#This Row],[Count]]</f>
        <v>0.56000000000000005</v>
      </c>
      <c r="N41" s="1">
        <f>COUNTIFS(Table2[Sub-Sector],Table3[[#This Row],[Sub-Sector]],Table2[% Away From Current Month Low],"&gt;=0.05")/Table3[[#This Row],[Count]]</f>
        <v>0.64</v>
      </c>
      <c r="O41" s="1">
        <f>COUNTIFS(Table2[Sub-Sector],Table3[[#This Row],[Sub-Sector]],Table2[% Away From Current Month High],"&lt;=0.05")/Table3[[#This Row],[Count]]</f>
        <v>0.4</v>
      </c>
      <c r="P41" s="1">
        <f>COUNTIFS(Table2[Sub-Sector],Table3[[#This Row],[Sub-Sector]],Table2[% Away From 52W High],"&lt;=10")/Table3[[#This Row],[Count]]</f>
        <v>0.16</v>
      </c>
      <c r="Q41" s="1">
        <f>COUNTIFS(Table2[Sub-Sector],Table3[[#This Row],[Sub-Sector]],Table2[% Away From 52W Low],"&gt;=10")/Table3[[#This Row],[Count]]</f>
        <v>0.96</v>
      </c>
      <c r="R41" s="1">
        <f>COUNTIFS(Table2[Sub-Sector],Table3[[#This Row],[Sub-Sector]],Table2[% Price above 20 EMA],"&gt;=0")/Table3[[#This Row],[Count]]</f>
        <v>0.36</v>
      </c>
      <c r="S41" s="1">
        <f>COUNTIFS(Table2[Sub-Sector],Table3[[#This Row],[Sub-Sector]],Table2[% Price above 50 EMA],"&gt;=0")/Table3[[#This Row],[Count]]</f>
        <v>0.36</v>
      </c>
      <c r="T41" s="1">
        <f>COUNTIFS(Table2[Sub-Sector],Table3[[#This Row],[Sub-Sector]],Table2[% Price above 200 EMA],"&gt;=0")/Table3[[#This Row],[Count]]</f>
        <v>0.84</v>
      </c>
      <c r="U41" s="1">
        <f>COUNTIFS(Table2[Sub-Sector],Table3[[#This Row],[Sub-Sector]],Table2[Rate of Change - Zone],"Positive")/Table3[[#This Row],[Count]]</f>
        <v>0.36</v>
      </c>
      <c r="V41" s="1">
        <f>COUNTIFS(Table2[Sub-Sector],Table3[[#This Row],[Sub-Sector]],Table2[Sharpe Ratio],"&gt;=0.10")/Table3[[#This Row],[Count]]</f>
        <v>0.48</v>
      </c>
      <c r="W4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374</v>
      </c>
      <c r="X41">
        <f>_xlfn.RANK.AVG(Table3[[#This Row],[Score]],Table3[Score],1)</f>
        <v>40</v>
      </c>
      <c r="Y4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207</v>
      </c>
      <c r="Z41">
        <f>_xlfn.RANK.AVG(Table3[[#This Row],[Score 2 ]],Table3[[Score 2 ]],1)</f>
        <v>40</v>
      </c>
    </row>
    <row r="42" spans="1:26" x14ac:dyDescent="0.3">
      <c r="A42" t="s">
        <v>127</v>
      </c>
      <c r="B42">
        <f>COUNTIFS(Table2[Sub-Sector],Table3[[#This Row],[Sub-Sector]])</f>
        <v>9</v>
      </c>
      <c r="C42" s="1">
        <f>COUNTIFS(Table2[Sub-Sector],Table3[[#This Row],[Sub-Sector]],Table2[Uptrend],"Uptrend")/Table3[[#This Row],[Count]]</f>
        <v>0.66666666666666663</v>
      </c>
      <c r="D42" s="1">
        <f>COUNTIFS(Table2[Sub-Sector],Table3[[#This Row],[Sub-Sector]],Table2[1W Return vs Nifty],"&gt;=5")/Table3[[#This Row],[Count]]</f>
        <v>0.22222222222222221</v>
      </c>
      <c r="E42" s="1">
        <f>COUNTIFS(Table2[Sub-Sector],Table3[[#This Row],[Sub-Sector]],Table2[1M Return vs Nifty],"&gt;=5")/Table3[[#This Row],[Count]]</f>
        <v>0.33333333333333331</v>
      </c>
      <c r="F42" s="1">
        <f>COUNTIFS(Table2[Sub-Sector],Table3[[#This Row],[Sub-Sector]],Table2[6M Return vs Nifty],"&gt;=10")/Table3[[#This Row],[Count]]</f>
        <v>0.66666666666666663</v>
      </c>
      <c r="G42" s="1">
        <f>COUNTIFS(Table2[Sub-Sector],Table3[[#This Row],[Sub-Sector]],Table2[1Y Return vs Nifty],"&gt;=10")/Table3[[#This Row],[Count]]</f>
        <v>0.44444444444444442</v>
      </c>
      <c r="H42" s="1">
        <f>COUNTIFS(Table2[Sub-Sector],Table3[[#This Row],[Sub-Sector]],Table2[RSI Exponential â€“ 14D],"&gt;=50")/Table3[[#This Row],[Count]]</f>
        <v>0.33333333333333331</v>
      </c>
      <c r="I42" s="1">
        <f>COUNTIFS(Table2[Sub-Sector],Table3[[#This Row],[Sub-Sector]],Table2[Relative Volume],"&gt;=1")/Table3[[#This Row],[Count]]</f>
        <v>0.22222222222222221</v>
      </c>
      <c r="J42" s="1">
        <f>COUNTIFS(Table2[Sub-Sector],Table3[[#This Row],[Sub-Sector]],Table2[% Away From Day Low],"&gt;=0.05")/Table3[[#This Row],[Count]]</f>
        <v>0</v>
      </c>
      <c r="K42" s="1">
        <f>COUNTIFS(Table2[Sub-Sector],Table3[[#This Row],[Sub-Sector]],Table2[% Away From Day High],"&lt;=0.05")/Table3[[#This Row],[Count]]</f>
        <v>1</v>
      </c>
      <c r="L42" s="1">
        <f>COUNTIFS(Table2[Sub-Sector],Table3[[#This Row],[Sub-Sector]],Table2[% Away From Current Week Low],"&gt;=0.05")/Table3[[#This Row],[Count]]</f>
        <v>0.1111111111111111</v>
      </c>
      <c r="M42" s="1">
        <f>COUNTIFS(Table2[Sub-Sector],Table3[[#This Row],[Sub-Sector]],Table2[% Away From Current Week High],"&lt;=0.05")/Table3[[#This Row],[Count]]</f>
        <v>0.77777777777777779</v>
      </c>
      <c r="N42" s="1">
        <f>COUNTIFS(Table2[Sub-Sector],Table3[[#This Row],[Sub-Sector]],Table2[% Away From Current Month Low],"&gt;=0.05")/Table3[[#This Row],[Count]]</f>
        <v>0.44444444444444442</v>
      </c>
      <c r="O42" s="1">
        <f>COUNTIFS(Table2[Sub-Sector],Table3[[#This Row],[Sub-Sector]],Table2[% Away From Current Month High],"&lt;=0.05")/Table3[[#This Row],[Count]]</f>
        <v>0.33333333333333331</v>
      </c>
      <c r="P42" s="1">
        <f>COUNTIFS(Table2[Sub-Sector],Table3[[#This Row],[Sub-Sector]],Table2[% Away From 52W High],"&lt;=10")/Table3[[#This Row],[Count]]</f>
        <v>0.33333333333333331</v>
      </c>
      <c r="Q42" s="1">
        <f>COUNTIFS(Table2[Sub-Sector],Table3[[#This Row],[Sub-Sector]],Table2[% Away From 52W Low],"&gt;=10")/Table3[[#This Row],[Count]]</f>
        <v>0.88888888888888884</v>
      </c>
      <c r="R42" s="1">
        <f>COUNTIFS(Table2[Sub-Sector],Table3[[#This Row],[Sub-Sector]],Table2[% Price above 20 EMA],"&gt;=0")/Table3[[#This Row],[Count]]</f>
        <v>0.33333333333333331</v>
      </c>
      <c r="S42" s="1">
        <f>COUNTIFS(Table2[Sub-Sector],Table3[[#This Row],[Sub-Sector]],Table2[% Price above 50 EMA],"&gt;=0")/Table3[[#This Row],[Count]]</f>
        <v>0.55555555555555558</v>
      </c>
      <c r="T42" s="1">
        <f>COUNTIFS(Table2[Sub-Sector],Table3[[#This Row],[Sub-Sector]],Table2[% Price above 200 EMA],"&gt;=0")/Table3[[#This Row],[Count]]</f>
        <v>0.77777777777777779</v>
      </c>
      <c r="U42" s="1">
        <f>COUNTIFS(Table2[Sub-Sector],Table3[[#This Row],[Sub-Sector]],Table2[Rate of Change - Zone],"Positive")/Table3[[#This Row],[Count]]</f>
        <v>0.22222222222222221</v>
      </c>
      <c r="V42" s="1">
        <f>COUNTIFS(Table2[Sub-Sector],Table3[[#This Row],[Sub-Sector]],Table2[Sharpe Ratio],"&gt;=0.10")/Table3[[#This Row],[Count]]</f>
        <v>0.1111111111111111</v>
      </c>
      <c r="W4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299.5</v>
      </c>
      <c r="X42">
        <f>_xlfn.RANK.AVG(Table3[[#This Row],[Score]],Table3[Score],1)</f>
        <v>25.5</v>
      </c>
      <c r="Y4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209</v>
      </c>
      <c r="Z42">
        <f>_xlfn.RANK.AVG(Table3[[#This Row],[Score 2 ]],Table3[[Score 2 ]],1)</f>
        <v>41.5</v>
      </c>
    </row>
    <row r="43" spans="1:26" x14ac:dyDescent="0.3">
      <c r="A43" t="s">
        <v>130</v>
      </c>
      <c r="B43">
        <f>COUNTIFS(Table2[Sub-Sector],Table3[[#This Row],[Sub-Sector]])</f>
        <v>4</v>
      </c>
      <c r="C43" s="1">
        <f>COUNTIFS(Table2[Sub-Sector],Table3[[#This Row],[Sub-Sector]],Table2[Uptrend],"Uptrend")/Table3[[#This Row],[Count]]</f>
        <v>0.25</v>
      </c>
      <c r="D43" s="1">
        <f>COUNTIFS(Table2[Sub-Sector],Table3[[#This Row],[Sub-Sector]],Table2[1W Return vs Nifty],"&gt;=5")/Table3[[#This Row],[Count]]</f>
        <v>0.25</v>
      </c>
      <c r="E43" s="1">
        <f>COUNTIFS(Table2[Sub-Sector],Table3[[#This Row],[Sub-Sector]],Table2[1M Return vs Nifty],"&gt;=5")/Table3[[#This Row],[Count]]</f>
        <v>0</v>
      </c>
      <c r="F43" s="1">
        <f>COUNTIFS(Table2[Sub-Sector],Table3[[#This Row],[Sub-Sector]],Table2[6M Return vs Nifty],"&gt;=10")/Table3[[#This Row],[Count]]</f>
        <v>0.5</v>
      </c>
      <c r="G43" s="1">
        <f>COUNTIFS(Table2[Sub-Sector],Table3[[#This Row],[Sub-Sector]],Table2[1Y Return vs Nifty],"&gt;=10")/Table3[[#This Row],[Count]]</f>
        <v>0.5</v>
      </c>
      <c r="H43" s="1">
        <f>COUNTIFS(Table2[Sub-Sector],Table3[[#This Row],[Sub-Sector]],Table2[RSI Exponential â€“ 14D],"&gt;=50")/Table3[[#This Row],[Count]]</f>
        <v>0.25</v>
      </c>
      <c r="I43" s="1">
        <f>COUNTIFS(Table2[Sub-Sector],Table3[[#This Row],[Sub-Sector]],Table2[Relative Volume],"&gt;=1")/Table3[[#This Row],[Count]]</f>
        <v>0.25</v>
      </c>
      <c r="J43" s="1">
        <f>COUNTIFS(Table2[Sub-Sector],Table3[[#This Row],[Sub-Sector]],Table2[% Away From Day Low],"&gt;=0.05")/Table3[[#This Row],[Count]]</f>
        <v>0</v>
      </c>
      <c r="K43" s="1">
        <f>COUNTIFS(Table2[Sub-Sector],Table3[[#This Row],[Sub-Sector]],Table2[% Away From Day High],"&lt;=0.05")/Table3[[#This Row],[Count]]</f>
        <v>1</v>
      </c>
      <c r="L43" s="1">
        <f>COUNTIFS(Table2[Sub-Sector],Table3[[#This Row],[Sub-Sector]],Table2[% Away From Current Week Low],"&gt;=0.05")/Table3[[#This Row],[Count]]</f>
        <v>0.25</v>
      </c>
      <c r="M43" s="1">
        <f>COUNTIFS(Table2[Sub-Sector],Table3[[#This Row],[Sub-Sector]],Table2[% Away From Current Week High],"&lt;=0.05")/Table3[[#This Row],[Count]]</f>
        <v>0.75</v>
      </c>
      <c r="N43" s="1">
        <f>COUNTIFS(Table2[Sub-Sector],Table3[[#This Row],[Sub-Sector]],Table2[% Away From Current Month Low],"&gt;=0.05")/Table3[[#This Row],[Count]]</f>
        <v>0.25</v>
      </c>
      <c r="O43" s="1">
        <f>COUNTIFS(Table2[Sub-Sector],Table3[[#This Row],[Sub-Sector]],Table2[% Away From Current Month High],"&lt;=0.05")/Table3[[#This Row],[Count]]</f>
        <v>0.25</v>
      </c>
      <c r="P43" s="1">
        <f>COUNTIFS(Table2[Sub-Sector],Table3[[#This Row],[Sub-Sector]],Table2[% Away From 52W High],"&lt;=10")/Table3[[#This Row],[Count]]</f>
        <v>0</v>
      </c>
      <c r="Q43" s="1">
        <f>COUNTIFS(Table2[Sub-Sector],Table3[[#This Row],[Sub-Sector]],Table2[% Away From 52W Low],"&gt;=10")/Table3[[#This Row],[Count]]</f>
        <v>1</v>
      </c>
      <c r="R43" s="1">
        <f>COUNTIFS(Table2[Sub-Sector],Table3[[#This Row],[Sub-Sector]],Table2[% Price above 20 EMA],"&gt;=0")/Table3[[#This Row],[Count]]</f>
        <v>0.25</v>
      </c>
      <c r="S43" s="1">
        <f>COUNTIFS(Table2[Sub-Sector],Table3[[#This Row],[Sub-Sector]],Table2[% Price above 50 EMA],"&gt;=0")/Table3[[#This Row],[Count]]</f>
        <v>0.25</v>
      </c>
      <c r="T43" s="1">
        <f>COUNTIFS(Table2[Sub-Sector],Table3[[#This Row],[Sub-Sector]],Table2[% Price above 200 EMA],"&gt;=0")/Table3[[#This Row],[Count]]</f>
        <v>0.5</v>
      </c>
      <c r="U43" s="1">
        <f>COUNTIFS(Table2[Sub-Sector],Table3[[#This Row],[Sub-Sector]],Table2[Rate of Change - Zone],"Positive")/Table3[[#This Row],[Count]]</f>
        <v>0.25</v>
      </c>
      <c r="V43" s="1">
        <f>COUNTIFS(Table2[Sub-Sector],Table3[[#This Row],[Sub-Sector]],Table2[Sharpe Ratio],"&gt;=0.10")/Table3[[#This Row],[Count]]</f>
        <v>0.5</v>
      </c>
      <c r="W4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412</v>
      </c>
      <c r="X43">
        <f>_xlfn.RANK.AVG(Table3[[#This Row],[Score]],Table3[Score],1)</f>
        <v>53</v>
      </c>
      <c r="Y4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209</v>
      </c>
      <c r="Z43">
        <f>_xlfn.RANK.AVG(Table3[[#This Row],[Score 2 ]],Table3[[Score 2 ]],1)</f>
        <v>41.5</v>
      </c>
    </row>
    <row r="44" spans="1:26" x14ac:dyDescent="0.3">
      <c r="A44" t="s">
        <v>748</v>
      </c>
      <c r="B44">
        <f>COUNTIFS(Table2[Sub-Sector],Table3[[#This Row],[Sub-Sector]])</f>
        <v>4</v>
      </c>
      <c r="C44" s="1">
        <f>COUNTIFS(Table2[Sub-Sector],Table3[[#This Row],[Sub-Sector]],Table2[Uptrend],"Uptrend")/Table3[[#This Row],[Count]]</f>
        <v>0</v>
      </c>
      <c r="D44" s="1">
        <f>COUNTIFS(Table2[Sub-Sector],Table3[[#This Row],[Sub-Sector]],Table2[1W Return vs Nifty],"&gt;=5")/Table3[[#This Row],[Count]]</f>
        <v>0</v>
      </c>
      <c r="E44" s="1">
        <f>COUNTIFS(Table2[Sub-Sector],Table3[[#This Row],[Sub-Sector]],Table2[1M Return vs Nifty],"&gt;=5")/Table3[[#This Row],[Count]]</f>
        <v>0</v>
      </c>
      <c r="F44" s="1">
        <f>COUNTIFS(Table2[Sub-Sector],Table3[[#This Row],[Sub-Sector]],Table2[6M Return vs Nifty],"&gt;=10")/Table3[[#This Row],[Count]]</f>
        <v>0.5</v>
      </c>
      <c r="G44" s="1">
        <f>COUNTIFS(Table2[Sub-Sector],Table3[[#This Row],[Sub-Sector]],Table2[1Y Return vs Nifty],"&gt;=10")/Table3[[#This Row],[Count]]</f>
        <v>0.25</v>
      </c>
      <c r="H44" s="1">
        <f>COUNTIFS(Table2[Sub-Sector],Table3[[#This Row],[Sub-Sector]],Table2[RSI Exponential â€“ 14D],"&gt;=50")/Table3[[#This Row],[Count]]</f>
        <v>0</v>
      </c>
      <c r="I44" s="1">
        <f>COUNTIFS(Table2[Sub-Sector],Table3[[#This Row],[Sub-Sector]],Table2[Relative Volume],"&gt;=1")/Table3[[#This Row],[Count]]</f>
        <v>0.25</v>
      </c>
      <c r="J44" s="1">
        <f>COUNTIFS(Table2[Sub-Sector],Table3[[#This Row],[Sub-Sector]],Table2[% Away From Day Low],"&gt;=0.05")/Table3[[#This Row],[Count]]</f>
        <v>0.25</v>
      </c>
      <c r="K44" s="1">
        <f>COUNTIFS(Table2[Sub-Sector],Table3[[#This Row],[Sub-Sector]],Table2[% Away From Day High],"&lt;=0.05")/Table3[[#This Row],[Count]]</f>
        <v>1</v>
      </c>
      <c r="L44" s="1">
        <f>COUNTIFS(Table2[Sub-Sector],Table3[[#This Row],[Sub-Sector]],Table2[% Away From Current Week Low],"&gt;=0.05")/Table3[[#This Row],[Count]]</f>
        <v>0.25</v>
      </c>
      <c r="M44" s="1">
        <f>COUNTIFS(Table2[Sub-Sector],Table3[[#This Row],[Sub-Sector]],Table2[% Away From Current Week High],"&lt;=0.05")/Table3[[#This Row],[Count]]</f>
        <v>0.75</v>
      </c>
      <c r="N44" s="1">
        <f>COUNTIFS(Table2[Sub-Sector],Table3[[#This Row],[Sub-Sector]],Table2[% Away From Current Month Low],"&gt;=0.05")/Table3[[#This Row],[Count]]</f>
        <v>0.5</v>
      </c>
      <c r="O44" s="1">
        <f>COUNTIFS(Table2[Sub-Sector],Table3[[#This Row],[Sub-Sector]],Table2[% Away From Current Month High],"&lt;=0.05")/Table3[[#This Row],[Count]]</f>
        <v>0.5</v>
      </c>
      <c r="P44" s="1">
        <f>COUNTIFS(Table2[Sub-Sector],Table3[[#This Row],[Sub-Sector]],Table2[% Away From 52W High],"&lt;=10")/Table3[[#This Row],[Count]]</f>
        <v>0</v>
      </c>
      <c r="Q44" s="1">
        <f>COUNTIFS(Table2[Sub-Sector],Table3[[#This Row],[Sub-Sector]],Table2[% Away From 52W Low],"&gt;=10")/Table3[[#This Row],[Count]]</f>
        <v>0.75</v>
      </c>
      <c r="R44" s="1">
        <f>COUNTIFS(Table2[Sub-Sector],Table3[[#This Row],[Sub-Sector]],Table2[% Price above 20 EMA],"&gt;=0")/Table3[[#This Row],[Count]]</f>
        <v>0</v>
      </c>
      <c r="S44" s="1">
        <f>COUNTIFS(Table2[Sub-Sector],Table3[[#This Row],[Sub-Sector]],Table2[% Price above 50 EMA],"&gt;=0")/Table3[[#This Row],[Count]]</f>
        <v>0</v>
      </c>
      <c r="T44" s="1">
        <f>COUNTIFS(Table2[Sub-Sector],Table3[[#This Row],[Sub-Sector]],Table2[% Price above 200 EMA],"&gt;=0")/Table3[[#This Row],[Count]]</f>
        <v>0.5</v>
      </c>
      <c r="U44" s="1">
        <f>COUNTIFS(Table2[Sub-Sector],Table3[[#This Row],[Sub-Sector]],Table2[Rate of Change - Zone],"Positive")/Table3[[#This Row],[Count]]</f>
        <v>0.5</v>
      </c>
      <c r="V44" s="1">
        <f>COUNTIFS(Table2[Sub-Sector],Table3[[#This Row],[Sub-Sector]],Table2[Sharpe Ratio],"&gt;=0.10")/Table3[[#This Row],[Count]]</f>
        <v>0</v>
      </c>
      <c r="W4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501.5</v>
      </c>
      <c r="X44">
        <f>_xlfn.RANK.AVG(Table3[[#This Row],[Score]],Table3[Score],1)</f>
        <v>78</v>
      </c>
      <c r="Y4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211.5</v>
      </c>
      <c r="Z44">
        <f>_xlfn.RANK.AVG(Table3[[#This Row],[Score 2 ]],Table3[[Score 2 ]],1)</f>
        <v>43</v>
      </c>
    </row>
    <row r="45" spans="1:26" x14ac:dyDescent="0.3">
      <c r="A45" t="s">
        <v>114</v>
      </c>
      <c r="B45">
        <f>COUNTIFS(Table2[Sub-Sector],Table3[[#This Row],[Sub-Sector]])</f>
        <v>2</v>
      </c>
      <c r="C45" s="1">
        <f>COUNTIFS(Table2[Sub-Sector],Table3[[#This Row],[Sub-Sector]],Table2[Uptrend],"Uptrend")/Table3[[#This Row],[Count]]</f>
        <v>0.5</v>
      </c>
      <c r="D45" s="1">
        <f>COUNTIFS(Table2[Sub-Sector],Table3[[#This Row],[Sub-Sector]],Table2[1W Return vs Nifty],"&gt;=5")/Table3[[#This Row],[Count]]</f>
        <v>0</v>
      </c>
      <c r="E45" s="1">
        <f>COUNTIFS(Table2[Sub-Sector],Table3[[#This Row],[Sub-Sector]],Table2[1M Return vs Nifty],"&gt;=5")/Table3[[#This Row],[Count]]</f>
        <v>0.5</v>
      </c>
      <c r="F45" s="1">
        <f>COUNTIFS(Table2[Sub-Sector],Table3[[#This Row],[Sub-Sector]],Table2[6M Return vs Nifty],"&gt;=10")/Table3[[#This Row],[Count]]</f>
        <v>0.5</v>
      </c>
      <c r="G45" s="1">
        <f>COUNTIFS(Table2[Sub-Sector],Table3[[#This Row],[Sub-Sector]],Table2[1Y Return vs Nifty],"&gt;=10")/Table3[[#This Row],[Count]]</f>
        <v>0.5</v>
      </c>
      <c r="H45" s="1">
        <f>COUNTIFS(Table2[Sub-Sector],Table3[[#This Row],[Sub-Sector]],Table2[RSI Exponential â€“ 14D],"&gt;=50")/Table3[[#This Row],[Count]]</f>
        <v>0.5</v>
      </c>
      <c r="I45" s="1">
        <f>COUNTIFS(Table2[Sub-Sector],Table3[[#This Row],[Sub-Sector]],Table2[Relative Volume],"&gt;=1")/Table3[[#This Row],[Count]]</f>
        <v>0.5</v>
      </c>
      <c r="J45" s="1">
        <f>COUNTIFS(Table2[Sub-Sector],Table3[[#This Row],[Sub-Sector]],Table2[% Away From Day Low],"&gt;=0.05")/Table3[[#This Row],[Count]]</f>
        <v>0</v>
      </c>
      <c r="K45" s="1">
        <f>COUNTIFS(Table2[Sub-Sector],Table3[[#This Row],[Sub-Sector]],Table2[% Away From Day High],"&lt;=0.05")/Table3[[#This Row],[Count]]</f>
        <v>1</v>
      </c>
      <c r="L45" s="1">
        <f>COUNTIFS(Table2[Sub-Sector],Table3[[#This Row],[Sub-Sector]],Table2[% Away From Current Week Low],"&gt;=0.05")/Table3[[#This Row],[Count]]</f>
        <v>0</v>
      </c>
      <c r="M45" s="1">
        <f>COUNTIFS(Table2[Sub-Sector],Table3[[#This Row],[Sub-Sector]],Table2[% Away From Current Week High],"&lt;=0.05")/Table3[[#This Row],[Count]]</f>
        <v>0.5</v>
      </c>
      <c r="N45" s="1">
        <f>COUNTIFS(Table2[Sub-Sector],Table3[[#This Row],[Sub-Sector]],Table2[% Away From Current Month Low],"&gt;=0.05")/Table3[[#This Row],[Count]]</f>
        <v>0.5</v>
      </c>
      <c r="O45" s="1">
        <f>COUNTIFS(Table2[Sub-Sector],Table3[[#This Row],[Sub-Sector]],Table2[% Away From Current Month High],"&lt;=0.05")/Table3[[#This Row],[Count]]</f>
        <v>0.5</v>
      </c>
      <c r="P45" s="1">
        <f>COUNTIFS(Table2[Sub-Sector],Table3[[#This Row],[Sub-Sector]],Table2[% Away From 52W High],"&lt;=10")/Table3[[#This Row],[Count]]</f>
        <v>0.5</v>
      </c>
      <c r="Q45" s="1">
        <f>COUNTIFS(Table2[Sub-Sector],Table3[[#This Row],[Sub-Sector]],Table2[% Away From 52W Low],"&gt;=10")/Table3[[#This Row],[Count]]</f>
        <v>1</v>
      </c>
      <c r="R45" s="1">
        <f>COUNTIFS(Table2[Sub-Sector],Table3[[#This Row],[Sub-Sector]],Table2[% Price above 20 EMA],"&gt;=0")/Table3[[#This Row],[Count]]</f>
        <v>0.5</v>
      </c>
      <c r="S45" s="1">
        <f>COUNTIFS(Table2[Sub-Sector],Table3[[#This Row],[Sub-Sector]],Table2[% Price above 50 EMA],"&gt;=0")/Table3[[#This Row],[Count]]</f>
        <v>0.5</v>
      </c>
      <c r="T45" s="1">
        <f>COUNTIFS(Table2[Sub-Sector],Table3[[#This Row],[Sub-Sector]],Table2[% Price above 200 EMA],"&gt;=0")/Table3[[#This Row],[Count]]</f>
        <v>0.5</v>
      </c>
      <c r="U45" s="1">
        <f>COUNTIFS(Table2[Sub-Sector],Table3[[#This Row],[Sub-Sector]],Table2[Rate of Change - Zone],"Positive")/Table3[[#This Row],[Count]]</f>
        <v>0</v>
      </c>
      <c r="V45" s="1">
        <f>COUNTIFS(Table2[Sub-Sector],Table3[[#This Row],[Sub-Sector]],Table2[Sharpe Ratio],"&gt;=0.10")/Table3[[#This Row],[Count]]</f>
        <v>0</v>
      </c>
      <c r="W4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378.5</v>
      </c>
      <c r="X45">
        <f>_xlfn.RANK.AVG(Table3[[#This Row],[Score]],Table3[Score],1)</f>
        <v>43.5</v>
      </c>
      <c r="Y4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218</v>
      </c>
      <c r="Z45">
        <f>_xlfn.RANK.AVG(Table3[[#This Row],[Score 2 ]],Table3[[Score 2 ]],1)</f>
        <v>44</v>
      </c>
    </row>
    <row r="46" spans="1:26" x14ac:dyDescent="0.3">
      <c r="A46" t="s">
        <v>268</v>
      </c>
      <c r="B46">
        <f>COUNTIFS(Table2[Sub-Sector],Table3[[#This Row],[Sub-Sector]])</f>
        <v>19</v>
      </c>
      <c r="C46" s="1">
        <f>COUNTIFS(Table2[Sub-Sector],Table3[[#This Row],[Sub-Sector]],Table2[Uptrend],"Uptrend")/Table3[[#This Row],[Count]]</f>
        <v>0.84210526315789469</v>
      </c>
      <c r="D46" s="1">
        <f>COUNTIFS(Table2[Sub-Sector],Table3[[#This Row],[Sub-Sector]],Table2[1W Return vs Nifty],"&gt;=5")/Table3[[#This Row],[Count]]</f>
        <v>5.2631578947368418E-2</v>
      </c>
      <c r="E46" s="1">
        <f>COUNTIFS(Table2[Sub-Sector],Table3[[#This Row],[Sub-Sector]],Table2[1M Return vs Nifty],"&gt;=5")/Table3[[#This Row],[Count]]</f>
        <v>0.31578947368421051</v>
      </c>
      <c r="F46" s="1">
        <f>COUNTIFS(Table2[Sub-Sector],Table3[[#This Row],[Sub-Sector]],Table2[6M Return vs Nifty],"&gt;=10")/Table3[[#This Row],[Count]]</f>
        <v>0.57894736842105265</v>
      </c>
      <c r="G46" s="1">
        <f>COUNTIFS(Table2[Sub-Sector],Table3[[#This Row],[Sub-Sector]],Table2[1Y Return vs Nifty],"&gt;=10")/Table3[[#This Row],[Count]]</f>
        <v>0.52631578947368418</v>
      </c>
      <c r="H46" s="1">
        <f>COUNTIFS(Table2[Sub-Sector],Table3[[#This Row],[Sub-Sector]],Table2[RSI Exponential â€“ 14D],"&gt;=50")/Table3[[#This Row],[Count]]</f>
        <v>0.26315789473684209</v>
      </c>
      <c r="I46" s="1">
        <f>COUNTIFS(Table2[Sub-Sector],Table3[[#This Row],[Sub-Sector]],Table2[Relative Volume],"&gt;=1")/Table3[[#This Row],[Count]]</f>
        <v>0.10526315789473684</v>
      </c>
      <c r="J46" s="1">
        <f>COUNTIFS(Table2[Sub-Sector],Table3[[#This Row],[Sub-Sector]],Table2[% Away From Day Low],"&gt;=0.05")/Table3[[#This Row],[Count]]</f>
        <v>0.10526315789473684</v>
      </c>
      <c r="K46" s="1">
        <f>COUNTIFS(Table2[Sub-Sector],Table3[[#This Row],[Sub-Sector]],Table2[% Away From Day High],"&lt;=0.05")/Table3[[#This Row],[Count]]</f>
        <v>1</v>
      </c>
      <c r="L46" s="1">
        <f>COUNTIFS(Table2[Sub-Sector],Table3[[#This Row],[Sub-Sector]],Table2[% Away From Current Week Low],"&gt;=0.05")/Table3[[#This Row],[Count]]</f>
        <v>0.15789473684210525</v>
      </c>
      <c r="M46" s="1">
        <f>COUNTIFS(Table2[Sub-Sector],Table3[[#This Row],[Sub-Sector]],Table2[% Away From Current Week High],"&lt;=0.05")/Table3[[#This Row],[Count]]</f>
        <v>0.47368421052631576</v>
      </c>
      <c r="N46" s="1">
        <f>COUNTIFS(Table2[Sub-Sector],Table3[[#This Row],[Sub-Sector]],Table2[% Away From Current Month Low],"&gt;=0.05")/Table3[[#This Row],[Count]]</f>
        <v>0.63157894736842102</v>
      </c>
      <c r="O46" s="1">
        <f>COUNTIFS(Table2[Sub-Sector],Table3[[#This Row],[Sub-Sector]],Table2[% Away From Current Month High],"&lt;=0.05")/Table3[[#This Row],[Count]]</f>
        <v>0.31578947368421051</v>
      </c>
      <c r="P46" s="1">
        <f>COUNTIFS(Table2[Sub-Sector],Table3[[#This Row],[Sub-Sector]],Table2[% Away From 52W High],"&lt;=10")/Table3[[#This Row],[Count]]</f>
        <v>0.15789473684210525</v>
      </c>
      <c r="Q46" s="1">
        <f>COUNTIFS(Table2[Sub-Sector],Table3[[#This Row],[Sub-Sector]],Table2[% Away From 52W Low],"&gt;=10")/Table3[[#This Row],[Count]]</f>
        <v>1</v>
      </c>
      <c r="R46" s="1">
        <f>COUNTIFS(Table2[Sub-Sector],Table3[[#This Row],[Sub-Sector]],Table2[% Price above 20 EMA],"&gt;=0")/Table3[[#This Row],[Count]]</f>
        <v>0.42105263157894735</v>
      </c>
      <c r="S46" s="1">
        <f>COUNTIFS(Table2[Sub-Sector],Table3[[#This Row],[Sub-Sector]],Table2[% Price above 50 EMA],"&gt;=0")/Table3[[#This Row],[Count]]</f>
        <v>0.68421052631578949</v>
      </c>
      <c r="T46" s="1">
        <f>COUNTIFS(Table2[Sub-Sector],Table3[[#This Row],[Sub-Sector]],Table2[% Price above 200 EMA],"&gt;=0")/Table3[[#This Row],[Count]]</f>
        <v>0.94736842105263153</v>
      </c>
      <c r="U46" s="1">
        <f>COUNTIFS(Table2[Sub-Sector],Table3[[#This Row],[Sub-Sector]],Table2[Rate of Change - Zone],"Positive")/Table3[[#This Row],[Count]]</f>
        <v>0.15789473684210525</v>
      </c>
      <c r="V46" s="1">
        <f>COUNTIFS(Table2[Sub-Sector],Table3[[#This Row],[Sub-Sector]],Table2[Sharpe Ratio],"&gt;=0.10")/Table3[[#This Row],[Count]]</f>
        <v>0.26315789473684209</v>
      </c>
      <c r="W4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321</v>
      </c>
      <c r="X46">
        <f>_xlfn.RANK.AVG(Table3[[#This Row],[Score]],Table3[Score],1)</f>
        <v>32</v>
      </c>
      <c r="Y4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</v>
      </c>
      <c r="Z46">
        <f>_xlfn.RANK.AVG(Table3[[#This Row],[Score 2 ]],Table3[[Score 2 ]],1)</f>
        <v>45.5</v>
      </c>
    </row>
    <row r="47" spans="1:26" x14ac:dyDescent="0.3">
      <c r="A47" t="s">
        <v>100</v>
      </c>
      <c r="B47">
        <f>COUNTIFS(Table2[Sub-Sector],Table3[[#This Row],[Sub-Sector]])</f>
        <v>3</v>
      </c>
      <c r="C47" s="1">
        <f>COUNTIFS(Table2[Sub-Sector],Table3[[#This Row],[Sub-Sector]],Table2[Uptrend],"Uptrend")/Table3[[#This Row],[Count]]</f>
        <v>0.66666666666666663</v>
      </c>
      <c r="D47" s="1">
        <f>COUNTIFS(Table2[Sub-Sector],Table3[[#This Row],[Sub-Sector]],Table2[1W Return vs Nifty],"&gt;=5")/Table3[[#This Row],[Count]]</f>
        <v>0</v>
      </c>
      <c r="E47" s="1">
        <f>COUNTIFS(Table2[Sub-Sector],Table3[[#This Row],[Sub-Sector]],Table2[1M Return vs Nifty],"&gt;=5")/Table3[[#This Row],[Count]]</f>
        <v>0</v>
      </c>
      <c r="F47" s="1">
        <f>COUNTIFS(Table2[Sub-Sector],Table3[[#This Row],[Sub-Sector]],Table2[6M Return vs Nifty],"&gt;=10")/Table3[[#This Row],[Count]]</f>
        <v>0.33333333333333331</v>
      </c>
      <c r="G47" s="1">
        <f>COUNTIFS(Table2[Sub-Sector],Table3[[#This Row],[Sub-Sector]],Table2[1Y Return vs Nifty],"&gt;=10")/Table3[[#This Row],[Count]]</f>
        <v>1</v>
      </c>
      <c r="H47" s="1">
        <f>COUNTIFS(Table2[Sub-Sector],Table3[[#This Row],[Sub-Sector]],Table2[RSI Exponential â€“ 14D],"&gt;=50")/Table3[[#This Row],[Count]]</f>
        <v>0</v>
      </c>
      <c r="I47" s="1">
        <f>COUNTIFS(Table2[Sub-Sector],Table3[[#This Row],[Sub-Sector]],Table2[Relative Volume],"&gt;=1")/Table3[[#This Row],[Count]]</f>
        <v>0.33333333333333331</v>
      </c>
      <c r="J47" s="1">
        <f>COUNTIFS(Table2[Sub-Sector],Table3[[#This Row],[Sub-Sector]],Table2[% Away From Day Low],"&gt;=0.05")/Table3[[#This Row],[Count]]</f>
        <v>0</v>
      </c>
      <c r="K47" s="1">
        <f>COUNTIFS(Table2[Sub-Sector],Table3[[#This Row],[Sub-Sector]],Table2[% Away From Day High],"&lt;=0.05")/Table3[[#This Row],[Count]]</f>
        <v>1</v>
      </c>
      <c r="L47" s="1">
        <f>COUNTIFS(Table2[Sub-Sector],Table3[[#This Row],[Sub-Sector]],Table2[% Away From Current Week Low],"&gt;=0.05")/Table3[[#This Row],[Count]]</f>
        <v>0</v>
      </c>
      <c r="M47" s="1">
        <f>COUNTIFS(Table2[Sub-Sector],Table3[[#This Row],[Sub-Sector]],Table2[% Away From Current Week High],"&lt;=0.05")/Table3[[#This Row],[Count]]</f>
        <v>0.33333333333333331</v>
      </c>
      <c r="N47" s="1">
        <f>COUNTIFS(Table2[Sub-Sector],Table3[[#This Row],[Sub-Sector]],Table2[% Away From Current Month Low],"&gt;=0.05")/Table3[[#This Row],[Count]]</f>
        <v>0</v>
      </c>
      <c r="O47" s="1">
        <f>COUNTIFS(Table2[Sub-Sector],Table3[[#This Row],[Sub-Sector]],Table2[% Away From Current Month High],"&lt;=0.05")/Table3[[#This Row],[Count]]</f>
        <v>0</v>
      </c>
      <c r="P47" s="1">
        <f>COUNTIFS(Table2[Sub-Sector],Table3[[#This Row],[Sub-Sector]],Table2[% Away From 52W High],"&lt;=10")/Table3[[#This Row],[Count]]</f>
        <v>0.33333333333333331</v>
      </c>
      <c r="Q47" s="1">
        <f>COUNTIFS(Table2[Sub-Sector],Table3[[#This Row],[Sub-Sector]],Table2[% Away From 52W Low],"&gt;=10")/Table3[[#This Row],[Count]]</f>
        <v>1</v>
      </c>
      <c r="R47" s="1">
        <f>COUNTIFS(Table2[Sub-Sector],Table3[[#This Row],[Sub-Sector]],Table2[% Price above 20 EMA],"&gt;=0")/Table3[[#This Row],[Count]]</f>
        <v>0</v>
      </c>
      <c r="S47" s="1">
        <f>COUNTIFS(Table2[Sub-Sector],Table3[[#This Row],[Sub-Sector]],Table2[% Price above 50 EMA],"&gt;=0")/Table3[[#This Row],[Count]]</f>
        <v>0</v>
      </c>
      <c r="T47" s="1">
        <f>COUNTIFS(Table2[Sub-Sector],Table3[[#This Row],[Sub-Sector]],Table2[% Price above 200 EMA],"&gt;=0")/Table3[[#This Row],[Count]]</f>
        <v>1</v>
      </c>
      <c r="U47" s="1">
        <f>COUNTIFS(Table2[Sub-Sector],Table3[[#This Row],[Sub-Sector]],Table2[Rate of Change - Zone],"Positive")/Table3[[#This Row],[Count]]</f>
        <v>0</v>
      </c>
      <c r="V47" s="1">
        <f>COUNTIFS(Table2[Sub-Sector],Table3[[#This Row],[Sub-Sector]],Table2[Sharpe Ratio],"&gt;=0.10")/Table3[[#This Row],[Count]]</f>
        <v>0.66666666666666663</v>
      </c>
      <c r="W4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437</v>
      </c>
      <c r="X47">
        <f>_xlfn.RANK.AVG(Table3[[#This Row],[Score]],Table3[Score],1)</f>
        <v>59</v>
      </c>
      <c r="Y4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</v>
      </c>
      <c r="Z47">
        <f>_xlfn.RANK.AVG(Table3[[#This Row],[Score 2 ]],Table3[[Score 2 ]],1)</f>
        <v>45.5</v>
      </c>
    </row>
    <row r="48" spans="1:26" x14ac:dyDescent="0.3">
      <c r="A48" t="s">
        <v>159</v>
      </c>
      <c r="B48">
        <f>COUNTIFS(Table2[Sub-Sector],Table3[[#This Row],[Sub-Sector]])</f>
        <v>1</v>
      </c>
      <c r="C48" s="1">
        <f>COUNTIFS(Table2[Sub-Sector],Table3[[#This Row],[Sub-Sector]],Table2[Uptrend],"Uptrend")/Table3[[#This Row],[Count]]</f>
        <v>1</v>
      </c>
      <c r="D48" s="1">
        <f>COUNTIFS(Table2[Sub-Sector],Table3[[#This Row],[Sub-Sector]],Table2[1W Return vs Nifty],"&gt;=5")/Table3[[#This Row],[Count]]</f>
        <v>0</v>
      </c>
      <c r="E48" s="1">
        <f>COUNTIFS(Table2[Sub-Sector],Table3[[#This Row],[Sub-Sector]],Table2[1M Return vs Nifty],"&gt;=5")/Table3[[#This Row],[Count]]</f>
        <v>0</v>
      </c>
      <c r="F48" s="1">
        <f>COUNTIFS(Table2[Sub-Sector],Table3[[#This Row],[Sub-Sector]],Table2[6M Return vs Nifty],"&gt;=10")/Table3[[#This Row],[Count]]</f>
        <v>1</v>
      </c>
      <c r="G48" s="1">
        <f>COUNTIFS(Table2[Sub-Sector],Table3[[#This Row],[Sub-Sector]],Table2[1Y Return vs Nifty],"&gt;=10")/Table3[[#This Row],[Count]]</f>
        <v>1</v>
      </c>
      <c r="H48" s="1">
        <f>COUNTIFS(Table2[Sub-Sector],Table3[[#This Row],[Sub-Sector]],Table2[RSI Exponential â€“ 14D],"&gt;=50")/Table3[[#This Row],[Count]]</f>
        <v>0</v>
      </c>
      <c r="I48" s="1">
        <f>COUNTIFS(Table2[Sub-Sector],Table3[[#This Row],[Sub-Sector]],Table2[Relative Volume],"&gt;=1")/Table3[[#This Row],[Count]]</f>
        <v>0</v>
      </c>
      <c r="J48" s="1">
        <f>COUNTIFS(Table2[Sub-Sector],Table3[[#This Row],[Sub-Sector]],Table2[% Away From Day Low],"&gt;=0.05")/Table3[[#This Row],[Count]]</f>
        <v>0</v>
      </c>
      <c r="K48" s="1">
        <f>COUNTIFS(Table2[Sub-Sector],Table3[[#This Row],[Sub-Sector]],Table2[% Away From Day High],"&lt;=0.05")/Table3[[#This Row],[Count]]</f>
        <v>1</v>
      </c>
      <c r="L48" s="1">
        <f>COUNTIFS(Table2[Sub-Sector],Table3[[#This Row],[Sub-Sector]],Table2[% Away From Current Week Low],"&gt;=0.05")/Table3[[#This Row],[Count]]</f>
        <v>0</v>
      </c>
      <c r="M48" s="1">
        <f>COUNTIFS(Table2[Sub-Sector],Table3[[#This Row],[Sub-Sector]],Table2[% Away From Current Week High],"&lt;=0.05")/Table3[[#This Row],[Count]]</f>
        <v>1</v>
      </c>
      <c r="N48" s="1">
        <f>COUNTIFS(Table2[Sub-Sector],Table3[[#This Row],[Sub-Sector]],Table2[% Away From Current Month Low],"&gt;=0.05")/Table3[[#This Row],[Count]]</f>
        <v>1</v>
      </c>
      <c r="O48" s="1">
        <f>COUNTIFS(Table2[Sub-Sector],Table3[[#This Row],[Sub-Sector]],Table2[% Away From Current Month High],"&lt;=0.05")/Table3[[#This Row],[Count]]</f>
        <v>0</v>
      </c>
      <c r="P48" s="1">
        <f>COUNTIFS(Table2[Sub-Sector],Table3[[#This Row],[Sub-Sector]],Table2[% Away From 52W High],"&lt;=10")/Table3[[#This Row],[Count]]</f>
        <v>1</v>
      </c>
      <c r="Q48" s="1">
        <f>COUNTIFS(Table2[Sub-Sector],Table3[[#This Row],[Sub-Sector]],Table2[% Away From 52W Low],"&gt;=10")/Table3[[#This Row],[Count]]</f>
        <v>1</v>
      </c>
      <c r="R48" s="1">
        <f>COUNTIFS(Table2[Sub-Sector],Table3[[#This Row],[Sub-Sector]],Table2[% Price above 20 EMA],"&gt;=0")/Table3[[#This Row],[Count]]</f>
        <v>0</v>
      </c>
      <c r="S48" s="1">
        <f>COUNTIFS(Table2[Sub-Sector],Table3[[#This Row],[Sub-Sector]],Table2[% Price above 50 EMA],"&gt;=0")/Table3[[#This Row],[Count]]</f>
        <v>0</v>
      </c>
      <c r="T48" s="1">
        <f>COUNTIFS(Table2[Sub-Sector],Table3[[#This Row],[Sub-Sector]],Table2[% Price above 200 EMA],"&gt;=0")/Table3[[#This Row],[Count]]</f>
        <v>1</v>
      </c>
      <c r="U48" s="1">
        <f>COUNTIFS(Table2[Sub-Sector],Table3[[#This Row],[Sub-Sector]],Table2[Rate of Change - Zone],"Positive")/Table3[[#This Row],[Count]]</f>
        <v>0</v>
      </c>
      <c r="V48" s="1">
        <f>COUNTIFS(Table2[Sub-Sector],Table3[[#This Row],[Sub-Sector]],Table2[Sharpe Ratio],"&gt;=0.10")/Table3[[#This Row],[Count]]</f>
        <v>1</v>
      </c>
      <c r="W4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412</v>
      </c>
      <c r="X48">
        <f>_xlfn.RANK.AVG(Table3[[#This Row],[Score]],Table3[Score],1)</f>
        <v>53</v>
      </c>
      <c r="Y4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48">
        <f>_xlfn.RANK.AVG(Table3[[#This Row],[Score 2 ]],Table3[[Score 2 ]],1)</f>
        <v>48.5</v>
      </c>
    </row>
    <row r="49" spans="1:26" x14ac:dyDescent="0.3">
      <c r="A49" t="s">
        <v>760</v>
      </c>
      <c r="B49">
        <f>COUNTIFS(Table2[Sub-Sector],Table3[[#This Row],[Sub-Sector]])</f>
        <v>1</v>
      </c>
      <c r="C49" s="1">
        <f>COUNTIFS(Table2[Sub-Sector],Table3[[#This Row],[Sub-Sector]],Table2[Uptrend],"Uptrend")/Table3[[#This Row],[Count]]</f>
        <v>1</v>
      </c>
      <c r="D49" s="1">
        <f>COUNTIFS(Table2[Sub-Sector],Table3[[#This Row],[Sub-Sector]],Table2[1W Return vs Nifty],"&gt;=5")/Table3[[#This Row],[Count]]</f>
        <v>0</v>
      </c>
      <c r="E49" s="1">
        <f>COUNTIFS(Table2[Sub-Sector],Table3[[#This Row],[Sub-Sector]],Table2[1M Return vs Nifty],"&gt;=5")/Table3[[#This Row],[Count]]</f>
        <v>0</v>
      </c>
      <c r="F49" s="1">
        <f>COUNTIFS(Table2[Sub-Sector],Table3[[#This Row],[Sub-Sector]],Table2[6M Return vs Nifty],"&gt;=10")/Table3[[#This Row],[Count]]</f>
        <v>1</v>
      </c>
      <c r="G49" s="1">
        <f>COUNTIFS(Table2[Sub-Sector],Table3[[#This Row],[Sub-Sector]],Table2[1Y Return vs Nifty],"&gt;=10")/Table3[[#This Row],[Count]]</f>
        <v>1</v>
      </c>
      <c r="H49" s="1">
        <f>COUNTIFS(Table2[Sub-Sector],Table3[[#This Row],[Sub-Sector]],Table2[RSI Exponential â€“ 14D],"&gt;=50")/Table3[[#This Row],[Count]]</f>
        <v>0</v>
      </c>
      <c r="I49" s="1">
        <f>COUNTIFS(Table2[Sub-Sector],Table3[[#This Row],[Sub-Sector]],Table2[Relative Volume],"&gt;=1")/Table3[[#This Row],[Count]]</f>
        <v>0</v>
      </c>
      <c r="J49" s="1">
        <f>COUNTIFS(Table2[Sub-Sector],Table3[[#This Row],[Sub-Sector]],Table2[% Away From Day Low],"&gt;=0.05")/Table3[[#This Row],[Count]]</f>
        <v>0</v>
      </c>
      <c r="K49" s="1">
        <f>COUNTIFS(Table2[Sub-Sector],Table3[[#This Row],[Sub-Sector]],Table2[% Away From Day High],"&lt;=0.05")/Table3[[#This Row],[Count]]</f>
        <v>1</v>
      </c>
      <c r="L49" s="1">
        <f>COUNTIFS(Table2[Sub-Sector],Table3[[#This Row],[Sub-Sector]],Table2[% Away From Current Week Low],"&gt;=0.05")/Table3[[#This Row],[Count]]</f>
        <v>0</v>
      </c>
      <c r="M49" s="1">
        <f>COUNTIFS(Table2[Sub-Sector],Table3[[#This Row],[Sub-Sector]],Table2[% Away From Current Week High],"&lt;=0.05")/Table3[[#This Row],[Count]]</f>
        <v>0</v>
      </c>
      <c r="N49" s="1">
        <f>COUNTIFS(Table2[Sub-Sector],Table3[[#This Row],[Sub-Sector]],Table2[% Away From Current Month Low],"&gt;=0.05")/Table3[[#This Row],[Count]]</f>
        <v>1</v>
      </c>
      <c r="O49" s="1">
        <f>COUNTIFS(Table2[Sub-Sector],Table3[[#This Row],[Sub-Sector]],Table2[% Away From Current Month High],"&lt;=0.05")/Table3[[#This Row],[Count]]</f>
        <v>0</v>
      </c>
      <c r="P49" s="1">
        <f>COUNTIFS(Table2[Sub-Sector],Table3[[#This Row],[Sub-Sector]],Table2[% Away From 52W High],"&lt;=10")/Table3[[#This Row],[Count]]</f>
        <v>1</v>
      </c>
      <c r="Q49" s="1">
        <f>COUNTIFS(Table2[Sub-Sector],Table3[[#This Row],[Sub-Sector]],Table2[% Away From 52W Low],"&gt;=10")/Table3[[#This Row],[Count]]</f>
        <v>1</v>
      </c>
      <c r="R49" s="1">
        <f>COUNTIFS(Table2[Sub-Sector],Table3[[#This Row],[Sub-Sector]],Table2[% Price above 20 EMA],"&gt;=0")/Table3[[#This Row],[Count]]</f>
        <v>0</v>
      </c>
      <c r="S49" s="1">
        <f>COUNTIFS(Table2[Sub-Sector],Table3[[#This Row],[Sub-Sector]],Table2[% Price above 50 EMA],"&gt;=0")/Table3[[#This Row],[Count]]</f>
        <v>1</v>
      </c>
      <c r="T49" s="1">
        <f>COUNTIFS(Table2[Sub-Sector],Table3[[#This Row],[Sub-Sector]],Table2[% Price above 200 EMA],"&gt;=0")/Table3[[#This Row],[Count]]</f>
        <v>1</v>
      </c>
      <c r="U49" s="1">
        <f>COUNTIFS(Table2[Sub-Sector],Table3[[#This Row],[Sub-Sector]],Table2[Rate of Change - Zone],"Positive")/Table3[[#This Row],[Count]]</f>
        <v>0</v>
      </c>
      <c r="V49" s="1">
        <f>COUNTIFS(Table2[Sub-Sector],Table3[[#This Row],[Sub-Sector]],Table2[Sharpe Ratio],"&gt;=0.10")/Table3[[#This Row],[Count]]</f>
        <v>0</v>
      </c>
      <c r="W4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412</v>
      </c>
      <c r="X49">
        <f>_xlfn.RANK.AVG(Table3[[#This Row],[Score]],Table3[Score],1)</f>
        <v>53</v>
      </c>
      <c r="Y4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49">
        <f>_xlfn.RANK.AVG(Table3[[#This Row],[Score 2 ]],Table3[[Score 2 ]],1)</f>
        <v>48.5</v>
      </c>
    </row>
    <row r="50" spans="1:26" x14ac:dyDescent="0.3">
      <c r="A50" t="s">
        <v>1771</v>
      </c>
      <c r="B50">
        <f>COUNTIFS(Table2[Sub-Sector],Table3[[#This Row],[Sub-Sector]])</f>
        <v>1</v>
      </c>
      <c r="C50" s="1">
        <f>COUNTIFS(Table2[Sub-Sector],Table3[[#This Row],[Sub-Sector]],Table2[Uptrend],"Uptrend")/Table3[[#This Row],[Count]]</f>
        <v>0</v>
      </c>
      <c r="D50" s="1">
        <f>COUNTIFS(Table2[Sub-Sector],Table3[[#This Row],[Sub-Sector]],Table2[1W Return vs Nifty],"&gt;=5")/Table3[[#This Row],[Count]]</f>
        <v>0</v>
      </c>
      <c r="E50" s="1">
        <f>COUNTIFS(Table2[Sub-Sector],Table3[[#This Row],[Sub-Sector]],Table2[1M Return vs Nifty],"&gt;=5")/Table3[[#This Row],[Count]]</f>
        <v>0</v>
      </c>
      <c r="F50" s="1">
        <f>COUNTIFS(Table2[Sub-Sector],Table3[[#This Row],[Sub-Sector]],Table2[6M Return vs Nifty],"&gt;=10")/Table3[[#This Row],[Count]]</f>
        <v>1</v>
      </c>
      <c r="G50" s="1">
        <f>COUNTIFS(Table2[Sub-Sector],Table3[[#This Row],[Sub-Sector]],Table2[1Y Return vs Nifty],"&gt;=10")/Table3[[#This Row],[Count]]</f>
        <v>1</v>
      </c>
      <c r="H50" s="1">
        <f>COUNTIFS(Table2[Sub-Sector],Table3[[#This Row],[Sub-Sector]],Table2[RSI Exponential â€“ 14D],"&gt;=50")/Table3[[#This Row],[Count]]</f>
        <v>0</v>
      </c>
      <c r="I50" s="1">
        <f>COUNTIFS(Table2[Sub-Sector],Table3[[#This Row],[Sub-Sector]],Table2[Relative Volume],"&gt;=1")/Table3[[#This Row],[Count]]</f>
        <v>0</v>
      </c>
      <c r="J50" s="1">
        <f>COUNTIFS(Table2[Sub-Sector],Table3[[#This Row],[Sub-Sector]],Table2[% Away From Day Low],"&gt;=0.05")/Table3[[#This Row],[Count]]</f>
        <v>0</v>
      </c>
      <c r="K50" s="1">
        <f>COUNTIFS(Table2[Sub-Sector],Table3[[#This Row],[Sub-Sector]],Table2[% Away From Day High],"&lt;=0.05")/Table3[[#This Row],[Count]]</f>
        <v>1</v>
      </c>
      <c r="L50" s="1">
        <f>COUNTIFS(Table2[Sub-Sector],Table3[[#This Row],[Sub-Sector]],Table2[% Away From Current Week Low],"&gt;=0.05")/Table3[[#This Row],[Count]]</f>
        <v>0</v>
      </c>
      <c r="M50" s="1">
        <f>COUNTIFS(Table2[Sub-Sector],Table3[[#This Row],[Sub-Sector]],Table2[% Away From Current Week High],"&lt;=0.05")/Table3[[#This Row],[Count]]</f>
        <v>1</v>
      </c>
      <c r="N50" s="1">
        <f>COUNTIFS(Table2[Sub-Sector],Table3[[#This Row],[Sub-Sector]],Table2[% Away From Current Month Low],"&gt;=0.05")/Table3[[#This Row],[Count]]</f>
        <v>1</v>
      </c>
      <c r="O50" s="1">
        <f>COUNTIFS(Table2[Sub-Sector],Table3[[#This Row],[Sub-Sector]],Table2[% Away From Current Month High],"&lt;=0.05")/Table3[[#This Row],[Count]]</f>
        <v>0</v>
      </c>
      <c r="P50" s="1">
        <f>COUNTIFS(Table2[Sub-Sector],Table3[[#This Row],[Sub-Sector]],Table2[% Away From 52W High],"&lt;=10")/Table3[[#This Row],[Count]]</f>
        <v>0</v>
      </c>
      <c r="Q50" s="1">
        <f>COUNTIFS(Table2[Sub-Sector],Table3[[#This Row],[Sub-Sector]],Table2[% Away From 52W Low],"&gt;=10")/Table3[[#This Row],[Count]]</f>
        <v>1</v>
      </c>
      <c r="R50" s="1">
        <f>COUNTIFS(Table2[Sub-Sector],Table3[[#This Row],[Sub-Sector]],Table2[% Price above 20 EMA],"&gt;=0")/Table3[[#This Row],[Count]]</f>
        <v>0</v>
      </c>
      <c r="S50" s="1">
        <f>COUNTIFS(Table2[Sub-Sector],Table3[[#This Row],[Sub-Sector]],Table2[% Price above 50 EMA],"&gt;=0")/Table3[[#This Row],[Count]]</f>
        <v>0</v>
      </c>
      <c r="T50" s="1">
        <f>COUNTIFS(Table2[Sub-Sector],Table3[[#This Row],[Sub-Sector]],Table2[% Price above 200 EMA],"&gt;=0")/Table3[[#This Row],[Count]]</f>
        <v>1</v>
      </c>
      <c r="U50" s="1">
        <f>COUNTIFS(Table2[Sub-Sector],Table3[[#This Row],[Sub-Sector]],Table2[Rate of Change - Zone],"Positive")/Table3[[#This Row],[Count]]</f>
        <v>0</v>
      </c>
      <c r="V50" s="1">
        <f>COUNTIFS(Table2[Sub-Sector],Table3[[#This Row],[Sub-Sector]],Table2[Sharpe Ratio],"&gt;=0.10")/Table3[[#This Row],[Count]]</f>
        <v>0</v>
      </c>
      <c r="W5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511.5</v>
      </c>
      <c r="X50">
        <f>_xlfn.RANK.AVG(Table3[[#This Row],[Score]],Table3[Score],1)</f>
        <v>81.5</v>
      </c>
      <c r="Y5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50">
        <f>_xlfn.RANK.AVG(Table3[[#This Row],[Score 2 ]],Table3[[Score 2 ]],1)</f>
        <v>48.5</v>
      </c>
    </row>
    <row r="51" spans="1:26" x14ac:dyDescent="0.3">
      <c r="A51" t="s">
        <v>526</v>
      </c>
      <c r="B51">
        <f>COUNTIFS(Table2[Sub-Sector],Table3[[#This Row],[Sub-Sector]])</f>
        <v>1</v>
      </c>
      <c r="C51" s="1">
        <f>COUNTIFS(Table2[Sub-Sector],Table3[[#This Row],[Sub-Sector]],Table2[Uptrend],"Uptrend")/Table3[[#This Row],[Count]]</f>
        <v>0</v>
      </c>
      <c r="D51" s="1">
        <f>COUNTIFS(Table2[Sub-Sector],Table3[[#This Row],[Sub-Sector]],Table2[1W Return vs Nifty],"&gt;=5")/Table3[[#This Row],[Count]]</f>
        <v>0</v>
      </c>
      <c r="E51" s="1">
        <f>COUNTIFS(Table2[Sub-Sector],Table3[[#This Row],[Sub-Sector]],Table2[1M Return vs Nifty],"&gt;=5")/Table3[[#This Row],[Count]]</f>
        <v>0</v>
      </c>
      <c r="F51" s="1">
        <f>COUNTIFS(Table2[Sub-Sector],Table3[[#This Row],[Sub-Sector]],Table2[6M Return vs Nifty],"&gt;=10")/Table3[[#This Row],[Count]]</f>
        <v>1</v>
      </c>
      <c r="G51" s="1">
        <f>COUNTIFS(Table2[Sub-Sector],Table3[[#This Row],[Sub-Sector]],Table2[1Y Return vs Nifty],"&gt;=10")/Table3[[#This Row],[Count]]</f>
        <v>1</v>
      </c>
      <c r="H51" s="1">
        <f>COUNTIFS(Table2[Sub-Sector],Table3[[#This Row],[Sub-Sector]],Table2[RSI Exponential â€“ 14D],"&gt;=50")/Table3[[#This Row],[Count]]</f>
        <v>0</v>
      </c>
      <c r="I51" s="1">
        <f>COUNTIFS(Table2[Sub-Sector],Table3[[#This Row],[Sub-Sector]],Table2[Relative Volume],"&gt;=1")/Table3[[#This Row],[Count]]</f>
        <v>0</v>
      </c>
      <c r="J51" s="1">
        <f>COUNTIFS(Table2[Sub-Sector],Table3[[#This Row],[Sub-Sector]],Table2[% Away From Day Low],"&gt;=0.05")/Table3[[#This Row],[Count]]</f>
        <v>0</v>
      </c>
      <c r="K51" s="1">
        <f>COUNTIFS(Table2[Sub-Sector],Table3[[#This Row],[Sub-Sector]],Table2[% Away From Day High],"&lt;=0.05")/Table3[[#This Row],[Count]]</f>
        <v>1</v>
      </c>
      <c r="L51" s="1">
        <f>COUNTIFS(Table2[Sub-Sector],Table3[[#This Row],[Sub-Sector]],Table2[% Away From Current Week Low],"&gt;=0.05")/Table3[[#This Row],[Count]]</f>
        <v>0</v>
      </c>
      <c r="M51" s="1">
        <f>COUNTIFS(Table2[Sub-Sector],Table3[[#This Row],[Sub-Sector]],Table2[% Away From Current Week High],"&lt;=0.05")/Table3[[#This Row],[Count]]</f>
        <v>1</v>
      </c>
      <c r="N51" s="1">
        <f>COUNTIFS(Table2[Sub-Sector],Table3[[#This Row],[Sub-Sector]],Table2[% Away From Current Month Low],"&gt;=0.05")/Table3[[#This Row],[Count]]</f>
        <v>0</v>
      </c>
      <c r="O51" s="1">
        <f>COUNTIFS(Table2[Sub-Sector],Table3[[#This Row],[Sub-Sector]],Table2[% Away From Current Month High],"&lt;=0.05")/Table3[[#This Row],[Count]]</f>
        <v>0</v>
      </c>
      <c r="P51" s="1">
        <f>COUNTIFS(Table2[Sub-Sector],Table3[[#This Row],[Sub-Sector]],Table2[% Away From 52W High],"&lt;=10")/Table3[[#This Row],[Count]]</f>
        <v>0</v>
      </c>
      <c r="Q51" s="1">
        <f>COUNTIFS(Table2[Sub-Sector],Table3[[#This Row],[Sub-Sector]],Table2[% Away From 52W Low],"&gt;=10")/Table3[[#This Row],[Count]]</f>
        <v>1</v>
      </c>
      <c r="R51" s="1">
        <f>COUNTIFS(Table2[Sub-Sector],Table3[[#This Row],[Sub-Sector]],Table2[% Price above 20 EMA],"&gt;=0")/Table3[[#This Row],[Count]]</f>
        <v>0</v>
      </c>
      <c r="S51" s="1">
        <f>COUNTIFS(Table2[Sub-Sector],Table3[[#This Row],[Sub-Sector]],Table2[% Price above 50 EMA],"&gt;=0")/Table3[[#This Row],[Count]]</f>
        <v>0</v>
      </c>
      <c r="T51" s="1">
        <f>COUNTIFS(Table2[Sub-Sector],Table3[[#This Row],[Sub-Sector]],Table2[% Price above 200 EMA],"&gt;=0")/Table3[[#This Row],[Count]]</f>
        <v>1</v>
      </c>
      <c r="U51" s="1">
        <f>COUNTIFS(Table2[Sub-Sector],Table3[[#This Row],[Sub-Sector]],Table2[Rate of Change - Zone],"Positive")/Table3[[#This Row],[Count]]</f>
        <v>0</v>
      </c>
      <c r="V51" s="1">
        <f>COUNTIFS(Table2[Sub-Sector],Table3[[#This Row],[Sub-Sector]],Table2[Sharpe Ratio],"&gt;=0.10")/Table3[[#This Row],[Count]]</f>
        <v>0</v>
      </c>
      <c r="W5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511.5</v>
      </c>
      <c r="X51">
        <f>_xlfn.RANK.AVG(Table3[[#This Row],[Score]],Table3[Score],1)</f>
        <v>81.5</v>
      </c>
      <c r="Y5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221.5</v>
      </c>
      <c r="Z51">
        <f>_xlfn.RANK.AVG(Table3[[#This Row],[Score 2 ]],Table3[[Score 2 ]],1)</f>
        <v>48.5</v>
      </c>
    </row>
    <row r="52" spans="1:26" x14ac:dyDescent="0.3">
      <c r="A52" t="s">
        <v>504</v>
      </c>
      <c r="B52">
        <f>COUNTIFS(Table2[Sub-Sector],Table3[[#This Row],[Sub-Sector]])</f>
        <v>4</v>
      </c>
      <c r="C52" s="1">
        <f>COUNTIFS(Table2[Sub-Sector],Table3[[#This Row],[Sub-Sector]],Table2[Uptrend],"Uptrend")/Table3[[#This Row],[Count]]</f>
        <v>0.75</v>
      </c>
      <c r="D52" s="1">
        <f>COUNTIFS(Table2[Sub-Sector],Table3[[#This Row],[Sub-Sector]],Table2[1W Return vs Nifty],"&gt;=5")/Table3[[#This Row],[Count]]</f>
        <v>0</v>
      </c>
      <c r="E52" s="1">
        <f>COUNTIFS(Table2[Sub-Sector],Table3[[#This Row],[Sub-Sector]],Table2[1M Return vs Nifty],"&gt;=5")/Table3[[#This Row],[Count]]</f>
        <v>0.25</v>
      </c>
      <c r="F52" s="1">
        <f>COUNTIFS(Table2[Sub-Sector],Table3[[#This Row],[Sub-Sector]],Table2[6M Return vs Nifty],"&gt;=10")/Table3[[#This Row],[Count]]</f>
        <v>0.5</v>
      </c>
      <c r="G52" s="1">
        <f>COUNTIFS(Table2[Sub-Sector],Table3[[#This Row],[Sub-Sector]],Table2[1Y Return vs Nifty],"&gt;=10")/Table3[[#This Row],[Count]]</f>
        <v>0.75</v>
      </c>
      <c r="H52" s="1">
        <f>COUNTIFS(Table2[Sub-Sector],Table3[[#This Row],[Sub-Sector]],Table2[RSI Exponential â€“ 14D],"&gt;=50")/Table3[[#This Row],[Count]]</f>
        <v>0</v>
      </c>
      <c r="I52" s="1">
        <f>COUNTIFS(Table2[Sub-Sector],Table3[[#This Row],[Sub-Sector]],Table2[Relative Volume],"&gt;=1")/Table3[[#This Row],[Count]]</f>
        <v>0.25</v>
      </c>
      <c r="J52" s="1">
        <f>COUNTIFS(Table2[Sub-Sector],Table3[[#This Row],[Sub-Sector]],Table2[% Away From Day Low],"&gt;=0.05")/Table3[[#This Row],[Count]]</f>
        <v>0</v>
      </c>
      <c r="K52" s="1">
        <f>COUNTIFS(Table2[Sub-Sector],Table3[[#This Row],[Sub-Sector]],Table2[% Away From Day High],"&lt;=0.05")/Table3[[#This Row],[Count]]</f>
        <v>1</v>
      </c>
      <c r="L52" s="1">
        <f>COUNTIFS(Table2[Sub-Sector],Table3[[#This Row],[Sub-Sector]],Table2[% Away From Current Week Low],"&gt;=0.05")/Table3[[#This Row],[Count]]</f>
        <v>0</v>
      </c>
      <c r="M52" s="1">
        <f>COUNTIFS(Table2[Sub-Sector],Table3[[#This Row],[Sub-Sector]],Table2[% Away From Current Week High],"&lt;=0.05")/Table3[[#This Row],[Count]]</f>
        <v>0.25</v>
      </c>
      <c r="N52" s="1">
        <f>COUNTIFS(Table2[Sub-Sector],Table3[[#This Row],[Sub-Sector]],Table2[% Away From Current Month Low],"&gt;=0.05")/Table3[[#This Row],[Count]]</f>
        <v>0</v>
      </c>
      <c r="O52" s="1">
        <f>COUNTIFS(Table2[Sub-Sector],Table3[[#This Row],[Sub-Sector]],Table2[% Away From Current Month High],"&lt;=0.05")/Table3[[#This Row],[Count]]</f>
        <v>0</v>
      </c>
      <c r="P52" s="1">
        <f>COUNTIFS(Table2[Sub-Sector],Table3[[#This Row],[Sub-Sector]],Table2[% Away From 52W High],"&lt;=10")/Table3[[#This Row],[Count]]</f>
        <v>0</v>
      </c>
      <c r="Q52" s="1">
        <f>COUNTIFS(Table2[Sub-Sector],Table3[[#This Row],[Sub-Sector]],Table2[% Away From 52W Low],"&gt;=10")/Table3[[#This Row],[Count]]</f>
        <v>1</v>
      </c>
      <c r="R52" s="1">
        <f>COUNTIFS(Table2[Sub-Sector],Table3[[#This Row],[Sub-Sector]],Table2[% Price above 20 EMA],"&gt;=0")/Table3[[#This Row],[Count]]</f>
        <v>0</v>
      </c>
      <c r="S52" s="1">
        <f>COUNTIFS(Table2[Sub-Sector],Table3[[#This Row],[Sub-Sector]],Table2[% Price above 50 EMA],"&gt;=0")/Table3[[#This Row],[Count]]</f>
        <v>0</v>
      </c>
      <c r="T52" s="1">
        <f>COUNTIFS(Table2[Sub-Sector],Table3[[#This Row],[Sub-Sector]],Table2[% Price above 200 EMA],"&gt;=0")/Table3[[#This Row],[Count]]</f>
        <v>1</v>
      </c>
      <c r="U52" s="1">
        <f>COUNTIFS(Table2[Sub-Sector],Table3[[#This Row],[Sub-Sector]],Table2[Rate of Change - Zone],"Positive")/Table3[[#This Row],[Count]]</f>
        <v>0</v>
      </c>
      <c r="V52" s="1">
        <f>COUNTIFS(Table2[Sub-Sector],Table3[[#This Row],[Sub-Sector]],Table2[Sharpe Ratio],"&gt;=0.10")/Table3[[#This Row],[Count]]</f>
        <v>0.5</v>
      </c>
      <c r="W5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381</v>
      </c>
      <c r="X52">
        <f>_xlfn.RANK.AVG(Table3[[#This Row],[Score]],Table3[Score],1)</f>
        <v>47</v>
      </c>
      <c r="Y5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226.5</v>
      </c>
      <c r="Z52">
        <f>_xlfn.RANK.AVG(Table3[[#This Row],[Score 2 ]],Table3[[Score 2 ]],1)</f>
        <v>51</v>
      </c>
    </row>
    <row r="53" spans="1:26" x14ac:dyDescent="0.3">
      <c r="A53" t="s">
        <v>144</v>
      </c>
      <c r="B53">
        <f>COUNTIFS(Table2[Sub-Sector],Table3[[#This Row],[Sub-Sector]])</f>
        <v>1</v>
      </c>
      <c r="C53" s="1">
        <f>COUNTIFS(Table2[Sub-Sector],Table3[[#This Row],[Sub-Sector]],Table2[Uptrend],"Uptrend")/Table3[[#This Row],[Count]]</f>
        <v>0</v>
      </c>
      <c r="D53" s="1">
        <f>COUNTIFS(Table2[Sub-Sector],Table3[[#This Row],[Sub-Sector]],Table2[1W Return vs Nifty],"&gt;=5")/Table3[[#This Row],[Count]]</f>
        <v>0</v>
      </c>
      <c r="E53" s="1">
        <f>COUNTIFS(Table2[Sub-Sector],Table3[[#This Row],[Sub-Sector]],Table2[1M Return vs Nifty],"&gt;=5")/Table3[[#This Row],[Count]]</f>
        <v>0</v>
      </c>
      <c r="F53" s="1">
        <f>COUNTIFS(Table2[Sub-Sector],Table3[[#This Row],[Sub-Sector]],Table2[6M Return vs Nifty],"&gt;=10")/Table3[[#This Row],[Count]]</f>
        <v>0</v>
      </c>
      <c r="G53" s="1">
        <f>COUNTIFS(Table2[Sub-Sector],Table3[[#This Row],[Sub-Sector]],Table2[1Y Return vs Nifty],"&gt;=10")/Table3[[#This Row],[Count]]</f>
        <v>1</v>
      </c>
      <c r="H53" s="1">
        <f>COUNTIFS(Table2[Sub-Sector],Table3[[#This Row],[Sub-Sector]],Table2[RSI Exponential â€“ 14D],"&gt;=50")/Table3[[#This Row],[Count]]</f>
        <v>0</v>
      </c>
      <c r="I53" s="1">
        <f>COUNTIFS(Table2[Sub-Sector],Table3[[#This Row],[Sub-Sector]],Table2[Relative Volume],"&gt;=1")/Table3[[#This Row],[Count]]</f>
        <v>1</v>
      </c>
      <c r="J53" s="1">
        <f>COUNTIFS(Table2[Sub-Sector],Table3[[#This Row],[Sub-Sector]],Table2[% Away From Day Low],"&gt;=0.05")/Table3[[#This Row],[Count]]</f>
        <v>0</v>
      </c>
      <c r="K53" s="1">
        <f>COUNTIFS(Table2[Sub-Sector],Table3[[#This Row],[Sub-Sector]],Table2[% Away From Day High],"&lt;=0.05")/Table3[[#This Row],[Count]]</f>
        <v>1</v>
      </c>
      <c r="L53" s="1">
        <f>COUNTIFS(Table2[Sub-Sector],Table3[[#This Row],[Sub-Sector]],Table2[% Away From Current Week Low],"&gt;=0.05")/Table3[[#This Row],[Count]]</f>
        <v>0</v>
      </c>
      <c r="M53" s="1">
        <f>COUNTIFS(Table2[Sub-Sector],Table3[[#This Row],[Sub-Sector]],Table2[% Away From Current Week High],"&lt;=0.05")/Table3[[#This Row],[Count]]</f>
        <v>1</v>
      </c>
      <c r="N53" s="1">
        <f>COUNTIFS(Table2[Sub-Sector],Table3[[#This Row],[Sub-Sector]],Table2[% Away From Current Month Low],"&gt;=0.05")/Table3[[#This Row],[Count]]</f>
        <v>1</v>
      </c>
      <c r="O53" s="1">
        <f>COUNTIFS(Table2[Sub-Sector],Table3[[#This Row],[Sub-Sector]],Table2[% Away From Current Month High],"&lt;=0.05")/Table3[[#This Row],[Count]]</f>
        <v>1</v>
      </c>
      <c r="P53" s="1">
        <f>COUNTIFS(Table2[Sub-Sector],Table3[[#This Row],[Sub-Sector]],Table2[% Away From 52W High],"&lt;=10")/Table3[[#This Row],[Count]]</f>
        <v>0</v>
      </c>
      <c r="Q53" s="1">
        <f>COUNTIFS(Table2[Sub-Sector],Table3[[#This Row],[Sub-Sector]],Table2[% Away From 52W Low],"&gt;=10")/Table3[[#This Row],[Count]]</f>
        <v>1</v>
      </c>
      <c r="R53" s="1">
        <f>COUNTIFS(Table2[Sub-Sector],Table3[[#This Row],[Sub-Sector]],Table2[% Price above 20 EMA],"&gt;=0")/Table3[[#This Row],[Count]]</f>
        <v>0</v>
      </c>
      <c r="S53" s="1">
        <f>COUNTIFS(Table2[Sub-Sector],Table3[[#This Row],[Sub-Sector]],Table2[% Price above 50 EMA],"&gt;=0")/Table3[[#This Row],[Count]]</f>
        <v>0</v>
      </c>
      <c r="T53" s="1">
        <f>COUNTIFS(Table2[Sub-Sector],Table3[[#This Row],[Sub-Sector]],Table2[% Price above 200 EMA],"&gt;=0")/Table3[[#This Row],[Count]]</f>
        <v>1</v>
      </c>
      <c r="U53" s="1">
        <f>COUNTIFS(Table2[Sub-Sector],Table3[[#This Row],[Sub-Sector]],Table2[Rate of Change - Zone],"Positive")/Table3[[#This Row],[Count]]</f>
        <v>0</v>
      </c>
      <c r="V53" s="1">
        <f>COUNTIFS(Table2[Sub-Sector],Table3[[#This Row],[Sub-Sector]],Table2[Sharpe Ratio],"&gt;=0.10")/Table3[[#This Row],[Count]]</f>
        <v>1</v>
      </c>
      <c r="W5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517</v>
      </c>
      <c r="X53">
        <f>_xlfn.RANK.AVG(Table3[[#This Row],[Score]],Table3[Score],1)</f>
        <v>85</v>
      </c>
      <c r="Y5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227</v>
      </c>
      <c r="Z53">
        <f>_xlfn.RANK.AVG(Table3[[#This Row],[Score 2 ]],Table3[[Score 2 ]],1)</f>
        <v>52.5</v>
      </c>
    </row>
    <row r="54" spans="1:26" x14ac:dyDescent="0.3">
      <c r="A54" t="s">
        <v>373</v>
      </c>
      <c r="B54">
        <f>COUNTIFS(Table2[Sub-Sector],Table3[[#This Row],[Sub-Sector]])</f>
        <v>1</v>
      </c>
      <c r="C54" s="1">
        <f>COUNTIFS(Table2[Sub-Sector],Table3[[#This Row],[Sub-Sector]],Table2[Uptrend],"Uptrend")/Table3[[#This Row],[Count]]</f>
        <v>1</v>
      </c>
      <c r="D54" s="1">
        <f>COUNTIFS(Table2[Sub-Sector],Table3[[#This Row],[Sub-Sector]],Table2[1W Return vs Nifty],"&gt;=5")/Table3[[#This Row],[Count]]</f>
        <v>0</v>
      </c>
      <c r="E54" s="1">
        <f>COUNTIFS(Table2[Sub-Sector],Table3[[#This Row],[Sub-Sector]],Table2[1M Return vs Nifty],"&gt;=5")/Table3[[#This Row],[Count]]</f>
        <v>1</v>
      </c>
      <c r="F54" s="1">
        <f>COUNTIFS(Table2[Sub-Sector],Table3[[#This Row],[Sub-Sector]],Table2[6M Return vs Nifty],"&gt;=10")/Table3[[#This Row],[Count]]</f>
        <v>0</v>
      </c>
      <c r="G54" s="1">
        <f>COUNTIFS(Table2[Sub-Sector],Table3[[#This Row],[Sub-Sector]],Table2[1Y Return vs Nifty],"&gt;=10")/Table3[[#This Row],[Count]]</f>
        <v>1</v>
      </c>
      <c r="H54" s="1">
        <f>COUNTIFS(Table2[Sub-Sector],Table3[[#This Row],[Sub-Sector]],Table2[RSI Exponential â€“ 14D],"&gt;=50")/Table3[[#This Row],[Count]]</f>
        <v>0</v>
      </c>
      <c r="I54" s="1">
        <f>COUNTIFS(Table2[Sub-Sector],Table3[[#This Row],[Sub-Sector]],Table2[Relative Volume],"&gt;=1")/Table3[[#This Row],[Count]]</f>
        <v>1</v>
      </c>
      <c r="J54" s="1">
        <f>COUNTIFS(Table2[Sub-Sector],Table3[[#This Row],[Sub-Sector]],Table2[% Away From Day Low],"&gt;=0.05")/Table3[[#This Row],[Count]]</f>
        <v>1</v>
      </c>
      <c r="K54" s="1">
        <f>COUNTIFS(Table2[Sub-Sector],Table3[[#This Row],[Sub-Sector]],Table2[% Away From Day High],"&lt;=0.05")/Table3[[#This Row],[Count]]</f>
        <v>1</v>
      </c>
      <c r="L54" s="1">
        <f>COUNTIFS(Table2[Sub-Sector],Table3[[#This Row],[Sub-Sector]],Table2[% Away From Current Week Low],"&gt;=0.05")/Table3[[#This Row],[Count]]</f>
        <v>1</v>
      </c>
      <c r="M54" s="1">
        <f>COUNTIFS(Table2[Sub-Sector],Table3[[#This Row],[Sub-Sector]],Table2[% Away From Current Week High],"&lt;=0.05")/Table3[[#This Row],[Count]]</f>
        <v>1</v>
      </c>
      <c r="N54" s="1">
        <f>COUNTIFS(Table2[Sub-Sector],Table3[[#This Row],[Sub-Sector]],Table2[% Away From Current Month Low],"&gt;=0.05")/Table3[[#This Row],[Count]]</f>
        <v>1</v>
      </c>
      <c r="O54" s="1">
        <f>COUNTIFS(Table2[Sub-Sector],Table3[[#This Row],[Sub-Sector]],Table2[% Away From Current Month High],"&lt;=0.05")/Table3[[#This Row],[Count]]</f>
        <v>0</v>
      </c>
      <c r="P54" s="1">
        <f>COUNTIFS(Table2[Sub-Sector],Table3[[#This Row],[Sub-Sector]],Table2[% Away From 52W High],"&lt;=10")/Table3[[#This Row],[Count]]</f>
        <v>0</v>
      </c>
      <c r="Q54" s="1">
        <f>COUNTIFS(Table2[Sub-Sector],Table3[[#This Row],[Sub-Sector]],Table2[% Away From 52W Low],"&gt;=10")/Table3[[#This Row],[Count]]</f>
        <v>1</v>
      </c>
      <c r="R54" s="1">
        <f>COUNTIFS(Table2[Sub-Sector],Table3[[#This Row],[Sub-Sector]],Table2[% Price above 20 EMA],"&gt;=0")/Table3[[#This Row],[Count]]</f>
        <v>1</v>
      </c>
      <c r="S54" s="1">
        <f>COUNTIFS(Table2[Sub-Sector],Table3[[#This Row],[Sub-Sector]],Table2[% Price above 50 EMA],"&gt;=0")/Table3[[#This Row],[Count]]</f>
        <v>1</v>
      </c>
      <c r="T54" s="1">
        <f>COUNTIFS(Table2[Sub-Sector],Table3[[#This Row],[Sub-Sector]],Table2[% Price above 200 EMA],"&gt;=0")/Table3[[#This Row],[Count]]</f>
        <v>1</v>
      </c>
      <c r="U54" s="1">
        <f>COUNTIFS(Table2[Sub-Sector],Table3[[#This Row],[Sub-Sector]],Table2[Rate of Change - Zone],"Positive")/Table3[[#This Row],[Count]]</f>
        <v>0</v>
      </c>
      <c r="V54" s="1">
        <f>COUNTIFS(Table2[Sub-Sector],Table3[[#This Row],[Sub-Sector]],Table2[Sharpe Ratio],"&gt;=0.10")/Table3[[#This Row],[Count]]</f>
        <v>0</v>
      </c>
      <c r="W5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326</v>
      </c>
      <c r="X54">
        <f>_xlfn.RANK.AVG(Table3[[#This Row],[Score]],Table3[Score],1)</f>
        <v>33.5</v>
      </c>
      <c r="Y5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227</v>
      </c>
      <c r="Z54">
        <f>_xlfn.RANK.AVG(Table3[[#This Row],[Score 2 ]],Table3[[Score 2 ]],1)</f>
        <v>52.5</v>
      </c>
    </row>
    <row r="55" spans="1:26" x14ac:dyDescent="0.3">
      <c r="A55" t="s">
        <v>395</v>
      </c>
      <c r="B55">
        <f>COUNTIFS(Table2[Sub-Sector],Table3[[#This Row],[Sub-Sector]])</f>
        <v>14</v>
      </c>
      <c r="C55" s="1">
        <f>COUNTIFS(Table2[Sub-Sector],Table3[[#This Row],[Sub-Sector]],Table2[Uptrend],"Uptrend")/Table3[[#This Row],[Count]]</f>
        <v>0.42857142857142855</v>
      </c>
      <c r="D55" s="1">
        <f>COUNTIFS(Table2[Sub-Sector],Table3[[#This Row],[Sub-Sector]],Table2[1W Return vs Nifty],"&gt;=5")/Table3[[#This Row],[Count]]</f>
        <v>7.1428571428571425E-2</v>
      </c>
      <c r="E55" s="1">
        <f>COUNTIFS(Table2[Sub-Sector],Table3[[#This Row],[Sub-Sector]],Table2[1M Return vs Nifty],"&gt;=5")/Table3[[#This Row],[Count]]</f>
        <v>0.2857142857142857</v>
      </c>
      <c r="F55" s="1">
        <f>COUNTIFS(Table2[Sub-Sector],Table3[[#This Row],[Sub-Sector]],Table2[6M Return vs Nifty],"&gt;=10")/Table3[[#This Row],[Count]]</f>
        <v>0.5</v>
      </c>
      <c r="G55" s="1">
        <f>COUNTIFS(Table2[Sub-Sector],Table3[[#This Row],[Sub-Sector]],Table2[1Y Return vs Nifty],"&gt;=10")/Table3[[#This Row],[Count]]</f>
        <v>0.5</v>
      </c>
      <c r="H55" s="1">
        <f>COUNTIFS(Table2[Sub-Sector],Table3[[#This Row],[Sub-Sector]],Table2[RSI Exponential â€“ 14D],"&gt;=50")/Table3[[#This Row],[Count]]</f>
        <v>0.2857142857142857</v>
      </c>
      <c r="I55" s="1">
        <f>COUNTIFS(Table2[Sub-Sector],Table3[[#This Row],[Sub-Sector]],Table2[Relative Volume],"&gt;=1")/Table3[[#This Row],[Count]]</f>
        <v>0.21428571428571427</v>
      </c>
      <c r="J55" s="1">
        <f>COUNTIFS(Table2[Sub-Sector],Table3[[#This Row],[Sub-Sector]],Table2[% Away From Day Low],"&gt;=0.05")/Table3[[#This Row],[Count]]</f>
        <v>7.1428571428571425E-2</v>
      </c>
      <c r="K55" s="1">
        <f>COUNTIFS(Table2[Sub-Sector],Table3[[#This Row],[Sub-Sector]],Table2[% Away From Day High],"&lt;=0.05")/Table3[[#This Row],[Count]]</f>
        <v>1</v>
      </c>
      <c r="L55" s="1">
        <f>COUNTIFS(Table2[Sub-Sector],Table3[[#This Row],[Sub-Sector]],Table2[% Away From Current Week Low],"&gt;=0.05")/Table3[[#This Row],[Count]]</f>
        <v>0.14285714285714285</v>
      </c>
      <c r="M55" s="1">
        <f>COUNTIFS(Table2[Sub-Sector],Table3[[#This Row],[Sub-Sector]],Table2[% Away From Current Week High],"&lt;=0.05")/Table3[[#This Row],[Count]]</f>
        <v>0.7142857142857143</v>
      </c>
      <c r="N55" s="1">
        <f>COUNTIFS(Table2[Sub-Sector],Table3[[#This Row],[Sub-Sector]],Table2[% Away From Current Month Low],"&gt;=0.05")/Table3[[#This Row],[Count]]</f>
        <v>0.2857142857142857</v>
      </c>
      <c r="O55" s="1">
        <f>COUNTIFS(Table2[Sub-Sector],Table3[[#This Row],[Sub-Sector]],Table2[% Away From Current Month High],"&lt;=0.05")/Table3[[#This Row],[Count]]</f>
        <v>0.21428571428571427</v>
      </c>
      <c r="P55" s="1">
        <f>COUNTIFS(Table2[Sub-Sector],Table3[[#This Row],[Sub-Sector]],Table2[% Away From 52W High],"&lt;=10")/Table3[[#This Row],[Count]]</f>
        <v>0.21428571428571427</v>
      </c>
      <c r="Q55" s="1">
        <f>COUNTIFS(Table2[Sub-Sector],Table3[[#This Row],[Sub-Sector]],Table2[% Away From 52W Low],"&gt;=10")/Table3[[#This Row],[Count]]</f>
        <v>0.8571428571428571</v>
      </c>
      <c r="R55" s="1">
        <f>COUNTIFS(Table2[Sub-Sector],Table3[[#This Row],[Sub-Sector]],Table2[% Price above 20 EMA],"&gt;=0")/Table3[[#This Row],[Count]]</f>
        <v>0.21428571428571427</v>
      </c>
      <c r="S55" s="1">
        <f>COUNTIFS(Table2[Sub-Sector],Table3[[#This Row],[Sub-Sector]],Table2[% Price above 50 EMA],"&gt;=0")/Table3[[#This Row],[Count]]</f>
        <v>0.2857142857142857</v>
      </c>
      <c r="T55" s="1">
        <f>COUNTIFS(Table2[Sub-Sector],Table3[[#This Row],[Sub-Sector]],Table2[% Price above 200 EMA],"&gt;=0")/Table3[[#This Row],[Count]]</f>
        <v>0.7142857142857143</v>
      </c>
      <c r="U55" s="1">
        <f>COUNTIFS(Table2[Sub-Sector],Table3[[#This Row],[Sub-Sector]],Table2[Rate of Change - Zone],"Positive")/Table3[[#This Row],[Count]]</f>
        <v>0.14285714285714285</v>
      </c>
      <c r="V55" s="1">
        <f>COUNTIFS(Table2[Sub-Sector],Table3[[#This Row],[Sub-Sector]],Table2[Sharpe Ratio],"&gt;=0.10")/Table3[[#This Row],[Count]]</f>
        <v>7.1428571428571425E-2</v>
      </c>
      <c r="W5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374.5</v>
      </c>
      <c r="X55">
        <f>_xlfn.RANK.AVG(Table3[[#This Row],[Score]],Table3[Score],1)</f>
        <v>41</v>
      </c>
      <c r="Y5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229</v>
      </c>
      <c r="Z55">
        <f>_xlfn.RANK.AVG(Table3[[#This Row],[Score 2 ]],Table3[[Score 2 ]],1)</f>
        <v>54.5</v>
      </c>
    </row>
    <row r="56" spans="1:26" x14ac:dyDescent="0.3">
      <c r="A56" t="s">
        <v>263</v>
      </c>
      <c r="B56">
        <f>COUNTIFS(Table2[Sub-Sector],Table3[[#This Row],[Sub-Sector]])</f>
        <v>1</v>
      </c>
      <c r="C56" s="1">
        <f>COUNTIFS(Table2[Sub-Sector],Table3[[#This Row],[Sub-Sector]],Table2[Uptrend],"Uptrend")/Table3[[#This Row],[Count]]</f>
        <v>0</v>
      </c>
      <c r="D56" s="1">
        <f>COUNTIFS(Table2[Sub-Sector],Table3[[#This Row],[Sub-Sector]],Table2[1W Return vs Nifty],"&gt;=5")/Table3[[#This Row],[Count]]</f>
        <v>0</v>
      </c>
      <c r="E56" s="1">
        <f>COUNTIFS(Table2[Sub-Sector],Table3[[#This Row],[Sub-Sector]],Table2[1M Return vs Nifty],"&gt;=5")/Table3[[#This Row],[Count]]</f>
        <v>0</v>
      </c>
      <c r="F56" s="1">
        <f>COUNTIFS(Table2[Sub-Sector],Table3[[#This Row],[Sub-Sector]],Table2[6M Return vs Nifty],"&gt;=10")/Table3[[#This Row],[Count]]</f>
        <v>0</v>
      </c>
      <c r="G56" s="1">
        <f>COUNTIFS(Table2[Sub-Sector],Table3[[#This Row],[Sub-Sector]],Table2[1Y Return vs Nifty],"&gt;=10")/Table3[[#This Row],[Count]]</f>
        <v>1</v>
      </c>
      <c r="H56" s="1">
        <f>COUNTIFS(Table2[Sub-Sector],Table3[[#This Row],[Sub-Sector]],Table2[RSI Exponential â€“ 14D],"&gt;=50")/Table3[[#This Row],[Count]]</f>
        <v>0</v>
      </c>
      <c r="I56" s="1">
        <f>COUNTIFS(Table2[Sub-Sector],Table3[[#This Row],[Sub-Sector]],Table2[Relative Volume],"&gt;=1")/Table3[[#This Row],[Count]]</f>
        <v>0</v>
      </c>
      <c r="J56" s="1">
        <f>COUNTIFS(Table2[Sub-Sector],Table3[[#This Row],[Sub-Sector]],Table2[% Away From Day Low],"&gt;=0.05")/Table3[[#This Row],[Count]]</f>
        <v>0</v>
      </c>
      <c r="K56" s="1">
        <f>COUNTIFS(Table2[Sub-Sector],Table3[[#This Row],[Sub-Sector]],Table2[% Away From Day High],"&lt;=0.05")/Table3[[#This Row],[Count]]</f>
        <v>1</v>
      </c>
      <c r="L56" s="1">
        <f>COUNTIFS(Table2[Sub-Sector],Table3[[#This Row],[Sub-Sector]],Table2[% Away From Current Week Low],"&gt;=0.05")/Table3[[#This Row],[Count]]</f>
        <v>0</v>
      </c>
      <c r="M56" s="1">
        <f>COUNTIFS(Table2[Sub-Sector],Table3[[#This Row],[Sub-Sector]],Table2[% Away From Current Week High],"&lt;=0.05")/Table3[[#This Row],[Count]]</f>
        <v>1</v>
      </c>
      <c r="N56" s="1">
        <f>COUNTIFS(Table2[Sub-Sector],Table3[[#This Row],[Sub-Sector]],Table2[% Away From Current Month Low],"&gt;=0.05")/Table3[[#This Row],[Count]]</f>
        <v>1</v>
      </c>
      <c r="O56" s="1">
        <f>COUNTIFS(Table2[Sub-Sector],Table3[[#This Row],[Sub-Sector]],Table2[% Away From Current Month High],"&lt;=0.05")/Table3[[#This Row],[Count]]</f>
        <v>1</v>
      </c>
      <c r="P56" s="1">
        <f>COUNTIFS(Table2[Sub-Sector],Table3[[#This Row],[Sub-Sector]],Table2[% Away From 52W High],"&lt;=10")/Table3[[#This Row],[Count]]</f>
        <v>0</v>
      </c>
      <c r="Q56" s="1">
        <f>COUNTIFS(Table2[Sub-Sector],Table3[[#This Row],[Sub-Sector]],Table2[% Away From 52W Low],"&gt;=10")/Table3[[#This Row],[Count]]</f>
        <v>1</v>
      </c>
      <c r="R56" s="1">
        <f>COUNTIFS(Table2[Sub-Sector],Table3[[#This Row],[Sub-Sector]],Table2[% Price above 20 EMA],"&gt;=0")/Table3[[#This Row],[Count]]</f>
        <v>0</v>
      </c>
      <c r="S56" s="1">
        <f>COUNTIFS(Table2[Sub-Sector],Table3[[#This Row],[Sub-Sector]],Table2[% Price above 50 EMA],"&gt;=0")/Table3[[#This Row],[Count]]</f>
        <v>0</v>
      </c>
      <c r="T56" s="1">
        <f>COUNTIFS(Table2[Sub-Sector],Table3[[#This Row],[Sub-Sector]],Table2[% Price above 200 EMA],"&gt;=0")/Table3[[#This Row],[Count]]</f>
        <v>1</v>
      </c>
      <c r="U56" s="1">
        <f>COUNTIFS(Table2[Sub-Sector],Table3[[#This Row],[Sub-Sector]],Table2[Rate of Change - Zone],"Positive")/Table3[[#This Row],[Count]]</f>
        <v>1</v>
      </c>
      <c r="V56" s="1">
        <f>COUNTIFS(Table2[Sub-Sector],Table3[[#This Row],[Sub-Sector]],Table2[Sharpe Ratio],"&gt;=0.10")/Table3[[#This Row],[Count]]</f>
        <v>0</v>
      </c>
      <c r="W5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519</v>
      </c>
      <c r="X56">
        <f>_xlfn.RANK.AVG(Table3[[#This Row],[Score]],Table3[Score],1)</f>
        <v>86</v>
      </c>
      <c r="Y5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229</v>
      </c>
      <c r="Z56">
        <f>_xlfn.RANK.AVG(Table3[[#This Row],[Score 2 ]],Table3[[Score 2 ]],1)</f>
        <v>54.5</v>
      </c>
    </row>
    <row r="57" spans="1:26" x14ac:dyDescent="0.3">
      <c r="A57" t="s">
        <v>108</v>
      </c>
      <c r="B57">
        <f>COUNTIFS(Table2[Sub-Sector],Table3[[#This Row],[Sub-Sector]])</f>
        <v>4</v>
      </c>
      <c r="C57" s="1">
        <f>COUNTIFS(Table2[Sub-Sector],Table3[[#This Row],[Sub-Sector]],Table2[Uptrend],"Uptrend")/Table3[[#This Row],[Count]]</f>
        <v>0.25</v>
      </c>
      <c r="D57" s="1">
        <f>COUNTIFS(Table2[Sub-Sector],Table3[[#This Row],[Sub-Sector]],Table2[1W Return vs Nifty],"&gt;=5")/Table3[[#This Row],[Count]]</f>
        <v>0</v>
      </c>
      <c r="E57" s="1">
        <f>COUNTIFS(Table2[Sub-Sector],Table3[[#This Row],[Sub-Sector]],Table2[1M Return vs Nifty],"&gt;=5")/Table3[[#This Row],[Count]]</f>
        <v>0.25</v>
      </c>
      <c r="F57" s="1">
        <f>COUNTIFS(Table2[Sub-Sector],Table3[[#This Row],[Sub-Sector]],Table2[6M Return vs Nifty],"&gt;=10")/Table3[[#This Row],[Count]]</f>
        <v>0</v>
      </c>
      <c r="G57" s="1">
        <f>COUNTIFS(Table2[Sub-Sector],Table3[[#This Row],[Sub-Sector]],Table2[1Y Return vs Nifty],"&gt;=10")/Table3[[#This Row],[Count]]</f>
        <v>1</v>
      </c>
      <c r="H57" s="1">
        <f>COUNTIFS(Table2[Sub-Sector],Table3[[#This Row],[Sub-Sector]],Table2[RSI Exponential â€“ 14D],"&gt;=50")/Table3[[#This Row],[Count]]</f>
        <v>0</v>
      </c>
      <c r="I57" s="1">
        <f>COUNTIFS(Table2[Sub-Sector],Table3[[#This Row],[Sub-Sector]],Table2[Relative Volume],"&gt;=1")/Table3[[#This Row],[Count]]</f>
        <v>0.25</v>
      </c>
      <c r="J57" s="1">
        <f>COUNTIFS(Table2[Sub-Sector],Table3[[#This Row],[Sub-Sector]],Table2[% Away From Day Low],"&gt;=0.05")/Table3[[#This Row],[Count]]</f>
        <v>0.25</v>
      </c>
      <c r="K57" s="1">
        <f>COUNTIFS(Table2[Sub-Sector],Table3[[#This Row],[Sub-Sector]],Table2[% Away From Day High],"&lt;=0.05")/Table3[[#This Row],[Count]]</f>
        <v>1</v>
      </c>
      <c r="L57" s="1">
        <f>COUNTIFS(Table2[Sub-Sector],Table3[[#This Row],[Sub-Sector]],Table2[% Away From Current Week Low],"&gt;=0.05")/Table3[[#This Row],[Count]]</f>
        <v>0.25</v>
      </c>
      <c r="M57" s="1">
        <f>COUNTIFS(Table2[Sub-Sector],Table3[[#This Row],[Sub-Sector]],Table2[% Away From Current Week High],"&lt;=0.05")/Table3[[#This Row],[Count]]</f>
        <v>0.5</v>
      </c>
      <c r="N57" s="1">
        <f>COUNTIFS(Table2[Sub-Sector],Table3[[#This Row],[Sub-Sector]],Table2[% Away From Current Month Low],"&gt;=0.05")/Table3[[#This Row],[Count]]</f>
        <v>0.5</v>
      </c>
      <c r="O57" s="1">
        <f>COUNTIFS(Table2[Sub-Sector],Table3[[#This Row],[Sub-Sector]],Table2[% Away From Current Month High],"&lt;=0.05")/Table3[[#This Row],[Count]]</f>
        <v>0</v>
      </c>
      <c r="P57" s="1">
        <f>COUNTIFS(Table2[Sub-Sector],Table3[[#This Row],[Sub-Sector]],Table2[% Away From 52W High],"&lt;=10")/Table3[[#This Row],[Count]]</f>
        <v>0</v>
      </c>
      <c r="Q57" s="1">
        <f>COUNTIFS(Table2[Sub-Sector],Table3[[#This Row],[Sub-Sector]],Table2[% Away From 52W Low],"&gt;=10")/Table3[[#This Row],[Count]]</f>
        <v>1</v>
      </c>
      <c r="R57" s="1">
        <f>COUNTIFS(Table2[Sub-Sector],Table3[[#This Row],[Sub-Sector]],Table2[% Price above 20 EMA],"&gt;=0")/Table3[[#This Row],[Count]]</f>
        <v>0.25</v>
      </c>
      <c r="S57" s="1">
        <f>COUNTIFS(Table2[Sub-Sector],Table3[[#This Row],[Sub-Sector]],Table2[% Price above 50 EMA],"&gt;=0")/Table3[[#This Row],[Count]]</f>
        <v>0.25</v>
      </c>
      <c r="T57" s="1">
        <f>COUNTIFS(Table2[Sub-Sector],Table3[[#This Row],[Sub-Sector]],Table2[% Price above 200 EMA],"&gt;=0")/Table3[[#This Row],[Count]]</f>
        <v>0.5</v>
      </c>
      <c r="U57" s="1">
        <f>COUNTIFS(Table2[Sub-Sector],Table3[[#This Row],[Sub-Sector]],Table2[Rate of Change - Zone],"Positive")/Table3[[#This Row],[Count]]</f>
        <v>0.25</v>
      </c>
      <c r="V57" s="1">
        <f>COUNTIFS(Table2[Sub-Sector],Table3[[#This Row],[Sub-Sector]],Table2[Sharpe Ratio],"&gt;=0.10")/Table3[[#This Row],[Count]]</f>
        <v>0.75</v>
      </c>
      <c r="W5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441.5</v>
      </c>
      <c r="X57">
        <f>_xlfn.RANK.AVG(Table3[[#This Row],[Score]],Table3[Score],1)</f>
        <v>61</v>
      </c>
      <c r="Y5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230</v>
      </c>
      <c r="Z57">
        <f>_xlfn.RANK.AVG(Table3[[#This Row],[Score 2 ]],Table3[[Score 2 ]],1)</f>
        <v>56</v>
      </c>
    </row>
    <row r="58" spans="1:26" x14ac:dyDescent="0.3">
      <c r="A58" t="s">
        <v>80</v>
      </c>
      <c r="B58">
        <f>COUNTIFS(Table2[Sub-Sector],Table3[[#This Row],[Sub-Sector]])</f>
        <v>3</v>
      </c>
      <c r="C58" s="1">
        <f>COUNTIFS(Table2[Sub-Sector],Table3[[#This Row],[Sub-Sector]],Table2[Uptrend],"Uptrend")/Table3[[#This Row],[Count]]</f>
        <v>0.66666666666666663</v>
      </c>
      <c r="D58" s="1">
        <f>COUNTIFS(Table2[Sub-Sector],Table3[[#This Row],[Sub-Sector]],Table2[1W Return vs Nifty],"&gt;=5")/Table3[[#This Row],[Count]]</f>
        <v>0</v>
      </c>
      <c r="E58" s="1">
        <f>COUNTIFS(Table2[Sub-Sector],Table3[[#This Row],[Sub-Sector]],Table2[1M Return vs Nifty],"&gt;=5")/Table3[[#This Row],[Count]]</f>
        <v>0.33333333333333331</v>
      </c>
      <c r="F58" s="1">
        <f>COUNTIFS(Table2[Sub-Sector],Table3[[#This Row],[Sub-Sector]],Table2[6M Return vs Nifty],"&gt;=10")/Table3[[#This Row],[Count]]</f>
        <v>0.33333333333333331</v>
      </c>
      <c r="G58" s="1">
        <f>COUNTIFS(Table2[Sub-Sector],Table3[[#This Row],[Sub-Sector]],Table2[1Y Return vs Nifty],"&gt;=10")/Table3[[#This Row],[Count]]</f>
        <v>1</v>
      </c>
      <c r="H58" s="1">
        <f>COUNTIFS(Table2[Sub-Sector],Table3[[#This Row],[Sub-Sector]],Table2[RSI Exponential â€“ 14D],"&gt;=50")/Table3[[#This Row],[Count]]</f>
        <v>0.33333333333333331</v>
      </c>
      <c r="I58" s="1">
        <f>COUNTIFS(Table2[Sub-Sector],Table3[[#This Row],[Sub-Sector]],Table2[Relative Volume],"&gt;=1")/Table3[[#This Row],[Count]]</f>
        <v>0</v>
      </c>
      <c r="J58" s="1">
        <f>COUNTIFS(Table2[Sub-Sector],Table3[[#This Row],[Sub-Sector]],Table2[% Away From Day Low],"&gt;=0.05")/Table3[[#This Row],[Count]]</f>
        <v>0</v>
      </c>
      <c r="K58" s="1">
        <f>COUNTIFS(Table2[Sub-Sector],Table3[[#This Row],[Sub-Sector]],Table2[% Away From Day High],"&lt;=0.05")/Table3[[#This Row],[Count]]</f>
        <v>1</v>
      </c>
      <c r="L58" s="1">
        <f>COUNTIFS(Table2[Sub-Sector],Table3[[#This Row],[Sub-Sector]],Table2[% Away From Current Week Low],"&gt;=0.05")/Table3[[#This Row],[Count]]</f>
        <v>0</v>
      </c>
      <c r="M58" s="1">
        <f>COUNTIFS(Table2[Sub-Sector],Table3[[#This Row],[Sub-Sector]],Table2[% Away From Current Week High],"&lt;=0.05")/Table3[[#This Row],[Count]]</f>
        <v>1</v>
      </c>
      <c r="N58" s="1">
        <f>COUNTIFS(Table2[Sub-Sector],Table3[[#This Row],[Sub-Sector]],Table2[% Away From Current Month Low],"&gt;=0.05")/Table3[[#This Row],[Count]]</f>
        <v>0.33333333333333331</v>
      </c>
      <c r="O58" s="1">
        <f>COUNTIFS(Table2[Sub-Sector],Table3[[#This Row],[Sub-Sector]],Table2[% Away From Current Month High],"&lt;=0.05")/Table3[[#This Row],[Count]]</f>
        <v>0.33333333333333331</v>
      </c>
      <c r="P58" s="1">
        <f>COUNTIFS(Table2[Sub-Sector],Table3[[#This Row],[Sub-Sector]],Table2[% Away From 52W High],"&lt;=10")/Table3[[#This Row],[Count]]</f>
        <v>0.66666666666666663</v>
      </c>
      <c r="Q58" s="1">
        <f>COUNTIFS(Table2[Sub-Sector],Table3[[#This Row],[Sub-Sector]],Table2[% Away From 52W Low],"&gt;=10")/Table3[[#This Row],[Count]]</f>
        <v>1</v>
      </c>
      <c r="R58" s="1">
        <f>COUNTIFS(Table2[Sub-Sector],Table3[[#This Row],[Sub-Sector]],Table2[% Price above 20 EMA],"&gt;=0")/Table3[[#This Row],[Count]]</f>
        <v>0.33333333333333331</v>
      </c>
      <c r="S58" s="1">
        <f>COUNTIFS(Table2[Sub-Sector],Table3[[#This Row],[Sub-Sector]],Table2[% Price above 50 EMA],"&gt;=0")/Table3[[#This Row],[Count]]</f>
        <v>0.66666666666666663</v>
      </c>
      <c r="T58" s="1">
        <f>COUNTIFS(Table2[Sub-Sector],Table3[[#This Row],[Sub-Sector]],Table2[% Price above 200 EMA],"&gt;=0")/Table3[[#This Row],[Count]]</f>
        <v>1</v>
      </c>
      <c r="U58" s="1">
        <f>COUNTIFS(Table2[Sub-Sector],Table3[[#This Row],[Sub-Sector]],Table2[Rate of Change - Zone],"Positive")/Table3[[#This Row],[Count]]</f>
        <v>0.33333333333333331</v>
      </c>
      <c r="V58" s="1">
        <f>COUNTIFS(Table2[Sub-Sector],Table3[[#This Row],[Sub-Sector]],Table2[Sharpe Ratio],"&gt;=0.10")/Table3[[#This Row],[Count]]</f>
        <v>0.66666666666666663</v>
      </c>
      <c r="W5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380</v>
      </c>
      <c r="X58">
        <f>_xlfn.RANK.AVG(Table3[[#This Row],[Score]],Table3[Score],1)</f>
        <v>46</v>
      </c>
      <c r="Y5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231.5</v>
      </c>
      <c r="Z58">
        <f>_xlfn.RANK.AVG(Table3[[#This Row],[Score 2 ]],Table3[[Score 2 ]],1)</f>
        <v>57</v>
      </c>
    </row>
    <row r="59" spans="1:26" x14ac:dyDescent="0.3">
      <c r="A59" t="s">
        <v>370</v>
      </c>
      <c r="B59">
        <f>COUNTIFS(Table2[Sub-Sector],Table3[[#This Row],[Sub-Sector]])</f>
        <v>2</v>
      </c>
      <c r="C59" s="1">
        <f>COUNTIFS(Table2[Sub-Sector],Table3[[#This Row],[Sub-Sector]],Table2[Uptrend],"Uptrend")/Table3[[#This Row],[Count]]</f>
        <v>0.5</v>
      </c>
      <c r="D59" s="1">
        <f>COUNTIFS(Table2[Sub-Sector],Table3[[#This Row],[Sub-Sector]],Table2[1W Return vs Nifty],"&gt;=5")/Table3[[#This Row],[Count]]</f>
        <v>0.5</v>
      </c>
      <c r="E59" s="1">
        <f>COUNTIFS(Table2[Sub-Sector],Table3[[#This Row],[Sub-Sector]],Table2[1M Return vs Nifty],"&gt;=5")/Table3[[#This Row],[Count]]</f>
        <v>0</v>
      </c>
      <c r="F59" s="1">
        <f>COUNTIFS(Table2[Sub-Sector],Table3[[#This Row],[Sub-Sector]],Table2[6M Return vs Nifty],"&gt;=10")/Table3[[#This Row],[Count]]</f>
        <v>0.5</v>
      </c>
      <c r="G59" s="1">
        <f>COUNTIFS(Table2[Sub-Sector],Table3[[#This Row],[Sub-Sector]],Table2[1Y Return vs Nifty],"&gt;=10")/Table3[[#This Row],[Count]]</f>
        <v>0.5</v>
      </c>
      <c r="H59" s="1">
        <f>COUNTIFS(Table2[Sub-Sector],Table3[[#This Row],[Sub-Sector]],Table2[RSI Exponential â€“ 14D],"&gt;=50")/Table3[[#This Row],[Count]]</f>
        <v>0.5</v>
      </c>
      <c r="I59" s="1">
        <f>COUNTIFS(Table2[Sub-Sector],Table3[[#This Row],[Sub-Sector]],Table2[Relative Volume],"&gt;=1")/Table3[[#This Row],[Count]]</f>
        <v>0</v>
      </c>
      <c r="J59" s="1">
        <f>COUNTIFS(Table2[Sub-Sector],Table3[[#This Row],[Sub-Sector]],Table2[% Away From Day Low],"&gt;=0.05")/Table3[[#This Row],[Count]]</f>
        <v>0</v>
      </c>
      <c r="K59" s="1">
        <f>COUNTIFS(Table2[Sub-Sector],Table3[[#This Row],[Sub-Sector]],Table2[% Away From Day High],"&lt;=0.05")/Table3[[#This Row],[Count]]</f>
        <v>1</v>
      </c>
      <c r="L59" s="1">
        <f>COUNTIFS(Table2[Sub-Sector],Table3[[#This Row],[Sub-Sector]],Table2[% Away From Current Week Low],"&gt;=0.05")/Table3[[#This Row],[Count]]</f>
        <v>0.5</v>
      </c>
      <c r="M59" s="1">
        <f>COUNTIFS(Table2[Sub-Sector],Table3[[#This Row],[Sub-Sector]],Table2[% Away From Current Week High],"&lt;=0.05")/Table3[[#This Row],[Count]]</f>
        <v>0.5</v>
      </c>
      <c r="N59" s="1">
        <f>COUNTIFS(Table2[Sub-Sector],Table3[[#This Row],[Sub-Sector]],Table2[% Away From Current Month Low],"&gt;=0.05")/Table3[[#This Row],[Count]]</f>
        <v>0.5</v>
      </c>
      <c r="O59" s="1">
        <f>COUNTIFS(Table2[Sub-Sector],Table3[[#This Row],[Sub-Sector]],Table2[% Away From Current Month High],"&lt;=0.05")/Table3[[#This Row],[Count]]</f>
        <v>0.5</v>
      </c>
      <c r="P59" s="1">
        <f>COUNTIFS(Table2[Sub-Sector],Table3[[#This Row],[Sub-Sector]],Table2[% Away From 52W High],"&lt;=10")/Table3[[#This Row],[Count]]</f>
        <v>0.5</v>
      </c>
      <c r="Q59" s="1">
        <f>COUNTIFS(Table2[Sub-Sector],Table3[[#This Row],[Sub-Sector]],Table2[% Away From 52W Low],"&gt;=10")/Table3[[#This Row],[Count]]</f>
        <v>1</v>
      </c>
      <c r="R59" s="1">
        <f>COUNTIFS(Table2[Sub-Sector],Table3[[#This Row],[Sub-Sector]],Table2[% Price above 20 EMA],"&gt;=0")/Table3[[#This Row],[Count]]</f>
        <v>0.5</v>
      </c>
      <c r="S59" s="1">
        <f>COUNTIFS(Table2[Sub-Sector],Table3[[#This Row],[Sub-Sector]],Table2[% Price above 50 EMA],"&gt;=0")/Table3[[#This Row],[Count]]</f>
        <v>0.5</v>
      </c>
      <c r="T59" s="1">
        <f>COUNTIFS(Table2[Sub-Sector],Table3[[#This Row],[Sub-Sector]],Table2[% Price above 200 EMA],"&gt;=0")/Table3[[#This Row],[Count]]</f>
        <v>1</v>
      </c>
      <c r="U59" s="1">
        <f>COUNTIFS(Table2[Sub-Sector],Table3[[#This Row],[Sub-Sector]],Table2[Rate of Change - Zone],"Positive")/Table3[[#This Row],[Count]]</f>
        <v>0.5</v>
      </c>
      <c r="V59" s="1">
        <f>COUNTIFS(Table2[Sub-Sector],Table3[[#This Row],[Sub-Sector]],Table2[Sharpe Ratio],"&gt;=0.10")/Table3[[#This Row],[Count]]</f>
        <v>0.5</v>
      </c>
      <c r="W5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393</v>
      </c>
      <c r="X59">
        <f>_xlfn.RANK.AVG(Table3[[#This Row],[Score]],Table3[Score],1)</f>
        <v>49</v>
      </c>
      <c r="Y5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233.5</v>
      </c>
      <c r="Z59">
        <f>_xlfn.RANK.AVG(Table3[[#This Row],[Score 2 ]],Table3[[Score 2 ]],1)</f>
        <v>58</v>
      </c>
    </row>
    <row r="60" spans="1:26" x14ac:dyDescent="0.3">
      <c r="A60" t="s">
        <v>1025</v>
      </c>
      <c r="B60">
        <f>COUNTIFS(Table2[Sub-Sector],Table3[[#This Row],[Sub-Sector]])</f>
        <v>2</v>
      </c>
      <c r="C60" s="1">
        <f>COUNTIFS(Table2[Sub-Sector],Table3[[#This Row],[Sub-Sector]],Table2[Uptrend],"Uptrend")/Table3[[#This Row],[Count]]</f>
        <v>0</v>
      </c>
      <c r="D60" s="1">
        <f>COUNTIFS(Table2[Sub-Sector],Table3[[#This Row],[Sub-Sector]],Table2[1W Return vs Nifty],"&gt;=5")/Table3[[#This Row],[Count]]</f>
        <v>0.5</v>
      </c>
      <c r="E60" s="1">
        <f>COUNTIFS(Table2[Sub-Sector],Table3[[#This Row],[Sub-Sector]],Table2[1M Return vs Nifty],"&gt;=5")/Table3[[#This Row],[Count]]</f>
        <v>0</v>
      </c>
      <c r="F60" s="1">
        <f>COUNTIFS(Table2[Sub-Sector],Table3[[#This Row],[Sub-Sector]],Table2[6M Return vs Nifty],"&gt;=10")/Table3[[#This Row],[Count]]</f>
        <v>0</v>
      </c>
      <c r="G60" s="1">
        <f>COUNTIFS(Table2[Sub-Sector],Table3[[#This Row],[Sub-Sector]],Table2[1Y Return vs Nifty],"&gt;=10")/Table3[[#This Row],[Count]]</f>
        <v>1</v>
      </c>
      <c r="H60" s="1">
        <f>COUNTIFS(Table2[Sub-Sector],Table3[[#This Row],[Sub-Sector]],Table2[RSI Exponential â€“ 14D],"&gt;=50")/Table3[[#This Row],[Count]]</f>
        <v>0.5</v>
      </c>
      <c r="I60" s="1">
        <f>COUNTIFS(Table2[Sub-Sector],Table3[[#This Row],[Sub-Sector]],Table2[Relative Volume],"&gt;=1")/Table3[[#This Row],[Count]]</f>
        <v>0.5</v>
      </c>
      <c r="J60" s="1">
        <f>COUNTIFS(Table2[Sub-Sector],Table3[[#This Row],[Sub-Sector]],Table2[% Away From Day Low],"&gt;=0.05")/Table3[[#This Row],[Count]]</f>
        <v>0</v>
      </c>
      <c r="K60" s="1">
        <f>COUNTIFS(Table2[Sub-Sector],Table3[[#This Row],[Sub-Sector]],Table2[% Away From Day High],"&lt;=0.05")/Table3[[#This Row],[Count]]</f>
        <v>1</v>
      </c>
      <c r="L60" s="1">
        <f>COUNTIFS(Table2[Sub-Sector],Table3[[#This Row],[Sub-Sector]],Table2[% Away From Current Week Low],"&gt;=0.05")/Table3[[#This Row],[Count]]</f>
        <v>0</v>
      </c>
      <c r="M60" s="1">
        <f>COUNTIFS(Table2[Sub-Sector],Table3[[#This Row],[Sub-Sector]],Table2[% Away From Current Week High],"&lt;=0.05")/Table3[[#This Row],[Count]]</f>
        <v>0</v>
      </c>
      <c r="N60" s="1">
        <f>COUNTIFS(Table2[Sub-Sector],Table3[[#This Row],[Sub-Sector]],Table2[% Away From Current Month Low],"&gt;=0.05")/Table3[[#This Row],[Count]]</f>
        <v>0.5</v>
      </c>
      <c r="O60" s="1">
        <f>COUNTIFS(Table2[Sub-Sector],Table3[[#This Row],[Sub-Sector]],Table2[% Away From Current Month High],"&lt;=0.05")/Table3[[#This Row],[Count]]</f>
        <v>0</v>
      </c>
      <c r="P60" s="1">
        <f>COUNTIFS(Table2[Sub-Sector],Table3[[#This Row],[Sub-Sector]],Table2[% Away From 52W High],"&lt;=10")/Table3[[#This Row],[Count]]</f>
        <v>0</v>
      </c>
      <c r="Q60" s="1">
        <f>COUNTIFS(Table2[Sub-Sector],Table3[[#This Row],[Sub-Sector]],Table2[% Away From 52W Low],"&gt;=10")/Table3[[#This Row],[Count]]</f>
        <v>1</v>
      </c>
      <c r="R60" s="1">
        <f>COUNTIFS(Table2[Sub-Sector],Table3[[#This Row],[Sub-Sector]],Table2[% Price above 20 EMA],"&gt;=0")/Table3[[#This Row],[Count]]</f>
        <v>0</v>
      </c>
      <c r="S60" s="1">
        <f>COUNTIFS(Table2[Sub-Sector],Table3[[#This Row],[Sub-Sector]],Table2[% Price above 50 EMA],"&gt;=0")/Table3[[#This Row],[Count]]</f>
        <v>0</v>
      </c>
      <c r="T60" s="1">
        <f>COUNTIFS(Table2[Sub-Sector],Table3[[#This Row],[Sub-Sector]],Table2[% Price above 200 EMA],"&gt;=0")/Table3[[#This Row],[Count]]</f>
        <v>1</v>
      </c>
      <c r="U60" s="1">
        <f>COUNTIFS(Table2[Sub-Sector],Table3[[#This Row],[Sub-Sector]],Table2[Rate of Change - Zone],"Positive")/Table3[[#This Row],[Count]]</f>
        <v>0</v>
      </c>
      <c r="V60" s="1">
        <f>COUNTIFS(Table2[Sub-Sector],Table3[[#This Row],[Sub-Sector]],Table2[Sharpe Ratio],"&gt;=0.10")/Table3[[#This Row],[Count]]</f>
        <v>1</v>
      </c>
      <c r="W6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451</v>
      </c>
      <c r="X60">
        <f>_xlfn.RANK.AVG(Table3[[#This Row],[Score]],Table3[Score],1)</f>
        <v>64</v>
      </c>
      <c r="Y6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239</v>
      </c>
      <c r="Z60">
        <f>_xlfn.RANK.AVG(Table3[[#This Row],[Score 2 ]],Table3[[Score 2 ]],1)</f>
        <v>59</v>
      </c>
    </row>
    <row r="61" spans="1:26" x14ac:dyDescent="0.3">
      <c r="A61" t="s">
        <v>278</v>
      </c>
      <c r="B61">
        <f>COUNTIFS(Table2[Sub-Sector],Table3[[#This Row],[Sub-Sector]])</f>
        <v>12</v>
      </c>
      <c r="C61" s="1">
        <f>COUNTIFS(Table2[Sub-Sector],Table3[[#This Row],[Sub-Sector]],Table2[Uptrend],"Uptrend")/Table3[[#This Row],[Count]]</f>
        <v>0.5</v>
      </c>
      <c r="D61" s="1">
        <f>COUNTIFS(Table2[Sub-Sector],Table3[[#This Row],[Sub-Sector]],Table2[1W Return vs Nifty],"&gt;=5")/Table3[[#This Row],[Count]]</f>
        <v>8.3333333333333329E-2</v>
      </c>
      <c r="E61" s="1">
        <f>COUNTIFS(Table2[Sub-Sector],Table3[[#This Row],[Sub-Sector]],Table2[1M Return vs Nifty],"&gt;=5")/Table3[[#This Row],[Count]]</f>
        <v>8.3333333333333329E-2</v>
      </c>
      <c r="F61" s="1">
        <f>COUNTIFS(Table2[Sub-Sector],Table3[[#This Row],[Sub-Sector]],Table2[6M Return vs Nifty],"&gt;=10")/Table3[[#This Row],[Count]]</f>
        <v>0.33333333333333331</v>
      </c>
      <c r="G61" s="1">
        <f>COUNTIFS(Table2[Sub-Sector],Table3[[#This Row],[Sub-Sector]],Table2[1Y Return vs Nifty],"&gt;=10")/Table3[[#This Row],[Count]]</f>
        <v>0.41666666666666669</v>
      </c>
      <c r="H61" s="1">
        <f>COUNTIFS(Table2[Sub-Sector],Table3[[#This Row],[Sub-Sector]],Table2[RSI Exponential â€“ 14D],"&gt;=50")/Table3[[#This Row],[Count]]</f>
        <v>0.41666666666666669</v>
      </c>
      <c r="I61" s="1">
        <f>COUNTIFS(Table2[Sub-Sector],Table3[[#This Row],[Sub-Sector]],Table2[Relative Volume],"&gt;=1")/Table3[[#This Row],[Count]]</f>
        <v>0.25</v>
      </c>
      <c r="J61" s="1">
        <f>COUNTIFS(Table2[Sub-Sector],Table3[[#This Row],[Sub-Sector]],Table2[% Away From Day Low],"&gt;=0.05")/Table3[[#This Row],[Count]]</f>
        <v>0</v>
      </c>
      <c r="K61" s="1">
        <f>COUNTIFS(Table2[Sub-Sector],Table3[[#This Row],[Sub-Sector]],Table2[% Away From Day High],"&lt;=0.05")/Table3[[#This Row],[Count]]</f>
        <v>1</v>
      </c>
      <c r="L61" s="1">
        <f>COUNTIFS(Table2[Sub-Sector],Table3[[#This Row],[Sub-Sector]],Table2[% Away From Current Week Low],"&gt;=0.05")/Table3[[#This Row],[Count]]</f>
        <v>0</v>
      </c>
      <c r="M61" s="1">
        <f>COUNTIFS(Table2[Sub-Sector],Table3[[#This Row],[Sub-Sector]],Table2[% Away From Current Week High],"&lt;=0.05")/Table3[[#This Row],[Count]]</f>
        <v>0.58333333333333337</v>
      </c>
      <c r="N61" s="1">
        <f>COUNTIFS(Table2[Sub-Sector],Table3[[#This Row],[Sub-Sector]],Table2[% Away From Current Month Low],"&gt;=0.05")/Table3[[#This Row],[Count]]</f>
        <v>0.25</v>
      </c>
      <c r="O61" s="1">
        <f>COUNTIFS(Table2[Sub-Sector],Table3[[#This Row],[Sub-Sector]],Table2[% Away From Current Month High],"&lt;=0.05")/Table3[[#This Row],[Count]]</f>
        <v>0.5</v>
      </c>
      <c r="P61" s="1">
        <f>COUNTIFS(Table2[Sub-Sector],Table3[[#This Row],[Sub-Sector]],Table2[% Away From 52W High],"&lt;=10")/Table3[[#This Row],[Count]]</f>
        <v>0.33333333333333331</v>
      </c>
      <c r="Q61" s="1">
        <f>COUNTIFS(Table2[Sub-Sector],Table3[[#This Row],[Sub-Sector]],Table2[% Away From 52W Low],"&gt;=10")/Table3[[#This Row],[Count]]</f>
        <v>0.91666666666666663</v>
      </c>
      <c r="R61" s="1">
        <f>COUNTIFS(Table2[Sub-Sector],Table3[[#This Row],[Sub-Sector]],Table2[% Price above 20 EMA],"&gt;=0")/Table3[[#This Row],[Count]]</f>
        <v>0.41666666666666669</v>
      </c>
      <c r="S61" s="1">
        <f>COUNTIFS(Table2[Sub-Sector],Table3[[#This Row],[Sub-Sector]],Table2[% Price above 50 EMA],"&gt;=0")/Table3[[#This Row],[Count]]</f>
        <v>0.5</v>
      </c>
      <c r="T61" s="1">
        <f>COUNTIFS(Table2[Sub-Sector],Table3[[#This Row],[Sub-Sector]],Table2[% Price above 200 EMA],"&gt;=0")/Table3[[#This Row],[Count]]</f>
        <v>0.66666666666666663</v>
      </c>
      <c r="U61" s="1">
        <f>COUNTIFS(Table2[Sub-Sector],Table3[[#This Row],[Sub-Sector]],Table2[Rate of Change - Zone],"Positive")/Table3[[#This Row],[Count]]</f>
        <v>0.33333333333333331</v>
      </c>
      <c r="V61" s="1">
        <f>COUNTIFS(Table2[Sub-Sector],Table3[[#This Row],[Sub-Sector]],Table2[Sharpe Ratio],"&gt;=0.10")/Table3[[#This Row],[Count]]</f>
        <v>0.41666666666666669</v>
      </c>
      <c r="W6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402</v>
      </c>
      <c r="X61">
        <f>_xlfn.RANK.AVG(Table3[[#This Row],[Score]],Table3[Score],1)</f>
        <v>51</v>
      </c>
      <c r="Y6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240.5</v>
      </c>
      <c r="Z61">
        <f>_xlfn.RANK.AVG(Table3[[#This Row],[Score 2 ]],Table3[[Score 2 ]],1)</f>
        <v>60</v>
      </c>
    </row>
    <row r="62" spans="1:26" x14ac:dyDescent="0.3">
      <c r="A62" t="s">
        <v>455</v>
      </c>
      <c r="B62">
        <f>COUNTIFS(Table2[Sub-Sector],Table3[[#This Row],[Sub-Sector]])</f>
        <v>10</v>
      </c>
      <c r="C62" s="1">
        <f>COUNTIFS(Table2[Sub-Sector],Table3[[#This Row],[Sub-Sector]],Table2[Uptrend],"Uptrend")/Table3[[#This Row],[Count]]</f>
        <v>0.4</v>
      </c>
      <c r="D62" s="1">
        <f>COUNTIFS(Table2[Sub-Sector],Table3[[#This Row],[Sub-Sector]],Table2[1W Return vs Nifty],"&gt;=5")/Table3[[#This Row],[Count]]</f>
        <v>0.1</v>
      </c>
      <c r="E62" s="1">
        <f>COUNTIFS(Table2[Sub-Sector],Table3[[#This Row],[Sub-Sector]],Table2[1M Return vs Nifty],"&gt;=5")/Table3[[#This Row],[Count]]</f>
        <v>0.2</v>
      </c>
      <c r="F62" s="1">
        <f>COUNTIFS(Table2[Sub-Sector],Table3[[#This Row],[Sub-Sector]],Table2[6M Return vs Nifty],"&gt;=10")/Table3[[#This Row],[Count]]</f>
        <v>0.4</v>
      </c>
      <c r="G62" s="1">
        <f>COUNTIFS(Table2[Sub-Sector],Table3[[#This Row],[Sub-Sector]],Table2[1Y Return vs Nifty],"&gt;=10")/Table3[[#This Row],[Count]]</f>
        <v>0.3</v>
      </c>
      <c r="H62" s="1">
        <f>COUNTIFS(Table2[Sub-Sector],Table3[[#This Row],[Sub-Sector]],Table2[RSI Exponential â€“ 14D],"&gt;=50")/Table3[[#This Row],[Count]]</f>
        <v>0.2</v>
      </c>
      <c r="I62" s="1">
        <f>COUNTIFS(Table2[Sub-Sector],Table3[[#This Row],[Sub-Sector]],Table2[Relative Volume],"&gt;=1")/Table3[[#This Row],[Count]]</f>
        <v>0.3</v>
      </c>
      <c r="J62" s="1">
        <f>COUNTIFS(Table2[Sub-Sector],Table3[[#This Row],[Sub-Sector]],Table2[% Away From Day Low],"&gt;=0.05")/Table3[[#This Row],[Count]]</f>
        <v>0</v>
      </c>
      <c r="K62" s="1">
        <f>COUNTIFS(Table2[Sub-Sector],Table3[[#This Row],[Sub-Sector]],Table2[% Away From Day High],"&lt;=0.05")/Table3[[#This Row],[Count]]</f>
        <v>1</v>
      </c>
      <c r="L62" s="1">
        <f>COUNTIFS(Table2[Sub-Sector],Table3[[#This Row],[Sub-Sector]],Table2[% Away From Current Week Low],"&gt;=0.05")/Table3[[#This Row],[Count]]</f>
        <v>0.1</v>
      </c>
      <c r="M62" s="1">
        <f>COUNTIFS(Table2[Sub-Sector],Table3[[#This Row],[Sub-Sector]],Table2[% Away From Current Week High],"&lt;=0.05")/Table3[[#This Row],[Count]]</f>
        <v>0.5</v>
      </c>
      <c r="N62" s="1">
        <f>COUNTIFS(Table2[Sub-Sector],Table3[[#This Row],[Sub-Sector]],Table2[% Away From Current Month Low],"&gt;=0.05")/Table3[[#This Row],[Count]]</f>
        <v>0.4</v>
      </c>
      <c r="O62" s="1">
        <f>COUNTIFS(Table2[Sub-Sector],Table3[[#This Row],[Sub-Sector]],Table2[% Away From Current Month High],"&lt;=0.05")/Table3[[#This Row],[Count]]</f>
        <v>0.2</v>
      </c>
      <c r="P62" s="1">
        <f>COUNTIFS(Table2[Sub-Sector],Table3[[#This Row],[Sub-Sector]],Table2[% Away From 52W High],"&lt;=10")/Table3[[#This Row],[Count]]</f>
        <v>0.2</v>
      </c>
      <c r="Q62" s="1">
        <f>COUNTIFS(Table2[Sub-Sector],Table3[[#This Row],[Sub-Sector]],Table2[% Away From 52W Low],"&gt;=10")/Table3[[#This Row],[Count]]</f>
        <v>1</v>
      </c>
      <c r="R62" s="1">
        <f>COUNTIFS(Table2[Sub-Sector],Table3[[#This Row],[Sub-Sector]],Table2[% Price above 20 EMA],"&gt;=0")/Table3[[#This Row],[Count]]</f>
        <v>0.1</v>
      </c>
      <c r="S62" s="1">
        <f>COUNTIFS(Table2[Sub-Sector],Table3[[#This Row],[Sub-Sector]],Table2[% Price above 50 EMA],"&gt;=0")/Table3[[#This Row],[Count]]</f>
        <v>0.4</v>
      </c>
      <c r="T62" s="1">
        <f>COUNTIFS(Table2[Sub-Sector],Table3[[#This Row],[Sub-Sector]],Table2[% Price above 200 EMA],"&gt;=0")/Table3[[#This Row],[Count]]</f>
        <v>0.8</v>
      </c>
      <c r="U62" s="1">
        <f>COUNTIFS(Table2[Sub-Sector],Table3[[#This Row],[Sub-Sector]],Table2[Rate of Change - Zone],"Positive")/Table3[[#This Row],[Count]]</f>
        <v>0.3</v>
      </c>
      <c r="V62" s="1">
        <f>COUNTIFS(Table2[Sub-Sector],Table3[[#This Row],[Sub-Sector]],Table2[Sharpe Ratio],"&gt;=0.10")/Table3[[#This Row],[Count]]</f>
        <v>0.4</v>
      </c>
      <c r="W6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399</v>
      </c>
      <c r="X62">
        <f>_xlfn.RANK.AVG(Table3[[#This Row],[Score]],Table3[Score],1)</f>
        <v>50</v>
      </c>
      <c r="Y6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241</v>
      </c>
      <c r="Z62">
        <f>_xlfn.RANK.AVG(Table3[[#This Row],[Score 2 ]],Table3[[Score 2 ]],1)</f>
        <v>61</v>
      </c>
    </row>
    <row r="63" spans="1:26" x14ac:dyDescent="0.3">
      <c r="A63" t="s">
        <v>384</v>
      </c>
      <c r="B63">
        <f>COUNTIFS(Table2[Sub-Sector],Table3[[#This Row],[Sub-Sector]])</f>
        <v>5</v>
      </c>
      <c r="C63" s="1">
        <f>COUNTIFS(Table2[Sub-Sector],Table3[[#This Row],[Sub-Sector]],Table2[Uptrend],"Uptrend")/Table3[[#This Row],[Count]]</f>
        <v>0.2</v>
      </c>
      <c r="D63" s="1">
        <f>COUNTIFS(Table2[Sub-Sector],Table3[[#This Row],[Sub-Sector]],Table2[1W Return vs Nifty],"&gt;=5")/Table3[[#This Row],[Count]]</f>
        <v>0</v>
      </c>
      <c r="E63" s="1">
        <f>COUNTIFS(Table2[Sub-Sector],Table3[[#This Row],[Sub-Sector]],Table2[1M Return vs Nifty],"&gt;=5")/Table3[[#This Row],[Count]]</f>
        <v>0</v>
      </c>
      <c r="F63" s="1">
        <f>COUNTIFS(Table2[Sub-Sector],Table3[[#This Row],[Sub-Sector]],Table2[6M Return vs Nifty],"&gt;=10")/Table3[[#This Row],[Count]]</f>
        <v>0.6</v>
      </c>
      <c r="G63" s="1">
        <f>COUNTIFS(Table2[Sub-Sector],Table3[[#This Row],[Sub-Sector]],Table2[1Y Return vs Nifty],"&gt;=10")/Table3[[#This Row],[Count]]</f>
        <v>0.4</v>
      </c>
      <c r="H63" s="1">
        <f>COUNTIFS(Table2[Sub-Sector],Table3[[#This Row],[Sub-Sector]],Table2[RSI Exponential â€“ 14D],"&gt;=50")/Table3[[#This Row],[Count]]</f>
        <v>0.6</v>
      </c>
      <c r="I63" s="1">
        <f>COUNTIFS(Table2[Sub-Sector],Table3[[#This Row],[Sub-Sector]],Table2[Relative Volume],"&gt;=1")/Table3[[#This Row],[Count]]</f>
        <v>0</v>
      </c>
      <c r="J63" s="1">
        <f>COUNTIFS(Table2[Sub-Sector],Table3[[#This Row],[Sub-Sector]],Table2[% Away From Day Low],"&gt;=0.05")/Table3[[#This Row],[Count]]</f>
        <v>0</v>
      </c>
      <c r="K63" s="1">
        <f>COUNTIFS(Table2[Sub-Sector],Table3[[#This Row],[Sub-Sector]],Table2[% Away From Day High],"&lt;=0.05")/Table3[[#This Row],[Count]]</f>
        <v>1</v>
      </c>
      <c r="L63" s="1">
        <f>COUNTIFS(Table2[Sub-Sector],Table3[[#This Row],[Sub-Sector]],Table2[% Away From Current Week Low],"&gt;=0.05")/Table3[[#This Row],[Count]]</f>
        <v>0.2</v>
      </c>
      <c r="M63" s="1">
        <f>COUNTIFS(Table2[Sub-Sector],Table3[[#This Row],[Sub-Sector]],Table2[% Away From Current Week High],"&lt;=0.05")/Table3[[#This Row],[Count]]</f>
        <v>1</v>
      </c>
      <c r="N63" s="1">
        <f>COUNTIFS(Table2[Sub-Sector],Table3[[#This Row],[Sub-Sector]],Table2[% Away From Current Month Low],"&gt;=0.05")/Table3[[#This Row],[Count]]</f>
        <v>0.8</v>
      </c>
      <c r="O63" s="1">
        <f>COUNTIFS(Table2[Sub-Sector],Table3[[#This Row],[Sub-Sector]],Table2[% Away From Current Month High],"&lt;=0.05")/Table3[[#This Row],[Count]]</f>
        <v>0.8</v>
      </c>
      <c r="P63" s="1">
        <f>COUNTIFS(Table2[Sub-Sector],Table3[[#This Row],[Sub-Sector]],Table2[% Away From 52W High],"&lt;=10")/Table3[[#This Row],[Count]]</f>
        <v>0.2</v>
      </c>
      <c r="Q63" s="1">
        <f>COUNTIFS(Table2[Sub-Sector],Table3[[#This Row],[Sub-Sector]],Table2[% Away From 52W Low],"&gt;=10")/Table3[[#This Row],[Count]]</f>
        <v>1</v>
      </c>
      <c r="R63" s="1">
        <f>COUNTIFS(Table2[Sub-Sector],Table3[[#This Row],[Sub-Sector]],Table2[% Price above 20 EMA],"&gt;=0")/Table3[[#This Row],[Count]]</f>
        <v>0.6</v>
      </c>
      <c r="S63" s="1">
        <f>COUNTIFS(Table2[Sub-Sector],Table3[[#This Row],[Sub-Sector]],Table2[% Price above 50 EMA],"&gt;=0")/Table3[[#This Row],[Count]]</f>
        <v>0.4</v>
      </c>
      <c r="T63" s="1">
        <f>COUNTIFS(Table2[Sub-Sector],Table3[[#This Row],[Sub-Sector]],Table2[% Price above 200 EMA],"&gt;=0")/Table3[[#This Row],[Count]]</f>
        <v>0.6</v>
      </c>
      <c r="U63" s="1">
        <f>COUNTIFS(Table2[Sub-Sector],Table3[[#This Row],[Sub-Sector]],Table2[Rate of Change - Zone],"Positive")/Table3[[#This Row],[Count]]</f>
        <v>0.4</v>
      </c>
      <c r="V63" s="1">
        <f>COUNTIFS(Table2[Sub-Sector],Table3[[#This Row],[Sub-Sector]],Table2[Sharpe Ratio],"&gt;=0.10")/Table3[[#This Row],[Count]]</f>
        <v>0.2</v>
      </c>
      <c r="W6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513</v>
      </c>
      <c r="X63">
        <f>_xlfn.RANK.AVG(Table3[[#This Row],[Score]],Table3[Score],1)</f>
        <v>84</v>
      </c>
      <c r="Y6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241.5</v>
      </c>
      <c r="Z63">
        <f>_xlfn.RANK.AVG(Table3[[#This Row],[Score 2 ]],Table3[[Score 2 ]],1)</f>
        <v>62</v>
      </c>
    </row>
    <row r="64" spans="1:26" x14ac:dyDescent="0.3">
      <c r="A64" t="s">
        <v>172</v>
      </c>
      <c r="B64">
        <f>COUNTIFS(Table2[Sub-Sector],Table3[[#This Row],[Sub-Sector]])</f>
        <v>9</v>
      </c>
      <c r="C64" s="1">
        <f>COUNTIFS(Table2[Sub-Sector],Table3[[#This Row],[Sub-Sector]],Table2[Uptrend],"Uptrend")/Table3[[#This Row],[Count]]</f>
        <v>0.77777777777777779</v>
      </c>
      <c r="D64" s="1">
        <f>COUNTIFS(Table2[Sub-Sector],Table3[[#This Row],[Sub-Sector]],Table2[1W Return vs Nifty],"&gt;=5")/Table3[[#This Row],[Count]]</f>
        <v>0.22222222222222221</v>
      </c>
      <c r="E64" s="1">
        <f>COUNTIFS(Table2[Sub-Sector],Table3[[#This Row],[Sub-Sector]],Table2[1M Return vs Nifty],"&gt;=5")/Table3[[#This Row],[Count]]</f>
        <v>0.33333333333333331</v>
      </c>
      <c r="F64" s="1">
        <f>COUNTIFS(Table2[Sub-Sector],Table3[[#This Row],[Sub-Sector]],Table2[6M Return vs Nifty],"&gt;=10")/Table3[[#This Row],[Count]]</f>
        <v>0.44444444444444442</v>
      </c>
      <c r="G64" s="1">
        <f>COUNTIFS(Table2[Sub-Sector],Table3[[#This Row],[Sub-Sector]],Table2[1Y Return vs Nifty],"&gt;=10")/Table3[[#This Row],[Count]]</f>
        <v>0.33333333333333331</v>
      </c>
      <c r="H64" s="1">
        <f>COUNTIFS(Table2[Sub-Sector],Table3[[#This Row],[Sub-Sector]],Table2[RSI Exponential â€“ 14D],"&gt;=50")/Table3[[#This Row],[Count]]</f>
        <v>0.22222222222222221</v>
      </c>
      <c r="I64" s="1">
        <f>COUNTIFS(Table2[Sub-Sector],Table3[[#This Row],[Sub-Sector]],Table2[Relative Volume],"&gt;=1")/Table3[[#This Row],[Count]]</f>
        <v>0.33333333333333331</v>
      </c>
      <c r="J64" s="1">
        <f>COUNTIFS(Table2[Sub-Sector],Table3[[#This Row],[Sub-Sector]],Table2[% Away From Day Low],"&gt;=0.05")/Table3[[#This Row],[Count]]</f>
        <v>0</v>
      </c>
      <c r="K64" s="1">
        <f>COUNTIFS(Table2[Sub-Sector],Table3[[#This Row],[Sub-Sector]],Table2[% Away From Day High],"&lt;=0.05")/Table3[[#This Row],[Count]]</f>
        <v>0.88888888888888884</v>
      </c>
      <c r="L64" s="1">
        <f>COUNTIFS(Table2[Sub-Sector],Table3[[#This Row],[Sub-Sector]],Table2[% Away From Current Week Low],"&gt;=0.05")/Table3[[#This Row],[Count]]</f>
        <v>0.1111111111111111</v>
      </c>
      <c r="M64" s="1">
        <f>COUNTIFS(Table2[Sub-Sector],Table3[[#This Row],[Sub-Sector]],Table2[% Away From Current Week High],"&lt;=0.05")/Table3[[#This Row],[Count]]</f>
        <v>0.44444444444444442</v>
      </c>
      <c r="N64" s="1">
        <f>COUNTIFS(Table2[Sub-Sector],Table3[[#This Row],[Sub-Sector]],Table2[% Away From Current Month Low],"&gt;=0.05")/Table3[[#This Row],[Count]]</f>
        <v>0.33333333333333331</v>
      </c>
      <c r="O64" s="1">
        <f>COUNTIFS(Table2[Sub-Sector],Table3[[#This Row],[Sub-Sector]],Table2[% Away From Current Month High],"&lt;=0.05")/Table3[[#This Row],[Count]]</f>
        <v>0.1111111111111111</v>
      </c>
      <c r="P64" s="1">
        <f>COUNTIFS(Table2[Sub-Sector],Table3[[#This Row],[Sub-Sector]],Table2[% Away From 52W High],"&lt;=10")/Table3[[#This Row],[Count]]</f>
        <v>0.55555555555555558</v>
      </c>
      <c r="Q64" s="1">
        <f>COUNTIFS(Table2[Sub-Sector],Table3[[#This Row],[Sub-Sector]],Table2[% Away From 52W Low],"&gt;=10")/Table3[[#This Row],[Count]]</f>
        <v>1</v>
      </c>
      <c r="R64" s="1">
        <f>COUNTIFS(Table2[Sub-Sector],Table3[[#This Row],[Sub-Sector]],Table2[% Price above 20 EMA],"&gt;=0")/Table3[[#This Row],[Count]]</f>
        <v>0.1111111111111111</v>
      </c>
      <c r="S64" s="1">
        <f>COUNTIFS(Table2[Sub-Sector],Table3[[#This Row],[Sub-Sector]],Table2[% Price above 50 EMA],"&gt;=0")/Table3[[#This Row],[Count]]</f>
        <v>0.66666666666666663</v>
      </c>
      <c r="T64" s="1">
        <f>COUNTIFS(Table2[Sub-Sector],Table3[[#This Row],[Sub-Sector]],Table2[% Price above 200 EMA],"&gt;=0")/Table3[[#This Row],[Count]]</f>
        <v>0.88888888888888884</v>
      </c>
      <c r="U64" s="1">
        <f>COUNTIFS(Table2[Sub-Sector],Table3[[#This Row],[Sub-Sector]],Table2[Rate of Change - Zone],"Positive")/Table3[[#This Row],[Count]]</f>
        <v>0.1111111111111111</v>
      </c>
      <c r="V64" s="1">
        <f>COUNTIFS(Table2[Sub-Sector],Table3[[#This Row],[Sub-Sector]],Table2[Sharpe Ratio],"&gt;=0.10")/Table3[[#This Row],[Count]]</f>
        <v>0.1111111111111111</v>
      </c>
      <c r="W6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326</v>
      </c>
      <c r="X64">
        <f>_xlfn.RANK.AVG(Table3[[#This Row],[Score]],Table3[Score],1)</f>
        <v>33.5</v>
      </c>
      <c r="Y6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242.5</v>
      </c>
      <c r="Z64">
        <f>_xlfn.RANK.AVG(Table3[[#This Row],[Score 2 ]],Table3[[Score 2 ]],1)</f>
        <v>63</v>
      </c>
    </row>
    <row r="65" spans="1:26" x14ac:dyDescent="0.3">
      <c r="A65" t="s">
        <v>117</v>
      </c>
      <c r="B65">
        <f>COUNTIFS(Table2[Sub-Sector],Table3[[#This Row],[Sub-Sector]])</f>
        <v>24</v>
      </c>
      <c r="C65" s="1">
        <f>COUNTIFS(Table2[Sub-Sector],Table3[[#This Row],[Sub-Sector]],Table2[Uptrend],"Uptrend")/Table3[[#This Row],[Count]]</f>
        <v>0.5</v>
      </c>
      <c r="D65" s="1">
        <f>COUNTIFS(Table2[Sub-Sector],Table3[[#This Row],[Sub-Sector]],Table2[1W Return vs Nifty],"&gt;=5")/Table3[[#This Row],[Count]]</f>
        <v>8.3333333333333329E-2</v>
      </c>
      <c r="E65" s="1">
        <f>COUNTIFS(Table2[Sub-Sector],Table3[[#This Row],[Sub-Sector]],Table2[1M Return vs Nifty],"&gt;=5")/Table3[[#This Row],[Count]]</f>
        <v>0.29166666666666669</v>
      </c>
      <c r="F65" s="1">
        <f>COUNTIFS(Table2[Sub-Sector],Table3[[#This Row],[Sub-Sector]],Table2[6M Return vs Nifty],"&gt;=10")/Table3[[#This Row],[Count]]</f>
        <v>0.33333333333333331</v>
      </c>
      <c r="G65" s="1">
        <f>COUNTIFS(Table2[Sub-Sector],Table3[[#This Row],[Sub-Sector]],Table2[1Y Return vs Nifty],"&gt;=10")/Table3[[#This Row],[Count]]</f>
        <v>0.58333333333333337</v>
      </c>
      <c r="H65" s="1">
        <f>COUNTIFS(Table2[Sub-Sector],Table3[[#This Row],[Sub-Sector]],Table2[RSI Exponential â€“ 14D],"&gt;=50")/Table3[[#This Row],[Count]]</f>
        <v>0.33333333333333331</v>
      </c>
      <c r="I65" s="1">
        <f>COUNTIFS(Table2[Sub-Sector],Table3[[#This Row],[Sub-Sector]],Table2[Relative Volume],"&gt;=1")/Table3[[#This Row],[Count]]</f>
        <v>0.20833333333333334</v>
      </c>
      <c r="J65" s="1">
        <f>COUNTIFS(Table2[Sub-Sector],Table3[[#This Row],[Sub-Sector]],Table2[% Away From Day Low],"&gt;=0.05")/Table3[[#This Row],[Count]]</f>
        <v>0</v>
      </c>
      <c r="K65" s="1">
        <f>COUNTIFS(Table2[Sub-Sector],Table3[[#This Row],[Sub-Sector]],Table2[% Away From Day High],"&lt;=0.05")/Table3[[#This Row],[Count]]</f>
        <v>1</v>
      </c>
      <c r="L65" s="1">
        <f>COUNTIFS(Table2[Sub-Sector],Table3[[#This Row],[Sub-Sector]],Table2[% Away From Current Week Low],"&gt;=0.05")/Table3[[#This Row],[Count]]</f>
        <v>8.3333333333333329E-2</v>
      </c>
      <c r="M65" s="1">
        <f>COUNTIFS(Table2[Sub-Sector],Table3[[#This Row],[Sub-Sector]],Table2[% Away From Current Week High],"&lt;=0.05")/Table3[[#This Row],[Count]]</f>
        <v>0.54166666666666663</v>
      </c>
      <c r="N65" s="1">
        <f>COUNTIFS(Table2[Sub-Sector],Table3[[#This Row],[Sub-Sector]],Table2[% Away From Current Month Low],"&gt;=0.05")/Table3[[#This Row],[Count]]</f>
        <v>0.29166666666666669</v>
      </c>
      <c r="O65" s="1">
        <f>COUNTIFS(Table2[Sub-Sector],Table3[[#This Row],[Sub-Sector]],Table2[% Away From Current Month High],"&lt;=0.05")/Table3[[#This Row],[Count]]</f>
        <v>0.125</v>
      </c>
      <c r="P65" s="1">
        <f>COUNTIFS(Table2[Sub-Sector],Table3[[#This Row],[Sub-Sector]],Table2[% Away From 52W High],"&lt;=10")/Table3[[#This Row],[Count]]</f>
        <v>0.25</v>
      </c>
      <c r="Q65" s="1">
        <f>COUNTIFS(Table2[Sub-Sector],Table3[[#This Row],[Sub-Sector]],Table2[% Away From 52W Low],"&gt;=10")/Table3[[#This Row],[Count]]</f>
        <v>1</v>
      </c>
      <c r="R65" s="1">
        <f>COUNTIFS(Table2[Sub-Sector],Table3[[#This Row],[Sub-Sector]],Table2[% Price above 20 EMA],"&gt;=0")/Table3[[#This Row],[Count]]</f>
        <v>0.29166666666666669</v>
      </c>
      <c r="S65" s="1">
        <f>COUNTIFS(Table2[Sub-Sector],Table3[[#This Row],[Sub-Sector]],Table2[% Price above 50 EMA],"&gt;=0")/Table3[[#This Row],[Count]]</f>
        <v>0.375</v>
      </c>
      <c r="T65" s="1">
        <f>COUNTIFS(Table2[Sub-Sector],Table3[[#This Row],[Sub-Sector]],Table2[% Price above 200 EMA],"&gt;=0")/Table3[[#This Row],[Count]]</f>
        <v>0.79166666666666663</v>
      </c>
      <c r="U65" s="1">
        <f>COUNTIFS(Table2[Sub-Sector],Table3[[#This Row],[Sub-Sector]],Table2[Rate of Change - Zone],"Positive")/Table3[[#This Row],[Count]]</f>
        <v>0.16666666666666666</v>
      </c>
      <c r="V65" s="1">
        <f>COUNTIFS(Table2[Sub-Sector],Table3[[#This Row],[Sub-Sector]],Table2[Sharpe Ratio],"&gt;=0.10")/Table3[[#This Row],[Count]]</f>
        <v>0.41666666666666669</v>
      </c>
      <c r="W6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377</v>
      </c>
      <c r="X65">
        <f>_xlfn.RANK.AVG(Table3[[#This Row],[Score]],Table3[Score],1)</f>
        <v>42</v>
      </c>
      <c r="Y6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246.5</v>
      </c>
      <c r="Z65">
        <f>_xlfn.RANK.AVG(Table3[[#This Row],[Score 2 ]],Table3[[Score 2 ]],1)</f>
        <v>64</v>
      </c>
    </row>
    <row r="66" spans="1:26" x14ac:dyDescent="0.3">
      <c r="A66" t="s">
        <v>286</v>
      </c>
      <c r="B66">
        <f>COUNTIFS(Table2[Sub-Sector],Table3[[#This Row],[Sub-Sector]])</f>
        <v>6</v>
      </c>
      <c r="C66" s="1">
        <f>COUNTIFS(Table2[Sub-Sector],Table3[[#This Row],[Sub-Sector]],Table2[Uptrend],"Uptrend")/Table3[[#This Row],[Count]]</f>
        <v>0.66666666666666663</v>
      </c>
      <c r="D66" s="1">
        <f>COUNTIFS(Table2[Sub-Sector],Table3[[#This Row],[Sub-Sector]],Table2[1W Return vs Nifty],"&gt;=5")/Table3[[#This Row],[Count]]</f>
        <v>0</v>
      </c>
      <c r="E66" s="1">
        <f>COUNTIFS(Table2[Sub-Sector],Table3[[#This Row],[Sub-Sector]],Table2[1M Return vs Nifty],"&gt;=5")/Table3[[#This Row],[Count]]</f>
        <v>0.16666666666666666</v>
      </c>
      <c r="F66" s="1">
        <f>COUNTIFS(Table2[Sub-Sector],Table3[[#This Row],[Sub-Sector]],Table2[6M Return vs Nifty],"&gt;=10")/Table3[[#This Row],[Count]]</f>
        <v>0</v>
      </c>
      <c r="G66" s="1">
        <f>COUNTIFS(Table2[Sub-Sector],Table3[[#This Row],[Sub-Sector]],Table2[1Y Return vs Nifty],"&gt;=10")/Table3[[#This Row],[Count]]</f>
        <v>0.5</v>
      </c>
      <c r="H66" s="1">
        <f>COUNTIFS(Table2[Sub-Sector],Table3[[#This Row],[Sub-Sector]],Table2[RSI Exponential â€“ 14D],"&gt;=50")/Table3[[#This Row],[Count]]</f>
        <v>0.33333333333333331</v>
      </c>
      <c r="I66" s="1">
        <f>COUNTIFS(Table2[Sub-Sector],Table3[[#This Row],[Sub-Sector]],Table2[Relative Volume],"&gt;=1")/Table3[[#This Row],[Count]]</f>
        <v>0.16666666666666666</v>
      </c>
      <c r="J66" s="1">
        <f>COUNTIFS(Table2[Sub-Sector],Table3[[#This Row],[Sub-Sector]],Table2[% Away From Day Low],"&gt;=0.05")/Table3[[#This Row],[Count]]</f>
        <v>0</v>
      </c>
      <c r="K66" s="1">
        <f>COUNTIFS(Table2[Sub-Sector],Table3[[#This Row],[Sub-Sector]],Table2[% Away From Day High],"&lt;=0.05")/Table3[[#This Row],[Count]]</f>
        <v>1</v>
      </c>
      <c r="L66" s="1">
        <f>COUNTIFS(Table2[Sub-Sector],Table3[[#This Row],[Sub-Sector]],Table2[% Away From Current Week Low],"&gt;=0.05")/Table3[[#This Row],[Count]]</f>
        <v>0</v>
      </c>
      <c r="M66" s="1">
        <f>COUNTIFS(Table2[Sub-Sector],Table3[[#This Row],[Sub-Sector]],Table2[% Away From Current Week High],"&lt;=0.05")/Table3[[#This Row],[Count]]</f>
        <v>0.66666666666666663</v>
      </c>
      <c r="N66" s="1">
        <f>COUNTIFS(Table2[Sub-Sector],Table3[[#This Row],[Sub-Sector]],Table2[% Away From Current Month Low],"&gt;=0.05")/Table3[[#This Row],[Count]]</f>
        <v>0.83333333333333337</v>
      </c>
      <c r="O66" s="1">
        <f>COUNTIFS(Table2[Sub-Sector],Table3[[#This Row],[Sub-Sector]],Table2[% Away From Current Month High],"&lt;=0.05")/Table3[[#This Row],[Count]]</f>
        <v>0.66666666666666663</v>
      </c>
      <c r="P66" s="1">
        <f>COUNTIFS(Table2[Sub-Sector],Table3[[#This Row],[Sub-Sector]],Table2[% Away From 52W High],"&lt;=10")/Table3[[#This Row],[Count]]</f>
        <v>0.33333333333333331</v>
      </c>
      <c r="Q66" s="1">
        <f>COUNTIFS(Table2[Sub-Sector],Table3[[#This Row],[Sub-Sector]],Table2[% Away From 52W Low],"&gt;=10")/Table3[[#This Row],[Count]]</f>
        <v>0.83333333333333337</v>
      </c>
      <c r="R66" s="1">
        <f>COUNTIFS(Table2[Sub-Sector],Table3[[#This Row],[Sub-Sector]],Table2[% Price above 20 EMA],"&gt;=0")/Table3[[#This Row],[Count]]</f>
        <v>0</v>
      </c>
      <c r="S66" s="1">
        <f>COUNTIFS(Table2[Sub-Sector],Table3[[#This Row],[Sub-Sector]],Table2[% Price above 50 EMA],"&gt;=0")/Table3[[#This Row],[Count]]</f>
        <v>0.5</v>
      </c>
      <c r="T66" s="1">
        <f>COUNTIFS(Table2[Sub-Sector],Table3[[#This Row],[Sub-Sector]],Table2[% Price above 200 EMA],"&gt;=0")/Table3[[#This Row],[Count]]</f>
        <v>0.66666666666666663</v>
      </c>
      <c r="U66" s="1">
        <f>COUNTIFS(Table2[Sub-Sector],Table3[[#This Row],[Sub-Sector]],Table2[Rate of Change - Zone],"Positive")/Table3[[#This Row],[Count]]</f>
        <v>0.83333333333333337</v>
      </c>
      <c r="V66" s="1">
        <f>COUNTIFS(Table2[Sub-Sector],Table3[[#This Row],[Sub-Sector]],Table2[Sharpe Ratio],"&gt;=0.10")/Table3[[#This Row],[Count]]</f>
        <v>0.66666666666666663</v>
      </c>
      <c r="W6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422</v>
      </c>
      <c r="X66">
        <f>_xlfn.RANK.AVG(Table3[[#This Row],[Score]],Table3[Score],1)</f>
        <v>57</v>
      </c>
      <c r="Y6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247.5</v>
      </c>
      <c r="Z66">
        <f>_xlfn.RANK.AVG(Table3[[#This Row],[Score 2 ]],Table3[[Score 2 ]],1)</f>
        <v>65</v>
      </c>
    </row>
    <row r="67" spans="1:26" x14ac:dyDescent="0.3">
      <c r="A67" t="s">
        <v>190</v>
      </c>
      <c r="B67">
        <f>COUNTIFS(Table2[Sub-Sector],Table3[[#This Row],[Sub-Sector]])</f>
        <v>28</v>
      </c>
      <c r="C67" s="1">
        <f>COUNTIFS(Table2[Sub-Sector],Table3[[#This Row],[Sub-Sector]],Table2[Uptrend],"Uptrend")/Table3[[#This Row],[Count]]</f>
        <v>0.39285714285714285</v>
      </c>
      <c r="D67" s="1">
        <f>COUNTIFS(Table2[Sub-Sector],Table3[[#This Row],[Sub-Sector]],Table2[1W Return vs Nifty],"&gt;=5")/Table3[[#This Row],[Count]]</f>
        <v>3.5714285714285712E-2</v>
      </c>
      <c r="E67" s="1">
        <f>COUNTIFS(Table2[Sub-Sector],Table3[[#This Row],[Sub-Sector]],Table2[1M Return vs Nifty],"&gt;=5")/Table3[[#This Row],[Count]]</f>
        <v>0.25</v>
      </c>
      <c r="F67" s="1">
        <f>COUNTIFS(Table2[Sub-Sector],Table3[[#This Row],[Sub-Sector]],Table2[6M Return vs Nifty],"&gt;=10")/Table3[[#This Row],[Count]]</f>
        <v>0.42857142857142855</v>
      </c>
      <c r="G67" s="1">
        <f>COUNTIFS(Table2[Sub-Sector],Table3[[#This Row],[Sub-Sector]],Table2[1Y Return vs Nifty],"&gt;=10")/Table3[[#This Row],[Count]]</f>
        <v>0.5</v>
      </c>
      <c r="H67" s="1">
        <f>COUNTIFS(Table2[Sub-Sector],Table3[[#This Row],[Sub-Sector]],Table2[RSI Exponential â€“ 14D],"&gt;=50")/Table3[[#This Row],[Count]]</f>
        <v>0.17857142857142858</v>
      </c>
      <c r="I67" s="1">
        <f>COUNTIFS(Table2[Sub-Sector],Table3[[#This Row],[Sub-Sector]],Table2[Relative Volume],"&gt;=1")/Table3[[#This Row],[Count]]</f>
        <v>0.10714285714285714</v>
      </c>
      <c r="J67" s="1">
        <f>COUNTIFS(Table2[Sub-Sector],Table3[[#This Row],[Sub-Sector]],Table2[% Away From Day Low],"&gt;=0.05")/Table3[[#This Row],[Count]]</f>
        <v>3.5714285714285712E-2</v>
      </c>
      <c r="K67" s="1">
        <f>COUNTIFS(Table2[Sub-Sector],Table3[[#This Row],[Sub-Sector]],Table2[% Away From Day High],"&lt;=0.05")/Table3[[#This Row],[Count]]</f>
        <v>1</v>
      </c>
      <c r="L67" s="1">
        <f>COUNTIFS(Table2[Sub-Sector],Table3[[#This Row],[Sub-Sector]],Table2[% Away From Current Week Low],"&gt;=0.05")/Table3[[#This Row],[Count]]</f>
        <v>0.10714285714285714</v>
      </c>
      <c r="M67" s="1">
        <f>COUNTIFS(Table2[Sub-Sector],Table3[[#This Row],[Sub-Sector]],Table2[% Away From Current Week High],"&lt;=0.05")/Table3[[#This Row],[Count]]</f>
        <v>0.6071428571428571</v>
      </c>
      <c r="N67" s="1">
        <f>COUNTIFS(Table2[Sub-Sector],Table3[[#This Row],[Sub-Sector]],Table2[% Away From Current Month Low],"&gt;=0.05")/Table3[[#This Row],[Count]]</f>
        <v>0.42857142857142855</v>
      </c>
      <c r="O67" s="1">
        <f>COUNTIFS(Table2[Sub-Sector],Table3[[#This Row],[Sub-Sector]],Table2[% Away From Current Month High],"&lt;=0.05")/Table3[[#This Row],[Count]]</f>
        <v>0.2857142857142857</v>
      </c>
      <c r="P67" s="1">
        <f>COUNTIFS(Table2[Sub-Sector],Table3[[#This Row],[Sub-Sector]],Table2[% Away From 52W High],"&lt;=10")/Table3[[#This Row],[Count]]</f>
        <v>0.17857142857142858</v>
      </c>
      <c r="Q67" s="1">
        <f>COUNTIFS(Table2[Sub-Sector],Table3[[#This Row],[Sub-Sector]],Table2[% Away From 52W Low],"&gt;=10")/Table3[[#This Row],[Count]]</f>
        <v>0.9642857142857143</v>
      </c>
      <c r="R67" s="1">
        <f>COUNTIFS(Table2[Sub-Sector],Table3[[#This Row],[Sub-Sector]],Table2[% Price above 20 EMA],"&gt;=0")/Table3[[#This Row],[Count]]</f>
        <v>0.25</v>
      </c>
      <c r="S67" s="1">
        <f>COUNTIFS(Table2[Sub-Sector],Table3[[#This Row],[Sub-Sector]],Table2[% Price above 50 EMA],"&gt;=0")/Table3[[#This Row],[Count]]</f>
        <v>0.42857142857142855</v>
      </c>
      <c r="T67" s="1">
        <f>COUNTIFS(Table2[Sub-Sector],Table3[[#This Row],[Sub-Sector]],Table2[% Price above 200 EMA],"&gt;=0")/Table3[[#This Row],[Count]]</f>
        <v>0.8214285714285714</v>
      </c>
      <c r="U67" s="1">
        <f>COUNTIFS(Table2[Sub-Sector],Table3[[#This Row],[Sub-Sector]],Table2[Rate of Change - Zone],"Positive")/Table3[[#This Row],[Count]]</f>
        <v>0.14285714285714285</v>
      </c>
      <c r="V67" s="1">
        <f>COUNTIFS(Table2[Sub-Sector],Table3[[#This Row],[Sub-Sector]],Table2[Sharpe Ratio],"&gt;=0.10")/Table3[[#This Row],[Count]]</f>
        <v>0.42857142857142855</v>
      </c>
      <c r="W6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413.5</v>
      </c>
      <c r="X67">
        <f>_xlfn.RANK.AVG(Table3[[#This Row],[Score]],Table3[Score],1)</f>
        <v>55</v>
      </c>
      <c r="Y6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257</v>
      </c>
      <c r="Z67">
        <f>_xlfn.RANK.AVG(Table3[[#This Row],[Score 2 ]],Table3[[Score 2 ]],1)</f>
        <v>66</v>
      </c>
    </row>
    <row r="68" spans="1:26" x14ac:dyDescent="0.3">
      <c r="A68" t="s">
        <v>18</v>
      </c>
      <c r="B68">
        <f>COUNTIFS(Table2[Sub-Sector],Table3[[#This Row],[Sub-Sector]])</f>
        <v>6</v>
      </c>
      <c r="C68" s="1">
        <f>COUNTIFS(Table2[Sub-Sector],Table3[[#This Row],[Sub-Sector]],Table2[Uptrend],"Uptrend")/Table3[[#This Row],[Count]]</f>
        <v>0.33333333333333331</v>
      </c>
      <c r="D68" s="1">
        <f>COUNTIFS(Table2[Sub-Sector],Table3[[#This Row],[Sub-Sector]],Table2[1W Return vs Nifty],"&gt;=5")/Table3[[#This Row],[Count]]</f>
        <v>0.33333333333333331</v>
      </c>
      <c r="E68" s="1">
        <f>COUNTIFS(Table2[Sub-Sector],Table3[[#This Row],[Sub-Sector]],Table2[1M Return vs Nifty],"&gt;=5")/Table3[[#This Row],[Count]]</f>
        <v>0.33333333333333331</v>
      </c>
      <c r="F68" s="1">
        <f>COUNTIFS(Table2[Sub-Sector],Table3[[#This Row],[Sub-Sector]],Table2[6M Return vs Nifty],"&gt;=10")/Table3[[#This Row],[Count]]</f>
        <v>0.16666666666666666</v>
      </c>
      <c r="G68" s="1">
        <f>COUNTIFS(Table2[Sub-Sector],Table3[[#This Row],[Sub-Sector]],Table2[1Y Return vs Nifty],"&gt;=10")/Table3[[#This Row],[Count]]</f>
        <v>0.83333333333333337</v>
      </c>
      <c r="H68" s="1">
        <f>COUNTIFS(Table2[Sub-Sector],Table3[[#This Row],[Sub-Sector]],Table2[RSI Exponential â€“ 14D],"&gt;=50")/Table3[[#This Row],[Count]]</f>
        <v>0.33333333333333331</v>
      </c>
      <c r="I68" s="1">
        <f>COUNTIFS(Table2[Sub-Sector],Table3[[#This Row],[Sub-Sector]],Table2[Relative Volume],"&gt;=1")/Table3[[#This Row],[Count]]</f>
        <v>0.33333333333333331</v>
      </c>
      <c r="J68" s="1">
        <f>COUNTIFS(Table2[Sub-Sector],Table3[[#This Row],[Sub-Sector]],Table2[% Away From Day Low],"&gt;=0.05")/Table3[[#This Row],[Count]]</f>
        <v>0</v>
      </c>
      <c r="K68" s="1">
        <f>COUNTIFS(Table2[Sub-Sector],Table3[[#This Row],[Sub-Sector]],Table2[% Away From Day High],"&lt;=0.05")/Table3[[#This Row],[Count]]</f>
        <v>1</v>
      </c>
      <c r="L68" s="1">
        <f>COUNTIFS(Table2[Sub-Sector],Table3[[#This Row],[Sub-Sector]],Table2[% Away From Current Week Low],"&gt;=0.05")/Table3[[#This Row],[Count]]</f>
        <v>0.33333333333333331</v>
      </c>
      <c r="M68" s="1">
        <f>COUNTIFS(Table2[Sub-Sector],Table3[[#This Row],[Sub-Sector]],Table2[% Away From Current Week High],"&lt;=0.05")/Table3[[#This Row],[Count]]</f>
        <v>0.66666666666666663</v>
      </c>
      <c r="N68" s="1">
        <f>COUNTIFS(Table2[Sub-Sector],Table3[[#This Row],[Sub-Sector]],Table2[% Away From Current Month Low],"&gt;=0.05")/Table3[[#This Row],[Count]]</f>
        <v>0.33333333333333331</v>
      </c>
      <c r="O68" s="1">
        <f>COUNTIFS(Table2[Sub-Sector],Table3[[#This Row],[Sub-Sector]],Table2[% Away From Current Month High],"&lt;=0.05")/Table3[[#This Row],[Count]]</f>
        <v>0.16666666666666666</v>
      </c>
      <c r="P68" s="1">
        <f>COUNTIFS(Table2[Sub-Sector],Table3[[#This Row],[Sub-Sector]],Table2[% Away From 52W High],"&lt;=10")/Table3[[#This Row],[Count]]</f>
        <v>0.33333333333333331</v>
      </c>
      <c r="Q68" s="1">
        <f>COUNTIFS(Table2[Sub-Sector],Table3[[#This Row],[Sub-Sector]],Table2[% Away From 52W Low],"&gt;=10")/Table3[[#This Row],[Count]]</f>
        <v>1</v>
      </c>
      <c r="R68" s="1">
        <f>COUNTIFS(Table2[Sub-Sector],Table3[[#This Row],[Sub-Sector]],Table2[% Price above 20 EMA],"&gt;=0")/Table3[[#This Row],[Count]]</f>
        <v>0.33333333333333331</v>
      </c>
      <c r="S68" s="1">
        <f>COUNTIFS(Table2[Sub-Sector],Table3[[#This Row],[Sub-Sector]],Table2[% Price above 50 EMA],"&gt;=0")/Table3[[#This Row],[Count]]</f>
        <v>0.33333333333333331</v>
      </c>
      <c r="T68" s="1">
        <f>COUNTIFS(Table2[Sub-Sector],Table3[[#This Row],[Sub-Sector]],Table2[% Price above 200 EMA],"&gt;=0")/Table3[[#This Row],[Count]]</f>
        <v>0.66666666666666663</v>
      </c>
      <c r="U68" s="1">
        <f>COUNTIFS(Table2[Sub-Sector],Table3[[#This Row],[Sub-Sector]],Table2[Rate of Change - Zone],"Positive")/Table3[[#This Row],[Count]]</f>
        <v>0</v>
      </c>
      <c r="V68" s="1">
        <f>COUNTIFS(Table2[Sub-Sector],Table3[[#This Row],[Sub-Sector]],Table2[Sharpe Ratio],"&gt;=0.10")/Table3[[#This Row],[Count]]</f>
        <v>0.33333333333333331</v>
      </c>
      <c r="W6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379</v>
      </c>
      <c r="X68">
        <f>_xlfn.RANK.AVG(Table3[[#This Row],[Score]],Table3[Score],1)</f>
        <v>45</v>
      </c>
      <c r="Y6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258</v>
      </c>
      <c r="Z68">
        <f>_xlfn.RANK.AVG(Table3[[#This Row],[Score 2 ]],Table3[[Score 2 ]],1)</f>
        <v>67</v>
      </c>
    </row>
    <row r="69" spans="1:26" x14ac:dyDescent="0.3">
      <c r="A69" t="s">
        <v>195</v>
      </c>
      <c r="B69">
        <f>COUNTIFS(Table2[Sub-Sector],Table3[[#This Row],[Sub-Sector]])</f>
        <v>9</v>
      </c>
      <c r="C69" s="1">
        <f>COUNTIFS(Table2[Sub-Sector],Table3[[#This Row],[Sub-Sector]],Table2[Uptrend],"Uptrend")/Table3[[#This Row],[Count]]</f>
        <v>0.33333333333333331</v>
      </c>
      <c r="D69" s="1">
        <f>COUNTIFS(Table2[Sub-Sector],Table3[[#This Row],[Sub-Sector]],Table2[1W Return vs Nifty],"&gt;=5")/Table3[[#This Row],[Count]]</f>
        <v>0</v>
      </c>
      <c r="E69" s="1">
        <f>COUNTIFS(Table2[Sub-Sector],Table3[[#This Row],[Sub-Sector]],Table2[1M Return vs Nifty],"&gt;=5")/Table3[[#This Row],[Count]]</f>
        <v>0</v>
      </c>
      <c r="F69" s="1">
        <f>COUNTIFS(Table2[Sub-Sector],Table3[[#This Row],[Sub-Sector]],Table2[6M Return vs Nifty],"&gt;=10")/Table3[[#This Row],[Count]]</f>
        <v>0.44444444444444442</v>
      </c>
      <c r="G69" s="1">
        <f>COUNTIFS(Table2[Sub-Sector],Table3[[#This Row],[Sub-Sector]],Table2[1Y Return vs Nifty],"&gt;=10")/Table3[[#This Row],[Count]]</f>
        <v>0.33333333333333331</v>
      </c>
      <c r="H69" s="1">
        <f>COUNTIFS(Table2[Sub-Sector],Table3[[#This Row],[Sub-Sector]],Table2[RSI Exponential â€“ 14D],"&gt;=50")/Table3[[#This Row],[Count]]</f>
        <v>0.1111111111111111</v>
      </c>
      <c r="I69" s="1">
        <f>COUNTIFS(Table2[Sub-Sector],Table3[[#This Row],[Sub-Sector]],Table2[Relative Volume],"&gt;=1")/Table3[[#This Row],[Count]]</f>
        <v>0.22222222222222221</v>
      </c>
      <c r="J69" s="1">
        <f>COUNTIFS(Table2[Sub-Sector],Table3[[#This Row],[Sub-Sector]],Table2[% Away From Day Low],"&gt;=0.05")/Table3[[#This Row],[Count]]</f>
        <v>0</v>
      </c>
      <c r="K69" s="1">
        <f>COUNTIFS(Table2[Sub-Sector],Table3[[#This Row],[Sub-Sector]],Table2[% Away From Day High],"&lt;=0.05")/Table3[[#This Row],[Count]]</f>
        <v>1</v>
      </c>
      <c r="L69" s="1">
        <f>COUNTIFS(Table2[Sub-Sector],Table3[[#This Row],[Sub-Sector]],Table2[% Away From Current Week Low],"&gt;=0.05")/Table3[[#This Row],[Count]]</f>
        <v>0</v>
      </c>
      <c r="M69" s="1">
        <f>COUNTIFS(Table2[Sub-Sector],Table3[[#This Row],[Sub-Sector]],Table2[% Away From Current Week High],"&lt;=0.05")/Table3[[#This Row],[Count]]</f>
        <v>0.77777777777777779</v>
      </c>
      <c r="N69" s="1">
        <f>COUNTIFS(Table2[Sub-Sector],Table3[[#This Row],[Sub-Sector]],Table2[% Away From Current Month Low],"&gt;=0.05")/Table3[[#This Row],[Count]]</f>
        <v>0.1111111111111111</v>
      </c>
      <c r="O69" s="1">
        <f>COUNTIFS(Table2[Sub-Sector],Table3[[#This Row],[Sub-Sector]],Table2[% Away From Current Month High],"&lt;=0.05")/Table3[[#This Row],[Count]]</f>
        <v>0.1111111111111111</v>
      </c>
      <c r="P69" s="1">
        <f>COUNTIFS(Table2[Sub-Sector],Table3[[#This Row],[Sub-Sector]],Table2[% Away From 52W High],"&lt;=10")/Table3[[#This Row],[Count]]</f>
        <v>0.22222222222222221</v>
      </c>
      <c r="Q69" s="1">
        <f>COUNTIFS(Table2[Sub-Sector],Table3[[#This Row],[Sub-Sector]],Table2[% Away From 52W Low],"&gt;=10")/Table3[[#This Row],[Count]]</f>
        <v>0.88888888888888884</v>
      </c>
      <c r="R69" s="1">
        <f>COUNTIFS(Table2[Sub-Sector],Table3[[#This Row],[Sub-Sector]],Table2[% Price above 20 EMA],"&gt;=0")/Table3[[#This Row],[Count]]</f>
        <v>0</v>
      </c>
      <c r="S69" s="1">
        <f>COUNTIFS(Table2[Sub-Sector],Table3[[#This Row],[Sub-Sector]],Table2[% Price above 50 EMA],"&gt;=0")/Table3[[#This Row],[Count]]</f>
        <v>0.1111111111111111</v>
      </c>
      <c r="T69" s="1">
        <f>COUNTIFS(Table2[Sub-Sector],Table3[[#This Row],[Sub-Sector]],Table2[% Price above 200 EMA],"&gt;=0")/Table3[[#This Row],[Count]]</f>
        <v>0.55555555555555558</v>
      </c>
      <c r="U69" s="1">
        <f>COUNTIFS(Table2[Sub-Sector],Table3[[#This Row],[Sub-Sector]],Table2[Rate of Change - Zone],"Positive")/Table3[[#This Row],[Count]]</f>
        <v>0.1111111111111111</v>
      </c>
      <c r="V69" s="1">
        <f>COUNTIFS(Table2[Sub-Sector],Table3[[#This Row],[Sub-Sector]],Table2[Sharpe Ratio],"&gt;=0.10")/Table3[[#This Row],[Count]]</f>
        <v>0.1111111111111111</v>
      </c>
      <c r="W6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521.5</v>
      </c>
      <c r="X69">
        <f>_xlfn.RANK.AVG(Table3[[#This Row],[Score]],Table3[Score],1)</f>
        <v>87</v>
      </c>
      <c r="Y6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263</v>
      </c>
      <c r="Z69">
        <f>_xlfn.RANK.AVG(Table3[[#This Row],[Score 2 ]],Table3[[Score 2 ]],1)</f>
        <v>68</v>
      </c>
    </row>
    <row r="70" spans="1:26" x14ac:dyDescent="0.3">
      <c r="A70" t="s">
        <v>202</v>
      </c>
      <c r="B70">
        <f>COUNTIFS(Table2[Sub-Sector],Table3[[#This Row],[Sub-Sector]])</f>
        <v>2</v>
      </c>
      <c r="C70" s="1">
        <f>COUNTIFS(Table2[Sub-Sector],Table3[[#This Row],[Sub-Sector]],Table2[Uptrend],"Uptrend")/Table3[[#This Row],[Count]]</f>
        <v>0</v>
      </c>
      <c r="D70" s="1">
        <f>COUNTIFS(Table2[Sub-Sector],Table3[[#This Row],[Sub-Sector]],Table2[1W Return vs Nifty],"&gt;=5")/Table3[[#This Row],[Count]]</f>
        <v>0</v>
      </c>
      <c r="E70" s="1">
        <f>COUNTIFS(Table2[Sub-Sector],Table3[[#This Row],[Sub-Sector]],Table2[1M Return vs Nifty],"&gt;=5")/Table3[[#This Row],[Count]]</f>
        <v>0</v>
      </c>
      <c r="F70" s="1">
        <f>COUNTIFS(Table2[Sub-Sector],Table3[[#This Row],[Sub-Sector]],Table2[6M Return vs Nifty],"&gt;=10")/Table3[[#This Row],[Count]]</f>
        <v>0.5</v>
      </c>
      <c r="G70" s="1">
        <f>COUNTIFS(Table2[Sub-Sector],Table3[[#This Row],[Sub-Sector]],Table2[1Y Return vs Nifty],"&gt;=10")/Table3[[#This Row],[Count]]</f>
        <v>0</v>
      </c>
      <c r="H70" s="1">
        <f>COUNTIFS(Table2[Sub-Sector],Table3[[#This Row],[Sub-Sector]],Table2[RSI Exponential â€“ 14D],"&gt;=50")/Table3[[#This Row],[Count]]</f>
        <v>0</v>
      </c>
      <c r="I70" s="1">
        <f>COUNTIFS(Table2[Sub-Sector],Table3[[#This Row],[Sub-Sector]],Table2[Relative Volume],"&gt;=1")/Table3[[#This Row],[Count]]</f>
        <v>0.5</v>
      </c>
      <c r="J70" s="1">
        <f>COUNTIFS(Table2[Sub-Sector],Table3[[#This Row],[Sub-Sector]],Table2[% Away From Day Low],"&gt;=0.05")/Table3[[#This Row],[Count]]</f>
        <v>0</v>
      </c>
      <c r="K70" s="1">
        <f>COUNTIFS(Table2[Sub-Sector],Table3[[#This Row],[Sub-Sector]],Table2[% Away From Day High],"&lt;=0.05")/Table3[[#This Row],[Count]]</f>
        <v>1</v>
      </c>
      <c r="L70" s="1">
        <f>COUNTIFS(Table2[Sub-Sector],Table3[[#This Row],[Sub-Sector]],Table2[% Away From Current Week Low],"&gt;=0.05")/Table3[[#This Row],[Count]]</f>
        <v>0.5</v>
      </c>
      <c r="M70" s="1">
        <f>COUNTIFS(Table2[Sub-Sector],Table3[[#This Row],[Sub-Sector]],Table2[% Away From Current Week High],"&lt;=0.05")/Table3[[#This Row],[Count]]</f>
        <v>1</v>
      </c>
      <c r="N70" s="1">
        <f>COUNTIFS(Table2[Sub-Sector],Table3[[#This Row],[Sub-Sector]],Table2[% Away From Current Month Low],"&gt;=0.05")/Table3[[#This Row],[Count]]</f>
        <v>0.5</v>
      </c>
      <c r="O70" s="1">
        <f>COUNTIFS(Table2[Sub-Sector],Table3[[#This Row],[Sub-Sector]],Table2[% Away From Current Month High],"&lt;=0.05")/Table3[[#This Row],[Count]]</f>
        <v>0</v>
      </c>
      <c r="P70" s="1">
        <f>COUNTIFS(Table2[Sub-Sector],Table3[[#This Row],[Sub-Sector]],Table2[% Away From 52W High],"&lt;=10")/Table3[[#This Row],[Count]]</f>
        <v>0.5</v>
      </c>
      <c r="Q70" s="1">
        <f>COUNTIFS(Table2[Sub-Sector],Table3[[#This Row],[Sub-Sector]],Table2[% Away From 52W Low],"&gt;=10")/Table3[[#This Row],[Count]]</f>
        <v>1</v>
      </c>
      <c r="R70" s="1">
        <f>COUNTIFS(Table2[Sub-Sector],Table3[[#This Row],[Sub-Sector]],Table2[% Price above 20 EMA],"&gt;=0")/Table3[[#This Row],[Count]]</f>
        <v>0</v>
      </c>
      <c r="S70" s="1">
        <f>COUNTIFS(Table2[Sub-Sector],Table3[[#This Row],[Sub-Sector]],Table2[% Price above 50 EMA],"&gt;=0")/Table3[[#This Row],[Count]]</f>
        <v>0</v>
      </c>
      <c r="T70" s="1">
        <f>COUNTIFS(Table2[Sub-Sector],Table3[[#This Row],[Sub-Sector]],Table2[% Price above 200 EMA],"&gt;=0")/Table3[[#This Row],[Count]]</f>
        <v>1</v>
      </c>
      <c r="U70" s="1">
        <f>COUNTIFS(Table2[Sub-Sector],Table3[[#This Row],[Sub-Sector]],Table2[Rate of Change - Zone],"Positive")/Table3[[#This Row],[Count]]</f>
        <v>0</v>
      </c>
      <c r="V70" s="1">
        <f>COUNTIFS(Table2[Sub-Sector],Table3[[#This Row],[Sub-Sector]],Table2[Sharpe Ratio],"&gt;=0.10")/Table3[[#This Row],[Count]]</f>
        <v>0</v>
      </c>
      <c r="W7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555.5</v>
      </c>
      <c r="X70">
        <f>_xlfn.RANK.AVG(Table3[[#This Row],[Score]],Table3[Score],1)</f>
        <v>94</v>
      </c>
      <c r="Y7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265.5</v>
      </c>
      <c r="Z70">
        <f>_xlfn.RANK.AVG(Table3[[#This Row],[Score 2 ]],Table3[[Score 2 ]],1)</f>
        <v>69</v>
      </c>
    </row>
    <row r="71" spans="1:26" x14ac:dyDescent="0.3">
      <c r="A71" t="s">
        <v>1239</v>
      </c>
      <c r="B71">
        <f>COUNTIFS(Table2[Sub-Sector],Table3[[#This Row],[Sub-Sector]])</f>
        <v>2</v>
      </c>
      <c r="C71" s="1">
        <f>COUNTIFS(Table2[Sub-Sector],Table3[[#This Row],[Sub-Sector]],Table2[Uptrend],"Uptrend")/Table3[[#This Row],[Count]]</f>
        <v>0</v>
      </c>
      <c r="D71" s="1">
        <f>COUNTIFS(Table2[Sub-Sector],Table3[[#This Row],[Sub-Sector]],Table2[1W Return vs Nifty],"&gt;=5")/Table3[[#This Row],[Count]]</f>
        <v>0.5</v>
      </c>
      <c r="E71" s="1">
        <f>COUNTIFS(Table2[Sub-Sector],Table3[[#This Row],[Sub-Sector]],Table2[1M Return vs Nifty],"&gt;=5")/Table3[[#This Row],[Count]]</f>
        <v>0</v>
      </c>
      <c r="F71" s="1">
        <f>COUNTIFS(Table2[Sub-Sector],Table3[[#This Row],[Sub-Sector]],Table2[6M Return vs Nifty],"&gt;=10")/Table3[[#This Row],[Count]]</f>
        <v>0</v>
      </c>
      <c r="G71" s="1">
        <f>COUNTIFS(Table2[Sub-Sector],Table3[[#This Row],[Sub-Sector]],Table2[1Y Return vs Nifty],"&gt;=10")/Table3[[#This Row],[Count]]</f>
        <v>0</v>
      </c>
      <c r="H71" s="1">
        <f>COUNTIFS(Table2[Sub-Sector],Table3[[#This Row],[Sub-Sector]],Table2[RSI Exponential â€“ 14D],"&gt;=50")/Table3[[#This Row],[Count]]</f>
        <v>0.5</v>
      </c>
      <c r="I71" s="1">
        <f>COUNTIFS(Table2[Sub-Sector],Table3[[#This Row],[Sub-Sector]],Table2[Relative Volume],"&gt;=1")/Table3[[#This Row],[Count]]</f>
        <v>0.5</v>
      </c>
      <c r="J71" s="1">
        <f>COUNTIFS(Table2[Sub-Sector],Table3[[#This Row],[Sub-Sector]],Table2[% Away From Day Low],"&gt;=0.05")/Table3[[#This Row],[Count]]</f>
        <v>0</v>
      </c>
      <c r="K71" s="1">
        <f>COUNTIFS(Table2[Sub-Sector],Table3[[#This Row],[Sub-Sector]],Table2[% Away From Day High],"&lt;=0.05")/Table3[[#This Row],[Count]]</f>
        <v>1</v>
      </c>
      <c r="L71" s="1">
        <f>COUNTIFS(Table2[Sub-Sector],Table3[[#This Row],[Sub-Sector]],Table2[% Away From Current Week Low],"&gt;=0.05")/Table3[[#This Row],[Count]]</f>
        <v>0.5</v>
      </c>
      <c r="M71" s="1">
        <f>COUNTIFS(Table2[Sub-Sector],Table3[[#This Row],[Sub-Sector]],Table2[% Away From Current Week High],"&lt;=0.05")/Table3[[#This Row],[Count]]</f>
        <v>1</v>
      </c>
      <c r="N71" s="1">
        <f>COUNTIFS(Table2[Sub-Sector],Table3[[#This Row],[Sub-Sector]],Table2[% Away From Current Month Low],"&gt;=0.05")/Table3[[#This Row],[Count]]</f>
        <v>0.5</v>
      </c>
      <c r="O71" s="1">
        <f>COUNTIFS(Table2[Sub-Sector],Table3[[#This Row],[Sub-Sector]],Table2[% Away From Current Month High],"&lt;=0.05")/Table3[[#This Row],[Count]]</f>
        <v>1</v>
      </c>
      <c r="P71" s="1">
        <f>COUNTIFS(Table2[Sub-Sector],Table3[[#This Row],[Sub-Sector]],Table2[% Away From 52W High],"&lt;=10")/Table3[[#This Row],[Count]]</f>
        <v>0</v>
      </c>
      <c r="Q71" s="1">
        <f>COUNTIFS(Table2[Sub-Sector],Table3[[#This Row],[Sub-Sector]],Table2[% Away From 52W Low],"&gt;=10")/Table3[[#This Row],[Count]]</f>
        <v>0.5</v>
      </c>
      <c r="R71" s="1">
        <f>COUNTIFS(Table2[Sub-Sector],Table3[[#This Row],[Sub-Sector]],Table2[% Price above 20 EMA],"&gt;=0")/Table3[[#This Row],[Count]]</f>
        <v>0.5</v>
      </c>
      <c r="S71" s="1">
        <f>COUNTIFS(Table2[Sub-Sector],Table3[[#This Row],[Sub-Sector]],Table2[% Price above 50 EMA],"&gt;=0")/Table3[[#This Row],[Count]]</f>
        <v>0</v>
      </c>
      <c r="T71" s="1">
        <f>COUNTIFS(Table2[Sub-Sector],Table3[[#This Row],[Sub-Sector]],Table2[% Price above 200 EMA],"&gt;=0")/Table3[[#This Row],[Count]]</f>
        <v>0</v>
      </c>
      <c r="U71" s="1">
        <f>COUNTIFS(Table2[Sub-Sector],Table3[[#This Row],[Sub-Sector]],Table2[Rate of Change - Zone],"Positive")/Table3[[#This Row],[Count]]</f>
        <v>0.5</v>
      </c>
      <c r="V71" s="1">
        <f>COUNTIFS(Table2[Sub-Sector],Table3[[#This Row],[Sub-Sector]],Table2[Sharpe Ratio],"&gt;=0.10")/Table3[[#This Row],[Count]]</f>
        <v>0</v>
      </c>
      <c r="W7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478</v>
      </c>
      <c r="X71">
        <f>_xlfn.RANK.AVG(Table3[[#This Row],[Score]],Table3[Score],1)</f>
        <v>73</v>
      </c>
      <c r="Y7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266</v>
      </c>
      <c r="Z71">
        <f>_xlfn.RANK.AVG(Table3[[#This Row],[Score 2 ]],Table3[[Score 2 ]],1)</f>
        <v>70</v>
      </c>
    </row>
    <row r="72" spans="1:26" x14ac:dyDescent="0.3">
      <c r="A72" t="s">
        <v>141</v>
      </c>
      <c r="B72">
        <f>COUNTIFS(Table2[Sub-Sector],Table3[[#This Row],[Sub-Sector]])</f>
        <v>8</v>
      </c>
      <c r="C72" s="1">
        <f>COUNTIFS(Table2[Sub-Sector],Table3[[#This Row],[Sub-Sector]],Table2[Uptrend],"Uptrend")/Table3[[#This Row],[Count]]</f>
        <v>0.125</v>
      </c>
      <c r="D72" s="1">
        <f>COUNTIFS(Table2[Sub-Sector],Table3[[#This Row],[Sub-Sector]],Table2[1W Return vs Nifty],"&gt;=5")/Table3[[#This Row],[Count]]</f>
        <v>0</v>
      </c>
      <c r="E72" s="1">
        <f>COUNTIFS(Table2[Sub-Sector],Table3[[#This Row],[Sub-Sector]],Table2[1M Return vs Nifty],"&gt;=5")/Table3[[#This Row],[Count]]</f>
        <v>0</v>
      </c>
      <c r="F72" s="1">
        <f>COUNTIFS(Table2[Sub-Sector],Table3[[#This Row],[Sub-Sector]],Table2[6M Return vs Nifty],"&gt;=10")/Table3[[#This Row],[Count]]</f>
        <v>0.5</v>
      </c>
      <c r="G72" s="1">
        <f>COUNTIFS(Table2[Sub-Sector],Table3[[#This Row],[Sub-Sector]],Table2[1Y Return vs Nifty],"&gt;=10")/Table3[[#This Row],[Count]]</f>
        <v>0.875</v>
      </c>
      <c r="H72" s="1">
        <f>COUNTIFS(Table2[Sub-Sector],Table3[[#This Row],[Sub-Sector]],Table2[RSI Exponential â€“ 14D],"&gt;=50")/Table3[[#This Row],[Count]]</f>
        <v>0</v>
      </c>
      <c r="I72" s="1">
        <f>COUNTIFS(Table2[Sub-Sector],Table3[[#This Row],[Sub-Sector]],Table2[Relative Volume],"&gt;=1")/Table3[[#This Row],[Count]]</f>
        <v>0</v>
      </c>
      <c r="J72" s="1">
        <f>COUNTIFS(Table2[Sub-Sector],Table3[[#This Row],[Sub-Sector]],Table2[% Away From Day Low],"&gt;=0.05")/Table3[[#This Row],[Count]]</f>
        <v>0</v>
      </c>
      <c r="K72" s="1">
        <f>COUNTIFS(Table2[Sub-Sector],Table3[[#This Row],[Sub-Sector]],Table2[% Away From Day High],"&lt;=0.05")/Table3[[#This Row],[Count]]</f>
        <v>1</v>
      </c>
      <c r="L72" s="1">
        <f>COUNTIFS(Table2[Sub-Sector],Table3[[#This Row],[Sub-Sector]],Table2[% Away From Current Week Low],"&gt;=0.05")/Table3[[#This Row],[Count]]</f>
        <v>0</v>
      </c>
      <c r="M72" s="1">
        <f>COUNTIFS(Table2[Sub-Sector],Table3[[#This Row],[Sub-Sector]],Table2[% Away From Current Week High],"&lt;=0.05")/Table3[[#This Row],[Count]]</f>
        <v>0.625</v>
      </c>
      <c r="N72" s="1">
        <f>COUNTIFS(Table2[Sub-Sector],Table3[[#This Row],[Sub-Sector]],Table2[% Away From Current Month Low],"&gt;=0.05")/Table3[[#This Row],[Count]]</f>
        <v>0.375</v>
      </c>
      <c r="O72" s="1">
        <f>COUNTIFS(Table2[Sub-Sector],Table3[[#This Row],[Sub-Sector]],Table2[% Away From Current Month High],"&lt;=0.05")/Table3[[#This Row],[Count]]</f>
        <v>0.125</v>
      </c>
      <c r="P72" s="1">
        <f>COUNTIFS(Table2[Sub-Sector],Table3[[#This Row],[Sub-Sector]],Table2[% Away From 52W High],"&lt;=10")/Table3[[#This Row],[Count]]</f>
        <v>0</v>
      </c>
      <c r="Q72" s="1">
        <f>COUNTIFS(Table2[Sub-Sector],Table3[[#This Row],[Sub-Sector]],Table2[% Away From 52W Low],"&gt;=10")/Table3[[#This Row],[Count]]</f>
        <v>1</v>
      </c>
      <c r="R72" s="1">
        <f>COUNTIFS(Table2[Sub-Sector],Table3[[#This Row],[Sub-Sector]],Table2[% Price above 20 EMA],"&gt;=0")/Table3[[#This Row],[Count]]</f>
        <v>0.125</v>
      </c>
      <c r="S72" s="1">
        <f>COUNTIFS(Table2[Sub-Sector],Table3[[#This Row],[Sub-Sector]],Table2[% Price above 50 EMA],"&gt;=0")/Table3[[#This Row],[Count]]</f>
        <v>0</v>
      </c>
      <c r="T72" s="1">
        <f>COUNTIFS(Table2[Sub-Sector],Table3[[#This Row],[Sub-Sector]],Table2[% Price above 200 EMA],"&gt;=0")/Table3[[#This Row],[Count]]</f>
        <v>0.75</v>
      </c>
      <c r="U72" s="1">
        <f>COUNTIFS(Table2[Sub-Sector],Table3[[#This Row],[Sub-Sector]],Table2[Rate of Change - Zone],"Positive")/Table3[[#This Row],[Count]]</f>
        <v>0</v>
      </c>
      <c r="V72" s="1">
        <f>COUNTIFS(Table2[Sub-Sector],Table3[[#This Row],[Sub-Sector]],Table2[Sharpe Ratio],"&gt;=0.10")/Table3[[#This Row],[Count]]</f>
        <v>0.75</v>
      </c>
      <c r="W7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545</v>
      </c>
      <c r="X72">
        <f>_xlfn.RANK.AVG(Table3[[#This Row],[Score]],Table3[Score],1)</f>
        <v>91</v>
      </c>
      <c r="Y7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270.5</v>
      </c>
      <c r="Z72">
        <f>_xlfn.RANK.AVG(Table3[[#This Row],[Score 2 ]],Table3[[Score 2 ]],1)</f>
        <v>71</v>
      </c>
    </row>
    <row r="73" spans="1:26" x14ac:dyDescent="0.3">
      <c r="A73" t="s">
        <v>54</v>
      </c>
      <c r="B73">
        <f>COUNTIFS(Table2[Sub-Sector],Table3[[#This Row],[Sub-Sector]])</f>
        <v>17</v>
      </c>
      <c r="C73" s="1">
        <f>COUNTIFS(Table2[Sub-Sector],Table3[[#This Row],[Sub-Sector]],Table2[Uptrend],"Uptrend")/Table3[[#This Row],[Count]]</f>
        <v>0.41176470588235292</v>
      </c>
      <c r="D73" s="1">
        <f>COUNTIFS(Table2[Sub-Sector],Table3[[#This Row],[Sub-Sector]],Table2[1W Return vs Nifty],"&gt;=5")/Table3[[#This Row],[Count]]</f>
        <v>5.8823529411764705E-2</v>
      </c>
      <c r="E73" s="1">
        <f>COUNTIFS(Table2[Sub-Sector],Table3[[#This Row],[Sub-Sector]],Table2[1M Return vs Nifty],"&gt;=5")/Table3[[#This Row],[Count]]</f>
        <v>5.8823529411764705E-2</v>
      </c>
      <c r="F73" s="1">
        <f>COUNTIFS(Table2[Sub-Sector],Table3[[#This Row],[Sub-Sector]],Table2[6M Return vs Nifty],"&gt;=10")/Table3[[#This Row],[Count]]</f>
        <v>0.17647058823529413</v>
      </c>
      <c r="G73" s="1">
        <f>COUNTIFS(Table2[Sub-Sector],Table3[[#This Row],[Sub-Sector]],Table2[1Y Return vs Nifty],"&gt;=10")/Table3[[#This Row],[Count]]</f>
        <v>0.23529411764705882</v>
      </c>
      <c r="H73" s="1">
        <f>COUNTIFS(Table2[Sub-Sector],Table3[[#This Row],[Sub-Sector]],Table2[RSI Exponential â€“ 14D],"&gt;=50")/Table3[[#This Row],[Count]]</f>
        <v>5.8823529411764705E-2</v>
      </c>
      <c r="I73" s="1">
        <f>COUNTIFS(Table2[Sub-Sector],Table3[[#This Row],[Sub-Sector]],Table2[Relative Volume],"&gt;=1")/Table3[[#This Row],[Count]]</f>
        <v>0.41176470588235292</v>
      </c>
      <c r="J73" s="1">
        <f>COUNTIFS(Table2[Sub-Sector],Table3[[#This Row],[Sub-Sector]],Table2[% Away From Day Low],"&gt;=0.05")/Table3[[#This Row],[Count]]</f>
        <v>0.17647058823529413</v>
      </c>
      <c r="K73" s="1">
        <f>COUNTIFS(Table2[Sub-Sector],Table3[[#This Row],[Sub-Sector]],Table2[% Away From Day High],"&lt;=0.05")/Table3[[#This Row],[Count]]</f>
        <v>1</v>
      </c>
      <c r="L73" s="1">
        <f>COUNTIFS(Table2[Sub-Sector],Table3[[#This Row],[Sub-Sector]],Table2[% Away From Current Week Low],"&gt;=0.05")/Table3[[#This Row],[Count]]</f>
        <v>0.23529411764705882</v>
      </c>
      <c r="M73" s="1">
        <f>COUNTIFS(Table2[Sub-Sector],Table3[[#This Row],[Sub-Sector]],Table2[% Away From Current Week High],"&lt;=0.05")/Table3[[#This Row],[Count]]</f>
        <v>0.58823529411764708</v>
      </c>
      <c r="N73" s="1">
        <f>COUNTIFS(Table2[Sub-Sector],Table3[[#This Row],[Sub-Sector]],Table2[% Away From Current Month Low],"&gt;=0.05")/Table3[[#This Row],[Count]]</f>
        <v>0.29411764705882354</v>
      </c>
      <c r="O73" s="1">
        <f>COUNTIFS(Table2[Sub-Sector],Table3[[#This Row],[Sub-Sector]],Table2[% Away From Current Month High],"&lt;=0.05")/Table3[[#This Row],[Count]]</f>
        <v>0.11764705882352941</v>
      </c>
      <c r="P73" s="1">
        <f>COUNTIFS(Table2[Sub-Sector],Table3[[#This Row],[Sub-Sector]],Table2[% Away From 52W High],"&lt;=10")/Table3[[#This Row],[Count]]</f>
        <v>0.23529411764705882</v>
      </c>
      <c r="Q73" s="1">
        <f>COUNTIFS(Table2[Sub-Sector],Table3[[#This Row],[Sub-Sector]],Table2[% Away From 52W Low],"&gt;=10")/Table3[[#This Row],[Count]]</f>
        <v>0.76470588235294112</v>
      </c>
      <c r="R73" s="1">
        <f>COUNTIFS(Table2[Sub-Sector],Table3[[#This Row],[Sub-Sector]],Table2[% Price above 20 EMA],"&gt;=0")/Table3[[#This Row],[Count]]</f>
        <v>0.17647058823529413</v>
      </c>
      <c r="S73" s="1">
        <f>COUNTIFS(Table2[Sub-Sector],Table3[[#This Row],[Sub-Sector]],Table2[% Price above 50 EMA],"&gt;=0")/Table3[[#This Row],[Count]]</f>
        <v>0.23529411764705882</v>
      </c>
      <c r="T73" s="1">
        <f>COUNTIFS(Table2[Sub-Sector],Table3[[#This Row],[Sub-Sector]],Table2[% Price above 200 EMA],"&gt;=0")/Table3[[#This Row],[Count]]</f>
        <v>0.47058823529411764</v>
      </c>
      <c r="U73" s="1">
        <f>COUNTIFS(Table2[Sub-Sector],Table3[[#This Row],[Sub-Sector]],Table2[Rate of Change - Zone],"Positive")/Table3[[#This Row],[Count]]</f>
        <v>0.11764705882352941</v>
      </c>
      <c r="V73" s="1">
        <f>COUNTIFS(Table2[Sub-Sector],Table3[[#This Row],[Sub-Sector]],Table2[Sharpe Ratio],"&gt;=0.10")/Table3[[#This Row],[Count]]</f>
        <v>0.17647058823529413</v>
      </c>
      <c r="W7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450.5</v>
      </c>
      <c r="X73">
        <f>_xlfn.RANK.AVG(Table3[[#This Row],[Score]],Table3[Score],1)</f>
        <v>63</v>
      </c>
      <c r="Y7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272.5</v>
      </c>
      <c r="Z73">
        <f>_xlfn.RANK.AVG(Table3[[#This Row],[Score 2 ]],Table3[[Score 2 ]],1)</f>
        <v>72</v>
      </c>
    </row>
    <row r="74" spans="1:26" x14ac:dyDescent="0.3">
      <c r="A74" t="s">
        <v>72</v>
      </c>
      <c r="B74">
        <f>COUNTIFS(Table2[Sub-Sector],Table3[[#This Row],[Sub-Sector]])</f>
        <v>3</v>
      </c>
      <c r="C74" s="1">
        <f>COUNTIFS(Table2[Sub-Sector],Table3[[#This Row],[Sub-Sector]],Table2[Uptrend],"Uptrend")/Table3[[#This Row],[Count]]</f>
        <v>0.33333333333333331</v>
      </c>
      <c r="D74" s="1">
        <f>COUNTIFS(Table2[Sub-Sector],Table3[[#This Row],[Sub-Sector]],Table2[1W Return vs Nifty],"&gt;=5")/Table3[[#This Row],[Count]]</f>
        <v>0</v>
      </c>
      <c r="E74" s="1">
        <f>COUNTIFS(Table2[Sub-Sector],Table3[[#This Row],[Sub-Sector]],Table2[1M Return vs Nifty],"&gt;=5")/Table3[[#This Row],[Count]]</f>
        <v>0</v>
      </c>
      <c r="F74" s="1">
        <f>COUNTIFS(Table2[Sub-Sector],Table3[[#This Row],[Sub-Sector]],Table2[6M Return vs Nifty],"&gt;=10")/Table3[[#This Row],[Count]]</f>
        <v>0</v>
      </c>
      <c r="G74" s="1">
        <f>COUNTIFS(Table2[Sub-Sector],Table3[[#This Row],[Sub-Sector]],Table2[1Y Return vs Nifty],"&gt;=10")/Table3[[#This Row],[Count]]</f>
        <v>0.33333333333333331</v>
      </c>
      <c r="H74" s="1">
        <f>COUNTIFS(Table2[Sub-Sector],Table3[[#This Row],[Sub-Sector]],Table2[RSI Exponential â€“ 14D],"&gt;=50")/Table3[[#This Row],[Count]]</f>
        <v>0.33333333333333331</v>
      </c>
      <c r="I74" s="1">
        <f>COUNTIFS(Table2[Sub-Sector],Table3[[#This Row],[Sub-Sector]],Table2[Relative Volume],"&gt;=1")/Table3[[#This Row],[Count]]</f>
        <v>0.33333333333333331</v>
      </c>
      <c r="J74" s="1">
        <f>COUNTIFS(Table2[Sub-Sector],Table3[[#This Row],[Sub-Sector]],Table2[% Away From Day Low],"&gt;=0.05")/Table3[[#This Row],[Count]]</f>
        <v>0</v>
      </c>
      <c r="K74" s="1">
        <f>COUNTIFS(Table2[Sub-Sector],Table3[[#This Row],[Sub-Sector]],Table2[% Away From Day High],"&lt;=0.05")/Table3[[#This Row],[Count]]</f>
        <v>1</v>
      </c>
      <c r="L74" s="1">
        <f>COUNTIFS(Table2[Sub-Sector],Table3[[#This Row],[Sub-Sector]],Table2[% Away From Current Week Low],"&gt;=0.05")/Table3[[#This Row],[Count]]</f>
        <v>0</v>
      </c>
      <c r="M74" s="1">
        <f>COUNTIFS(Table2[Sub-Sector],Table3[[#This Row],[Sub-Sector]],Table2[% Away From Current Week High],"&lt;=0.05")/Table3[[#This Row],[Count]]</f>
        <v>0.33333333333333331</v>
      </c>
      <c r="N74" s="1">
        <f>COUNTIFS(Table2[Sub-Sector],Table3[[#This Row],[Sub-Sector]],Table2[% Away From Current Month Low],"&gt;=0.05")/Table3[[#This Row],[Count]]</f>
        <v>0.33333333333333331</v>
      </c>
      <c r="O74" s="1">
        <f>COUNTIFS(Table2[Sub-Sector],Table3[[#This Row],[Sub-Sector]],Table2[% Away From Current Month High],"&lt;=0.05")/Table3[[#This Row],[Count]]</f>
        <v>0</v>
      </c>
      <c r="P74" s="1">
        <f>COUNTIFS(Table2[Sub-Sector],Table3[[#This Row],[Sub-Sector]],Table2[% Away From 52W High],"&lt;=10")/Table3[[#This Row],[Count]]</f>
        <v>0</v>
      </c>
      <c r="Q74" s="1">
        <f>COUNTIFS(Table2[Sub-Sector],Table3[[#This Row],[Sub-Sector]],Table2[% Away From 52W Low],"&gt;=10")/Table3[[#This Row],[Count]]</f>
        <v>1</v>
      </c>
      <c r="R74" s="1">
        <f>COUNTIFS(Table2[Sub-Sector],Table3[[#This Row],[Sub-Sector]],Table2[% Price above 20 EMA],"&gt;=0")/Table3[[#This Row],[Count]]</f>
        <v>0</v>
      </c>
      <c r="S74" s="1">
        <f>COUNTIFS(Table2[Sub-Sector],Table3[[#This Row],[Sub-Sector]],Table2[% Price above 50 EMA],"&gt;=0")/Table3[[#This Row],[Count]]</f>
        <v>0</v>
      </c>
      <c r="T74" s="1">
        <f>COUNTIFS(Table2[Sub-Sector],Table3[[#This Row],[Sub-Sector]],Table2[% Price above 200 EMA],"&gt;=0")/Table3[[#This Row],[Count]]</f>
        <v>0.33333333333333331</v>
      </c>
      <c r="U74" s="1">
        <f>COUNTIFS(Table2[Sub-Sector],Table3[[#This Row],[Sub-Sector]],Table2[Rate of Change - Zone],"Positive")/Table3[[#This Row],[Count]]</f>
        <v>0.33333333333333331</v>
      </c>
      <c r="V74" s="1">
        <f>COUNTIFS(Table2[Sub-Sector],Table3[[#This Row],[Sub-Sector]],Table2[Sharpe Ratio],"&gt;=0.10")/Table3[[#This Row],[Count]]</f>
        <v>0</v>
      </c>
      <c r="W7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532.5</v>
      </c>
      <c r="X74">
        <f>_xlfn.RANK.AVG(Table3[[#This Row],[Score]],Table3[Score],1)</f>
        <v>89</v>
      </c>
      <c r="Y7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</v>
      </c>
      <c r="Z74">
        <f>_xlfn.RANK.AVG(Table3[[#This Row],[Score 2 ]],Table3[[Score 2 ]],1)</f>
        <v>73</v>
      </c>
    </row>
    <row r="75" spans="1:26" x14ac:dyDescent="0.3">
      <c r="A75" t="s">
        <v>1010</v>
      </c>
      <c r="B75">
        <f>COUNTIFS(Table2[Sub-Sector],Table3[[#This Row],[Sub-Sector]])</f>
        <v>5</v>
      </c>
      <c r="C75" s="1">
        <f>COUNTIFS(Table2[Sub-Sector],Table3[[#This Row],[Sub-Sector]],Table2[Uptrend],"Uptrend")/Table3[[#This Row],[Count]]</f>
        <v>0.6</v>
      </c>
      <c r="D75" s="1">
        <f>COUNTIFS(Table2[Sub-Sector],Table3[[#This Row],[Sub-Sector]],Table2[1W Return vs Nifty],"&gt;=5")/Table3[[#This Row],[Count]]</f>
        <v>0</v>
      </c>
      <c r="E75" s="1">
        <f>COUNTIFS(Table2[Sub-Sector],Table3[[#This Row],[Sub-Sector]],Table2[1M Return vs Nifty],"&gt;=5")/Table3[[#This Row],[Count]]</f>
        <v>0.2</v>
      </c>
      <c r="F75" s="1">
        <f>COUNTIFS(Table2[Sub-Sector],Table3[[#This Row],[Sub-Sector]],Table2[6M Return vs Nifty],"&gt;=10")/Table3[[#This Row],[Count]]</f>
        <v>0.6</v>
      </c>
      <c r="G75" s="1">
        <f>COUNTIFS(Table2[Sub-Sector],Table3[[#This Row],[Sub-Sector]],Table2[1Y Return vs Nifty],"&gt;=10")/Table3[[#This Row],[Count]]</f>
        <v>0.6</v>
      </c>
      <c r="H75" s="1">
        <f>COUNTIFS(Table2[Sub-Sector],Table3[[#This Row],[Sub-Sector]],Table2[RSI Exponential â€“ 14D],"&gt;=50")/Table3[[#This Row],[Count]]</f>
        <v>0</v>
      </c>
      <c r="I75" s="1">
        <f>COUNTIFS(Table2[Sub-Sector],Table3[[#This Row],[Sub-Sector]],Table2[Relative Volume],"&gt;=1")/Table3[[#This Row],[Count]]</f>
        <v>0</v>
      </c>
      <c r="J75" s="1">
        <f>COUNTIFS(Table2[Sub-Sector],Table3[[#This Row],[Sub-Sector]],Table2[% Away From Day Low],"&gt;=0.05")/Table3[[#This Row],[Count]]</f>
        <v>0</v>
      </c>
      <c r="K75" s="1">
        <f>COUNTIFS(Table2[Sub-Sector],Table3[[#This Row],[Sub-Sector]],Table2[% Away From Day High],"&lt;=0.05")/Table3[[#This Row],[Count]]</f>
        <v>1</v>
      </c>
      <c r="L75" s="1">
        <f>COUNTIFS(Table2[Sub-Sector],Table3[[#This Row],[Sub-Sector]],Table2[% Away From Current Week Low],"&gt;=0.05")/Table3[[#This Row],[Count]]</f>
        <v>0</v>
      </c>
      <c r="M75" s="1">
        <f>COUNTIFS(Table2[Sub-Sector],Table3[[#This Row],[Sub-Sector]],Table2[% Away From Current Week High],"&lt;=0.05")/Table3[[#This Row],[Count]]</f>
        <v>0.2</v>
      </c>
      <c r="N75" s="1">
        <f>COUNTIFS(Table2[Sub-Sector],Table3[[#This Row],[Sub-Sector]],Table2[% Away From Current Month Low],"&gt;=0.05")/Table3[[#This Row],[Count]]</f>
        <v>0</v>
      </c>
      <c r="O75" s="1">
        <f>COUNTIFS(Table2[Sub-Sector],Table3[[#This Row],[Sub-Sector]],Table2[% Away From Current Month High],"&lt;=0.05")/Table3[[#This Row],[Count]]</f>
        <v>0</v>
      </c>
      <c r="P75" s="1">
        <f>COUNTIFS(Table2[Sub-Sector],Table3[[#This Row],[Sub-Sector]],Table2[% Away From 52W High],"&lt;=10")/Table3[[#This Row],[Count]]</f>
        <v>0.4</v>
      </c>
      <c r="Q75" s="1">
        <f>COUNTIFS(Table2[Sub-Sector],Table3[[#This Row],[Sub-Sector]],Table2[% Away From 52W Low],"&gt;=10")/Table3[[#This Row],[Count]]</f>
        <v>1</v>
      </c>
      <c r="R75" s="1">
        <f>COUNTIFS(Table2[Sub-Sector],Table3[[#This Row],[Sub-Sector]],Table2[% Price above 20 EMA],"&gt;=0")/Table3[[#This Row],[Count]]</f>
        <v>0.2</v>
      </c>
      <c r="S75" s="1">
        <f>COUNTIFS(Table2[Sub-Sector],Table3[[#This Row],[Sub-Sector]],Table2[% Price above 50 EMA],"&gt;=0")/Table3[[#This Row],[Count]]</f>
        <v>0.2</v>
      </c>
      <c r="T75" s="1">
        <f>COUNTIFS(Table2[Sub-Sector],Table3[[#This Row],[Sub-Sector]],Table2[% Price above 200 EMA],"&gt;=0")/Table3[[#This Row],[Count]]</f>
        <v>0.8</v>
      </c>
      <c r="U75" s="1">
        <f>COUNTIFS(Table2[Sub-Sector],Table3[[#This Row],[Sub-Sector]],Table2[Rate of Change - Zone],"Positive")/Table3[[#This Row],[Count]]</f>
        <v>0</v>
      </c>
      <c r="V75" s="1">
        <f>COUNTIFS(Table2[Sub-Sector],Table3[[#This Row],[Sub-Sector]],Table2[Sharpe Ratio],"&gt;=0.10")/Table3[[#This Row],[Count]]</f>
        <v>0</v>
      </c>
      <c r="W7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451.5</v>
      </c>
      <c r="X75">
        <f>_xlfn.RANK.AVG(Table3[[#This Row],[Score]],Table3[Score],1)</f>
        <v>65</v>
      </c>
      <c r="Y7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274.5</v>
      </c>
      <c r="Z75">
        <f>_xlfn.RANK.AVG(Table3[[#This Row],[Score 2 ]],Table3[[Score 2 ]],1)</f>
        <v>74</v>
      </c>
    </row>
    <row r="76" spans="1:26" x14ac:dyDescent="0.3">
      <c r="A76" t="s">
        <v>24</v>
      </c>
      <c r="B76">
        <f>COUNTIFS(Table2[Sub-Sector],Table3[[#This Row],[Sub-Sector]])</f>
        <v>20</v>
      </c>
      <c r="C76" s="1">
        <f>COUNTIFS(Table2[Sub-Sector],Table3[[#This Row],[Sub-Sector]],Table2[Uptrend],"Uptrend")/Table3[[#This Row],[Count]]</f>
        <v>0.25</v>
      </c>
      <c r="D76" s="1">
        <f>COUNTIFS(Table2[Sub-Sector],Table3[[#This Row],[Sub-Sector]],Table2[1W Return vs Nifty],"&gt;=5")/Table3[[#This Row],[Count]]</f>
        <v>0.1</v>
      </c>
      <c r="E76" s="1">
        <f>COUNTIFS(Table2[Sub-Sector],Table3[[#This Row],[Sub-Sector]],Table2[1M Return vs Nifty],"&gt;=5")/Table3[[#This Row],[Count]]</f>
        <v>0.05</v>
      </c>
      <c r="F76" s="1">
        <f>COUNTIFS(Table2[Sub-Sector],Table3[[#This Row],[Sub-Sector]],Table2[6M Return vs Nifty],"&gt;=10")/Table3[[#This Row],[Count]]</f>
        <v>0.05</v>
      </c>
      <c r="G76" s="1">
        <f>COUNTIFS(Table2[Sub-Sector],Table3[[#This Row],[Sub-Sector]],Table2[1Y Return vs Nifty],"&gt;=10")/Table3[[#This Row],[Count]]</f>
        <v>0.05</v>
      </c>
      <c r="H76" s="1">
        <f>COUNTIFS(Table2[Sub-Sector],Table3[[#This Row],[Sub-Sector]],Table2[RSI Exponential â€“ 14D],"&gt;=50")/Table3[[#This Row],[Count]]</f>
        <v>0.25</v>
      </c>
      <c r="I76" s="1">
        <f>COUNTIFS(Table2[Sub-Sector],Table3[[#This Row],[Sub-Sector]],Table2[Relative Volume],"&gt;=1")/Table3[[#This Row],[Count]]</f>
        <v>0.35</v>
      </c>
      <c r="J76" s="1">
        <f>COUNTIFS(Table2[Sub-Sector],Table3[[#This Row],[Sub-Sector]],Table2[% Away From Day Low],"&gt;=0.05")/Table3[[#This Row],[Count]]</f>
        <v>0.05</v>
      </c>
      <c r="K76" s="1">
        <f>COUNTIFS(Table2[Sub-Sector],Table3[[#This Row],[Sub-Sector]],Table2[% Away From Day High],"&lt;=0.05")/Table3[[#This Row],[Count]]</f>
        <v>1</v>
      </c>
      <c r="L76" s="1">
        <f>COUNTIFS(Table2[Sub-Sector],Table3[[#This Row],[Sub-Sector]],Table2[% Away From Current Week Low],"&gt;=0.05")/Table3[[#This Row],[Count]]</f>
        <v>0.15</v>
      </c>
      <c r="M76" s="1">
        <f>COUNTIFS(Table2[Sub-Sector],Table3[[#This Row],[Sub-Sector]],Table2[% Away From Current Week High],"&lt;=0.05")/Table3[[#This Row],[Count]]</f>
        <v>0.85</v>
      </c>
      <c r="N76" s="1">
        <f>COUNTIFS(Table2[Sub-Sector],Table3[[#This Row],[Sub-Sector]],Table2[% Away From Current Month Low],"&gt;=0.05")/Table3[[#This Row],[Count]]</f>
        <v>0.4</v>
      </c>
      <c r="O76" s="1">
        <f>COUNTIFS(Table2[Sub-Sector],Table3[[#This Row],[Sub-Sector]],Table2[% Away From Current Month High],"&lt;=0.05")/Table3[[#This Row],[Count]]</f>
        <v>0.5</v>
      </c>
      <c r="P76" s="1">
        <f>COUNTIFS(Table2[Sub-Sector],Table3[[#This Row],[Sub-Sector]],Table2[% Away From 52W High],"&lt;=10")/Table3[[#This Row],[Count]]</f>
        <v>0.25</v>
      </c>
      <c r="Q76" s="1">
        <f>COUNTIFS(Table2[Sub-Sector],Table3[[#This Row],[Sub-Sector]],Table2[% Away From 52W Low],"&gt;=10")/Table3[[#This Row],[Count]]</f>
        <v>0.55000000000000004</v>
      </c>
      <c r="R76" s="1">
        <f>COUNTIFS(Table2[Sub-Sector],Table3[[#This Row],[Sub-Sector]],Table2[% Price above 20 EMA],"&gt;=0")/Table3[[#This Row],[Count]]</f>
        <v>0.35</v>
      </c>
      <c r="S76" s="1">
        <f>COUNTIFS(Table2[Sub-Sector],Table3[[#This Row],[Sub-Sector]],Table2[% Price above 50 EMA],"&gt;=0")/Table3[[#This Row],[Count]]</f>
        <v>0.3</v>
      </c>
      <c r="T76" s="1">
        <f>COUNTIFS(Table2[Sub-Sector],Table3[[#This Row],[Sub-Sector]],Table2[% Price above 200 EMA],"&gt;=0")/Table3[[#This Row],[Count]]</f>
        <v>0.3</v>
      </c>
      <c r="U76" s="1">
        <f>COUNTIFS(Table2[Sub-Sector],Table3[[#This Row],[Sub-Sector]],Table2[Rate of Change - Zone],"Positive")/Table3[[#This Row],[Count]]</f>
        <v>0.2</v>
      </c>
      <c r="V76" s="1">
        <f>COUNTIFS(Table2[Sub-Sector],Table3[[#This Row],[Sub-Sector]],Table2[Sharpe Ratio],"&gt;=0.10")/Table3[[#This Row],[Count]]</f>
        <v>0.15</v>
      </c>
      <c r="W7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470</v>
      </c>
      <c r="X76">
        <f>_xlfn.RANK.AVG(Table3[[#This Row],[Score]],Table3[Score],1)</f>
        <v>71</v>
      </c>
      <c r="Y7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279</v>
      </c>
      <c r="Z76">
        <f>_xlfn.RANK.AVG(Table3[[#This Row],[Score 2 ]],Table3[[Score 2 ]],1)</f>
        <v>75</v>
      </c>
    </row>
    <row r="77" spans="1:26" x14ac:dyDescent="0.3">
      <c r="A77" t="s">
        <v>92</v>
      </c>
      <c r="B77">
        <f>COUNTIFS(Table2[Sub-Sector],Table3[[#This Row],[Sub-Sector]])</f>
        <v>3</v>
      </c>
      <c r="C77" s="1">
        <f>COUNTIFS(Table2[Sub-Sector],Table3[[#This Row],[Sub-Sector]],Table2[Uptrend],"Uptrend")/Table3[[#This Row],[Count]]</f>
        <v>0.33333333333333331</v>
      </c>
      <c r="D77" s="1">
        <f>COUNTIFS(Table2[Sub-Sector],Table3[[#This Row],[Sub-Sector]],Table2[1W Return vs Nifty],"&gt;=5")/Table3[[#This Row],[Count]]</f>
        <v>0</v>
      </c>
      <c r="E77" s="1">
        <f>COUNTIFS(Table2[Sub-Sector],Table3[[#This Row],[Sub-Sector]],Table2[1M Return vs Nifty],"&gt;=5")/Table3[[#This Row],[Count]]</f>
        <v>0</v>
      </c>
      <c r="F77" s="1">
        <f>COUNTIFS(Table2[Sub-Sector],Table3[[#This Row],[Sub-Sector]],Table2[6M Return vs Nifty],"&gt;=10")/Table3[[#This Row],[Count]]</f>
        <v>0.33333333333333331</v>
      </c>
      <c r="G77" s="1">
        <f>COUNTIFS(Table2[Sub-Sector],Table3[[#This Row],[Sub-Sector]],Table2[1Y Return vs Nifty],"&gt;=10")/Table3[[#This Row],[Count]]</f>
        <v>1</v>
      </c>
      <c r="H77" s="1">
        <f>COUNTIFS(Table2[Sub-Sector],Table3[[#This Row],[Sub-Sector]],Table2[RSI Exponential â€“ 14D],"&gt;=50")/Table3[[#This Row],[Count]]</f>
        <v>0.33333333333333331</v>
      </c>
      <c r="I77" s="1">
        <f>COUNTIFS(Table2[Sub-Sector],Table3[[#This Row],[Sub-Sector]],Table2[Relative Volume],"&gt;=1")/Table3[[#This Row],[Count]]</f>
        <v>0</v>
      </c>
      <c r="J77" s="1">
        <f>COUNTIFS(Table2[Sub-Sector],Table3[[#This Row],[Sub-Sector]],Table2[% Away From Day Low],"&gt;=0.05")/Table3[[#This Row],[Count]]</f>
        <v>0</v>
      </c>
      <c r="K77" s="1">
        <f>COUNTIFS(Table2[Sub-Sector],Table3[[#This Row],[Sub-Sector]],Table2[% Away From Day High],"&lt;=0.05")/Table3[[#This Row],[Count]]</f>
        <v>1</v>
      </c>
      <c r="L77" s="1">
        <f>COUNTIFS(Table2[Sub-Sector],Table3[[#This Row],[Sub-Sector]],Table2[% Away From Current Week Low],"&gt;=0.05")/Table3[[#This Row],[Count]]</f>
        <v>0</v>
      </c>
      <c r="M77" s="1">
        <f>COUNTIFS(Table2[Sub-Sector],Table3[[#This Row],[Sub-Sector]],Table2[% Away From Current Week High],"&lt;=0.05")/Table3[[#This Row],[Count]]</f>
        <v>1</v>
      </c>
      <c r="N77" s="1">
        <f>COUNTIFS(Table2[Sub-Sector],Table3[[#This Row],[Sub-Sector]],Table2[% Away From Current Month Low],"&gt;=0.05")/Table3[[#This Row],[Count]]</f>
        <v>0.33333333333333331</v>
      </c>
      <c r="O77" s="1">
        <f>COUNTIFS(Table2[Sub-Sector],Table3[[#This Row],[Sub-Sector]],Table2[% Away From Current Month High],"&lt;=0.05")/Table3[[#This Row],[Count]]</f>
        <v>0.33333333333333331</v>
      </c>
      <c r="P77" s="1">
        <f>COUNTIFS(Table2[Sub-Sector],Table3[[#This Row],[Sub-Sector]],Table2[% Away From 52W High],"&lt;=10")/Table3[[#This Row],[Count]]</f>
        <v>0</v>
      </c>
      <c r="Q77" s="1">
        <f>COUNTIFS(Table2[Sub-Sector],Table3[[#This Row],[Sub-Sector]],Table2[% Away From 52W Low],"&gt;=10")/Table3[[#This Row],[Count]]</f>
        <v>1</v>
      </c>
      <c r="R77" s="1">
        <f>COUNTIFS(Table2[Sub-Sector],Table3[[#This Row],[Sub-Sector]],Table2[% Price above 20 EMA],"&gt;=0")/Table3[[#This Row],[Count]]</f>
        <v>0</v>
      </c>
      <c r="S77" s="1">
        <f>COUNTIFS(Table2[Sub-Sector],Table3[[#This Row],[Sub-Sector]],Table2[% Price above 50 EMA],"&gt;=0")/Table3[[#This Row],[Count]]</f>
        <v>0</v>
      </c>
      <c r="T77" s="1">
        <f>COUNTIFS(Table2[Sub-Sector],Table3[[#This Row],[Sub-Sector]],Table2[% Price above 200 EMA],"&gt;=0")/Table3[[#This Row],[Count]]</f>
        <v>1</v>
      </c>
      <c r="U77" s="1">
        <f>COUNTIFS(Table2[Sub-Sector],Table3[[#This Row],[Sub-Sector]],Table2[Rate of Change - Zone],"Positive")/Table3[[#This Row],[Count]]</f>
        <v>0</v>
      </c>
      <c r="V77" s="1">
        <f>COUNTIFS(Table2[Sub-Sector],Table3[[#This Row],[Sub-Sector]],Table2[Sharpe Ratio],"&gt;=0.10")/Table3[[#This Row],[Count]]</f>
        <v>0</v>
      </c>
      <c r="W7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541.5</v>
      </c>
      <c r="X77">
        <f>_xlfn.RANK.AVG(Table3[[#This Row],[Score]],Table3[Score],1)</f>
        <v>90</v>
      </c>
      <c r="Y7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283</v>
      </c>
      <c r="Z77">
        <f>_xlfn.RANK.AVG(Table3[[#This Row],[Score 2 ]],Table3[[Score 2 ]],1)</f>
        <v>76</v>
      </c>
    </row>
    <row r="78" spans="1:26" x14ac:dyDescent="0.3">
      <c r="A78" t="s">
        <v>552</v>
      </c>
      <c r="B78">
        <f>COUNTIFS(Table2[Sub-Sector],Table3[[#This Row],[Sub-Sector]])</f>
        <v>5</v>
      </c>
      <c r="C78" s="1">
        <f>COUNTIFS(Table2[Sub-Sector],Table3[[#This Row],[Sub-Sector]],Table2[Uptrend],"Uptrend")/Table3[[#This Row],[Count]]</f>
        <v>0.2</v>
      </c>
      <c r="D78" s="1">
        <f>COUNTIFS(Table2[Sub-Sector],Table3[[#This Row],[Sub-Sector]],Table2[1W Return vs Nifty],"&gt;=5")/Table3[[#This Row],[Count]]</f>
        <v>0</v>
      </c>
      <c r="E78" s="1">
        <f>COUNTIFS(Table2[Sub-Sector],Table3[[#This Row],[Sub-Sector]],Table2[1M Return vs Nifty],"&gt;=5")/Table3[[#This Row],[Count]]</f>
        <v>0.2</v>
      </c>
      <c r="F78" s="1">
        <f>COUNTIFS(Table2[Sub-Sector],Table3[[#This Row],[Sub-Sector]],Table2[6M Return vs Nifty],"&gt;=10")/Table3[[#This Row],[Count]]</f>
        <v>0.2</v>
      </c>
      <c r="G78" s="1">
        <f>COUNTIFS(Table2[Sub-Sector],Table3[[#This Row],[Sub-Sector]],Table2[1Y Return vs Nifty],"&gt;=10")/Table3[[#This Row],[Count]]</f>
        <v>0.4</v>
      </c>
      <c r="H78" s="1">
        <f>COUNTIFS(Table2[Sub-Sector],Table3[[#This Row],[Sub-Sector]],Table2[RSI Exponential â€“ 14D],"&gt;=50")/Table3[[#This Row],[Count]]</f>
        <v>0</v>
      </c>
      <c r="I78" s="1">
        <f>COUNTIFS(Table2[Sub-Sector],Table3[[#This Row],[Sub-Sector]],Table2[Relative Volume],"&gt;=1")/Table3[[#This Row],[Count]]</f>
        <v>0.4</v>
      </c>
      <c r="J78" s="1">
        <f>COUNTIFS(Table2[Sub-Sector],Table3[[#This Row],[Sub-Sector]],Table2[% Away From Day Low],"&gt;=0.05")/Table3[[#This Row],[Count]]</f>
        <v>0</v>
      </c>
      <c r="K78" s="1">
        <f>COUNTIFS(Table2[Sub-Sector],Table3[[#This Row],[Sub-Sector]],Table2[% Away From Day High],"&lt;=0.05")/Table3[[#This Row],[Count]]</f>
        <v>1</v>
      </c>
      <c r="L78" s="1">
        <f>COUNTIFS(Table2[Sub-Sector],Table3[[#This Row],[Sub-Sector]],Table2[% Away From Current Week Low],"&gt;=0.05")/Table3[[#This Row],[Count]]</f>
        <v>0</v>
      </c>
      <c r="M78" s="1">
        <f>COUNTIFS(Table2[Sub-Sector],Table3[[#This Row],[Sub-Sector]],Table2[% Away From Current Week High],"&lt;=0.05")/Table3[[#This Row],[Count]]</f>
        <v>0.4</v>
      </c>
      <c r="N78" s="1">
        <f>COUNTIFS(Table2[Sub-Sector],Table3[[#This Row],[Sub-Sector]],Table2[% Away From Current Month Low],"&gt;=0.05")/Table3[[#This Row],[Count]]</f>
        <v>0</v>
      </c>
      <c r="O78" s="1">
        <f>COUNTIFS(Table2[Sub-Sector],Table3[[#This Row],[Sub-Sector]],Table2[% Away From Current Month High],"&lt;=0.05")/Table3[[#This Row],[Count]]</f>
        <v>0</v>
      </c>
      <c r="P78" s="1">
        <f>COUNTIFS(Table2[Sub-Sector],Table3[[#This Row],[Sub-Sector]],Table2[% Away From 52W High],"&lt;=10")/Table3[[#This Row],[Count]]</f>
        <v>0</v>
      </c>
      <c r="Q78" s="1">
        <f>COUNTIFS(Table2[Sub-Sector],Table3[[#This Row],[Sub-Sector]],Table2[% Away From 52W Low],"&gt;=10")/Table3[[#This Row],[Count]]</f>
        <v>1</v>
      </c>
      <c r="R78" s="1">
        <f>COUNTIFS(Table2[Sub-Sector],Table3[[#This Row],[Sub-Sector]],Table2[% Price above 20 EMA],"&gt;=0")/Table3[[#This Row],[Count]]</f>
        <v>0</v>
      </c>
      <c r="S78" s="1">
        <f>COUNTIFS(Table2[Sub-Sector],Table3[[#This Row],[Sub-Sector]],Table2[% Price above 50 EMA],"&gt;=0")/Table3[[#This Row],[Count]]</f>
        <v>0.2</v>
      </c>
      <c r="T78" s="1">
        <f>COUNTIFS(Table2[Sub-Sector],Table3[[#This Row],[Sub-Sector]],Table2[% Price above 200 EMA],"&gt;=0")/Table3[[#This Row],[Count]]</f>
        <v>0.6</v>
      </c>
      <c r="U78" s="1">
        <f>COUNTIFS(Table2[Sub-Sector],Table3[[#This Row],[Sub-Sector]],Table2[Rate of Change - Zone],"Positive")/Table3[[#This Row],[Count]]</f>
        <v>0</v>
      </c>
      <c r="V78" s="1">
        <f>COUNTIFS(Table2[Sub-Sector],Table3[[#This Row],[Sub-Sector]],Table2[Sharpe Ratio],"&gt;=0.10")/Table3[[#This Row],[Count]]</f>
        <v>0.4</v>
      </c>
      <c r="W7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510</v>
      </c>
      <c r="X78">
        <f>_xlfn.RANK.AVG(Table3[[#This Row],[Score]],Table3[Score],1)</f>
        <v>80</v>
      </c>
      <c r="Y7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285</v>
      </c>
      <c r="Z78">
        <f>_xlfn.RANK.AVG(Table3[[#This Row],[Score 2 ]],Table3[[Score 2 ]],1)</f>
        <v>77</v>
      </c>
    </row>
    <row r="79" spans="1:26" x14ac:dyDescent="0.3">
      <c r="A79" t="s">
        <v>609</v>
      </c>
      <c r="B79">
        <f>COUNTIFS(Table2[Sub-Sector],Table3[[#This Row],[Sub-Sector]])</f>
        <v>13</v>
      </c>
      <c r="C79" s="1">
        <f>COUNTIFS(Table2[Sub-Sector],Table3[[#This Row],[Sub-Sector]],Table2[Uptrend],"Uptrend")/Table3[[#This Row],[Count]]</f>
        <v>0.30769230769230771</v>
      </c>
      <c r="D79" s="1">
        <f>COUNTIFS(Table2[Sub-Sector],Table3[[#This Row],[Sub-Sector]],Table2[1W Return vs Nifty],"&gt;=5")/Table3[[#This Row],[Count]]</f>
        <v>0.23076923076923078</v>
      </c>
      <c r="E79" s="1">
        <f>COUNTIFS(Table2[Sub-Sector],Table3[[#This Row],[Sub-Sector]],Table2[1M Return vs Nifty],"&gt;=5")/Table3[[#This Row],[Count]]</f>
        <v>0.23076923076923078</v>
      </c>
      <c r="F79" s="1">
        <f>COUNTIFS(Table2[Sub-Sector],Table3[[#This Row],[Sub-Sector]],Table2[6M Return vs Nifty],"&gt;=10")/Table3[[#This Row],[Count]]</f>
        <v>0.23076923076923078</v>
      </c>
      <c r="G79" s="1">
        <f>COUNTIFS(Table2[Sub-Sector],Table3[[#This Row],[Sub-Sector]],Table2[1Y Return vs Nifty],"&gt;=10")/Table3[[#This Row],[Count]]</f>
        <v>0.30769230769230771</v>
      </c>
      <c r="H79" s="1">
        <f>COUNTIFS(Table2[Sub-Sector],Table3[[#This Row],[Sub-Sector]],Table2[RSI Exponential â€“ 14D],"&gt;=50")/Table3[[#This Row],[Count]]</f>
        <v>0.38461538461538464</v>
      </c>
      <c r="I79" s="1">
        <f>COUNTIFS(Table2[Sub-Sector],Table3[[#This Row],[Sub-Sector]],Table2[Relative Volume],"&gt;=1")/Table3[[#This Row],[Count]]</f>
        <v>0.15384615384615385</v>
      </c>
      <c r="J79" s="1">
        <f>COUNTIFS(Table2[Sub-Sector],Table3[[#This Row],[Sub-Sector]],Table2[% Away From Day Low],"&gt;=0.05")/Table3[[#This Row],[Count]]</f>
        <v>0.15384615384615385</v>
      </c>
      <c r="K79" s="1">
        <f>COUNTIFS(Table2[Sub-Sector],Table3[[#This Row],[Sub-Sector]],Table2[% Away From Day High],"&lt;=0.05")/Table3[[#This Row],[Count]]</f>
        <v>1</v>
      </c>
      <c r="L79" s="1">
        <f>COUNTIFS(Table2[Sub-Sector],Table3[[#This Row],[Sub-Sector]],Table2[% Away From Current Week Low],"&gt;=0.05")/Table3[[#This Row],[Count]]</f>
        <v>0.23076923076923078</v>
      </c>
      <c r="M79" s="1">
        <f>COUNTIFS(Table2[Sub-Sector],Table3[[#This Row],[Sub-Sector]],Table2[% Away From Current Week High],"&lt;=0.05")/Table3[[#This Row],[Count]]</f>
        <v>0.61538461538461542</v>
      </c>
      <c r="N79" s="1">
        <f>COUNTIFS(Table2[Sub-Sector],Table3[[#This Row],[Sub-Sector]],Table2[% Away From Current Month Low],"&gt;=0.05")/Table3[[#This Row],[Count]]</f>
        <v>0.61538461538461542</v>
      </c>
      <c r="O79" s="1">
        <f>COUNTIFS(Table2[Sub-Sector],Table3[[#This Row],[Sub-Sector]],Table2[% Away From Current Month High],"&lt;=0.05")/Table3[[#This Row],[Count]]</f>
        <v>0.30769230769230771</v>
      </c>
      <c r="P79" s="1">
        <f>COUNTIFS(Table2[Sub-Sector],Table3[[#This Row],[Sub-Sector]],Table2[% Away From 52W High],"&lt;=10")/Table3[[#This Row],[Count]]</f>
        <v>0.15384615384615385</v>
      </c>
      <c r="Q79" s="1">
        <f>COUNTIFS(Table2[Sub-Sector],Table3[[#This Row],[Sub-Sector]],Table2[% Away From 52W Low],"&gt;=10")/Table3[[#This Row],[Count]]</f>
        <v>0.92307692307692313</v>
      </c>
      <c r="R79" s="1">
        <f>COUNTIFS(Table2[Sub-Sector],Table3[[#This Row],[Sub-Sector]],Table2[% Price above 20 EMA],"&gt;=0")/Table3[[#This Row],[Count]]</f>
        <v>0.46153846153846156</v>
      </c>
      <c r="S79" s="1">
        <f>COUNTIFS(Table2[Sub-Sector],Table3[[#This Row],[Sub-Sector]],Table2[% Price above 50 EMA],"&gt;=0")/Table3[[#This Row],[Count]]</f>
        <v>0.46153846153846156</v>
      </c>
      <c r="T79" s="1">
        <f>COUNTIFS(Table2[Sub-Sector],Table3[[#This Row],[Sub-Sector]],Table2[% Price above 200 EMA],"&gt;=0")/Table3[[#This Row],[Count]]</f>
        <v>0.61538461538461542</v>
      </c>
      <c r="U79" s="1">
        <f>COUNTIFS(Table2[Sub-Sector],Table3[[#This Row],[Sub-Sector]],Table2[Rate of Change - Zone],"Positive")/Table3[[#This Row],[Count]]</f>
        <v>0.30769230769230771</v>
      </c>
      <c r="V79" s="1">
        <f>COUNTIFS(Table2[Sub-Sector],Table3[[#This Row],[Sub-Sector]],Table2[Sharpe Ratio],"&gt;=0.10")/Table3[[#This Row],[Count]]</f>
        <v>0.15384615384615385</v>
      </c>
      <c r="W7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439</v>
      </c>
      <c r="X79">
        <f>_xlfn.RANK.AVG(Table3[[#This Row],[Score]],Table3[Score],1)</f>
        <v>60</v>
      </c>
      <c r="Y7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285.5</v>
      </c>
      <c r="Z79">
        <f>_xlfn.RANK.AVG(Table3[[#This Row],[Score 2 ]],Table3[[Score 2 ]],1)</f>
        <v>78</v>
      </c>
    </row>
    <row r="80" spans="1:26" x14ac:dyDescent="0.3">
      <c r="A80" t="s">
        <v>77</v>
      </c>
      <c r="B80">
        <f>COUNTIFS(Table2[Sub-Sector],Table3[[#This Row],[Sub-Sector]])</f>
        <v>17</v>
      </c>
      <c r="C80" s="1">
        <f>COUNTIFS(Table2[Sub-Sector],Table3[[#This Row],[Sub-Sector]],Table2[Uptrend],"Uptrend")/Table3[[#This Row],[Count]]</f>
        <v>0.29411764705882354</v>
      </c>
      <c r="D80" s="1">
        <f>COUNTIFS(Table2[Sub-Sector],Table3[[#This Row],[Sub-Sector]],Table2[1W Return vs Nifty],"&gt;=5")/Table3[[#This Row],[Count]]</f>
        <v>0.11764705882352941</v>
      </c>
      <c r="E80" s="1">
        <f>COUNTIFS(Table2[Sub-Sector],Table3[[#This Row],[Sub-Sector]],Table2[1M Return vs Nifty],"&gt;=5")/Table3[[#This Row],[Count]]</f>
        <v>0.17647058823529413</v>
      </c>
      <c r="F80" s="1">
        <f>COUNTIFS(Table2[Sub-Sector],Table3[[#This Row],[Sub-Sector]],Table2[6M Return vs Nifty],"&gt;=10")/Table3[[#This Row],[Count]]</f>
        <v>0.17647058823529413</v>
      </c>
      <c r="G80" s="1">
        <f>COUNTIFS(Table2[Sub-Sector],Table3[[#This Row],[Sub-Sector]],Table2[1Y Return vs Nifty],"&gt;=10")/Table3[[#This Row],[Count]]</f>
        <v>0.17647058823529413</v>
      </c>
      <c r="H80" s="1">
        <f>COUNTIFS(Table2[Sub-Sector],Table3[[#This Row],[Sub-Sector]],Table2[RSI Exponential â€“ 14D],"&gt;=50")/Table3[[#This Row],[Count]]</f>
        <v>0.29411764705882354</v>
      </c>
      <c r="I80" s="1">
        <f>COUNTIFS(Table2[Sub-Sector],Table3[[#This Row],[Sub-Sector]],Table2[Relative Volume],"&gt;=1")/Table3[[#This Row],[Count]]</f>
        <v>0.29411764705882354</v>
      </c>
      <c r="J80" s="1">
        <f>COUNTIFS(Table2[Sub-Sector],Table3[[#This Row],[Sub-Sector]],Table2[% Away From Day Low],"&gt;=0.05")/Table3[[#This Row],[Count]]</f>
        <v>0</v>
      </c>
      <c r="K80" s="1">
        <f>COUNTIFS(Table2[Sub-Sector],Table3[[#This Row],[Sub-Sector]],Table2[% Away From Day High],"&lt;=0.05")/Table3[[#This Row],[Count]]</f>
        <v>1</v>
      </c>
      <c r="L80" s="1">
        <f>COUNTIFS(Table2[Sub-Sector],Table3[[#This Row],[Sub-Sector]],Table2[% Away From Current Week Low],"&gt;=0.05")/Table3[[#This Row],[Count]]</f>
        <v>0.11764705882352941</v>
      </c>
      <c r="M80" s="1">
        <f>COUNTIFS(Table2[Sub-Sector],Table3[[#This Row],[Sub-Sector]],Table2[% Away From Current Week High],"&lt;=0.05")/Table3[[#This Row],[Count]]</f>
        <v>0.82352941176470584</v>
      </c>
      <c r="N80" s="1">
        <f>COUNTIFS(Table2[Sub-Sector],Table3[[#This Row],[Sub-Sector]],Table2[% Away From Current Month Low],"&gt;=0.05")/Table3[[#This Row],[Count]]</f>
        <v>0.17647058823529413</v>
      </c>
      <c r="O80" s="1">
        <f>COUNTIFS(Table2[Sub-Sector],Table3[[#This Row],[Sub-Sector]],Table2[% Away From Current Month High],"&lt;=0.05")/Table3[[#This Row],[Count]]</f>
        <v>0.35294117647058826</v>
      </c>
      <c r="P80" s="1">
        <f>COUNTIFS(Table2[Sub-Sector],Table3[[#This Row],[Sub-Sector]],Table2[% Away From 52W High],"&lt;=10")/Table3[[#This Row],[Count]]</f>
        <v>0.17647058823529413</v>
      </c>
      <c r="Q80" s="1">
        <f>COUNTIFS(Table2[Sub-Sector],Table3[[#This Row],[Sub-Sector]],Table2[% Away From 52W Low],"&gt;=10")/Table3[[#This Row],[Count]]</f>
        <v>0.82352941176470584</v>
      </c>
      <c r="R80" s="1">
        <f>COUNTIFS(Table2[Sub-Sector],Table3[[#This Row],[Sub-Sector]],Table2[% Price above 20 EMA],"&gt;=0")/Table3[[#This Row],[Count]]</f>
        <v>0.29411764705882354</v>
      </c>
      <c r="S80" s="1">
        <f>COUNTIFS(Table2[Sub-Sector],Table3[[#This Row],[Sub-Sector]],Table2[% Price above 50 EMA],"&gt;=0")/Table3[[#This Row],[Count]]</f>
        <v>0.41176470588235292</v>
      </c>
      <c r="T80" s="1">
        <f>COUNTIFS(Table2[Sub-Sector],Table3[[#This Row],[Sub-Sector]],Table2[% Price above 200 EMA],"&gt;=0")/Table3[[#This Row],[Count]]</f>
        <v>0.58823529411764708</v>
      </c>
      <c r="U80" s="1">
        <f>COUNTIFS(Table2[Sub-Sector],Table3[[#This Row],[Sub-Sector]],Table2[Rate of Change - Zone],"Positive")/Table3[[#This Row],[Count]]</f>
        <v>0.17647058823529413</v>
      </c>
      <c r="V80" s="1">
        <f>COUNTIFS(Table2[Sub-Sector],Table3[[#This Row],[Sub-Sector]],Table2[Sharpe Ratio],"&gt;=0.10")/Table3[[#This Row],[Count]]</f>
        <v>0</v>
      </c>
      <c r="W8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459</v>
      </c>
      <c r="X80">
        <f>_xlfn.RANK.AVG(Table3[[#This Row],[Score]],Table3[Score],1)</f>
        <v>68</v>
      </c>
      <c r="Y8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288</v>
      </c>
      <c r="Z80">
        <f>_xlfn.RANK.AVG(Table3[[#This Row],[Score 2 ]],Table3[[Score 2 ]],1)</f>
        <v>79</v>
      </c>
    </row>
    <row r="81" spans="1:26" x14ac:dyDescent="0.3">
      <c r="A81" t="s">
        <v>60</v>
      </c>
      <c r="B81">
        <f>COUNTIFS(Table2[Sub-Sector],Table3[[#This Row],[Sub-Sector]])</f>
        <v>4</v>
      </c>
      <c r="C81" s="1">
        <f>COUNTIFS(Table2[Sub-Sector],Table3[[#This Row],[Sub-Sector]],Table2[Uptrend],"Uptrend")/Table3[[#This Row],[Count]]</f>
        <v>0.5</v>
      </c>
      <c r="D81" s="1">
        <f>COUNTIFS(Table2[Sub-Sector],Table3[[#This Row],[Sub-Sector]],Table2[1W Return vs Nifty],"&gt;=5")/Table3[[#This Row],[Count]]</f>
        <v>0</v>
      </c>
      <c r="E81" s="1">
        <f>COUNTIFS(Table2[Sub-Sector],Table3[[#This Row],[Sub-Sector]],Table2[1M Return vs Nifty],"&gt;=5")/Table3[[#This Row],[Count]]</f>
        <v>0.25</v>
      </c>
      <c r="F81" s="1">
        <f>COUNTIFS(Table2[Sub-Sector],Table3[[#This Row],[Sub-Sector]],Table2[6M Return vs Nifty],"&gt;=10")/Table3[[#This Row],[Count]]</f>
        <v>0.25</v>
      </c>
      <c r="G81" s="1">
        <f>COUNTIFS(Table2[Sub-Sector],Table3[[#This Row],[Sub-Sector]],Table2[1Y Return vs Nifty],"&gt;=10")/Table3[[#This Row],[Count]]</f>
        <v>0.5</v>
      </c>
      <c r="H81" s="1">
        <f>COUNTIFS(Table2[Sub-Sector],Table3[[#This Row],[Sub-Sector]],Table2[RSI Exponential â€“ 14D],"&gt;=50")/Table3[[#This Row],[Count]]</f>
        <v>0</v>
      </c>
      <c r="I81" s="1">
        <f>COUNTIFS(Table2[Sub-Sector],Table3[[#This Row],[Sub-Sector]],Table2[Relative Volume],"&gt;=1")/Table3[[#This Row],[Count]]</f>
        <v>0.25</v>
      </c>
      <c r="J81" s="1">
        <f>COUNTIFS(Table2[Sub-Sector],Table3[[#This Row],[Sub-Sector]],Table2[% Away From Day Low],"&gt;=0.05")/Table3[[#This Row],[Count]]</f>
        <v>0</v>
      </c>
      <c r="K81" s="1">
        <f>COUNTIFS(Table2[Sub-Sector],Table3[[#This Row],[Sub-Sector]],Table2[% Away From Day High],"&lt;=0.05")/Table3[[#This Row],[Count]]</f>
        <v>1</v>
      </c>
      <c r="L81" s="1">
        <f>COUNTIFS(Table2[Sub-Sector],Table3[[#This Row],[Sub-Sector]],Table2[% Away From Current Week Low],"&gt;=0.05")/Table3[[#This Row],[Count]]</f>
        <v>0</v>
      </c>
      <c r="M81" s="1">
        <f>COUNTIFS(Table2[Sub-Sector],Table3[[#This Row],[Sub-Sector]],Table2[% Away From Current Week High],"&lt;=0.05")/Table3[[#This Row],[Count]]</f>
        <v>0.5</v>
      </c>
      <c r="N81" s="1">
        <f>COUNTIFS(Table2[Sub-Sector],Table3[[#This Row],[Sub-Sector]],Table2[% Away From Current Month Low],"&gt;=0.05")/Table3[[#This Row],[Count]]</f>
        <v>0</v>
      </c>
      <c r="O81" s="1">
        <f>COUNTIFS(Table2[Sub-Sector],Table3[[#This Row],[Sub-Sector]],Table2[% Away From Current Month High],"&lt;=0.05")/Table3[[#This Row],[Count]]</f>
        <v>0</v>
      </c>
      <c r="P81" s="1">
        <f>COUNTIFS(Table2[Sub-Sector],Table3[[#This Row],[Sub-Sector]],Table2[% Away From 52W High],"&lt;=10")/Table3[[#This Row],[Count]]</f>
        <v>0.25</v>
      </c>
      <c r="Q81" s="1">
        <f>COUNTIFS(Table2[Sub-Sector],Table3[[#This Row],[Sub-Sector]],Table2[% Away From 52W Low],"&gt;=10")/Table3[[#This Row],[Count]]</f>
        <v>1</v>
      </c>
      <c r="R81" s="1">
        <f>COUNTIFS(Table2[Sub-Sector],Table3[[#This Row],[Sub-Sector]],Table2[% Price above 20 EMA],"&gt;=0")/Table3[[#This Row],[Count]]</f>
        <v>0</v>
      </c>
      <c r="S81" s="1">
        <f>COUNTIFS(Table2[Sub-Sector],Table3[[#This Row],[Sub-Sector]],Table2[% Price above 50 EMA],"&gt;=0")/Table3[[#This Row],[Count]]</f>
        <v>0.25</v>
      </c>
      <c r="T81" s="1">
        <f>COUNTIFS(Table2[Sub-Sector],Table3[[#This Row],[Sub-Sector]],Table2[% Price above 200 EMA],"&gt;=0")/Table3[[#This Row],[Count]]</f>
        <v>0.5</v>
      </c>
      <c r="U81" s="1">
        <f>COUNTIFS(Table2[Sub-Sector],Table3[[#This Row],[Sub-Sector]],Table2[Rate of Change - Zone],"Positive")/Table3[[#This Row],[Count]]</f>
        <v>0</v>
      </c>
      <c r="V81" s="1">
        <f>COUNTIFS(Table2[Sub-Sector],Table3[[#This Row],[Sub-Sector]],Table2[Sharpe Ratio],"&gt;=0.10")/Table3[[#This Row],[Count]]</f>
        <v>0.5</v>
      </c>
      <c r="W8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473.5</v>
      </c>
      <c r="X81">
        <f>_xlfn.RANK.AVG(Table3[[#This Row],[Score]],Table3[Score],1)</f>
        <v>72</v>
      </c>
      <c r="Y8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292.5</v>
      </c>
      <c r="Z81">
        <f>_xlfn.RANK.AVG(Table3[[#This Row],[Score 2 ]],Table3[[Score 2 ]],1)</f>
        <v>80</v>
      </c>
    </row>
    <row r="82" spans="1:26" x14ac:dyDescent="0.3">
      <c r="A82" t="s">
        <v>57</v>
      </c>
      <c r="B82">
        <f>COUNTIFS(Table2[Sub-Sector],Table3[[#This Row],[Sub-Sector]])</f>
        <v>4</v>
      </c>
      <c r="C82" s="1">
        <f>COUNTIFS(Table2[Sub-Sector],Table3[[#This Row],[Sub-Sector]],Table2[Uptrend],"Uptrend")/Table3[[#This Row],[Count]]</f>
        <v>0.5</v>
      </c>
      <c r="D82" s="1">
        <f>COUNTIFS(Table2[Sub-Sector],Table3[[#This Row],[Sub-Sector]],Table2[1W Return vs Nifty],"&gt;=5")/Table3[[#This Row],[Count]]</f>
        <v>0</v>
      </c>
      <c r="E82" s="1">
        <f>COUNTIFS(Table2[Sub-Sector],Table3[[#This Row],[Sub-Sector]],Table2[1M Return vs Nifty],"&gt;=5")/Table3[[#This Row],[Count]]</f>
        <v>0</v>
      </c>
      <c r="F82" s="1">
        <f>COUNTIFS(Table2[Sub-Sector],Table3[[#This Row],[Sub-Sector]],Table2[6M Return vs Nifty],"&gt;=10")/Table3[[#This Row],[Count]]</f>
        <v>0.25</v>
      </c>
      <c r="G82" s="1">
        <f>COUNTIFS(Table2[Sub-Sector],Table3[[#This Row],[Sub-Sector]],Table2[1Y Return vs Nifty],"&gt;=10")/Table3[[#This Row],[Count]]</f>
        <v>1</v>
      </c>
      <c r="H82" s="1">
        <f>COUNTIFS(Table2[Sub-Sector],Table3[[#This Row],[Sub-Sector]],Table2[RSI Exponential â€“ 14D],"&gt;=50")/Table3[[#This Row],[Count]]</f>
        <v>0.25</v>
      </c>
      <c r="I82" s="1">
        <f>COUNTIFS(Table2[Sub-Sector],Table3[[#This Row],[Sub-Sector]],Table2[Relative Volume],"&gt;=1")/Table3[[#This Row],[Count]]</f>
        <v>0</v>
      </c>
      <c r="J82" s="1">
        <f>COUNTIFS(Table2[Sub-Sector],Table3[[#This Row],[Sub-Sector]],Table2[% Away From Day Low],"&gt;=0.05")/Table3[[#This Row],[Count]]</f>
        <v>0.25</v>
      </c>
      <c r="K82" s="1">
        <f>COUNTIFS(Table2[Sub-Sector],Table3[[#This Row],[Sub-Sector]],Table2[% Away From Day High],"&lt;=0.05")/Table3[[#This Row],[Count]]</f>
        <v>1</v>
      </c>
      <c r="L82" s="1">
        <f>COUNTIFS(Table2[Sub-Sector],Table3[[#This Row],[Sub-Sector]],Table2[% Away From Current Week Low],"&gt;=0.05")/Table3[[#This Row],[Count]]</f>
        <v>0.25</v>
      </c>
      <c r="M82" s="1">
        <f>COUNTIFS(Table2[Sub-Sector],Table3[[#This Row],[Sub-Sector]],Table2[% Away From Current Week High],"&lt;=0.05")/Table3[[#This Row],[Count]]</f>
        <v>0.5</v>
      </c>
      <c r="N82" s="1">
        <f>COUNTIFS(Table2[Sub-Sector],Table3[[#This Row],[Sub-Sector]],Table2[% Away From Current Month Low],"&gt;=0.05")/Table3[[#This Row],[Count]]</f>
        <v>0.25</v>
      </c>
      <c r="O82" s="1">
        <f>COUNTIFS(Table2[Sub-Sector],Table3[[#This Row],[Sub-Sector]],Table2[% Away From Current Month High],"&lt;=0.05")/Table3[[#This Row],[Count]]</f>
        <v>0.25</v>
      </c>
      <c r="P82" s="1">
        <f>COUNTIFS(Table2[Sub-Sector],Table3[[#This Row],[Sub-Sector]],Table2[% Away From 52W High],"&lt;=10")/Table3[[#This Row],[Count]]</f>
        <v>0.5</v>
      </c>
      <c r="Q82" s="1">
        <f>COUNTIFS(Table2[Sub-Sector],Table3[[#This Row],[Sub-Sector]],Table2[% Away From 52W Low],"&gt;=10")/Table3[[#This Row],[Count]]</f>
        <v>1</v>
      </c>
      <c r="R82" s="1">
        <f>COUNTIFS(Table2[Sub-Sector],Table3[[#This Row],[Sub-Sector]],Table2[% Price above 20 EMA],"&gt;=0")/Table3[[#This Row],[Count]]</f>
        <v>0.5</v>
      </c>
      <c r="S82" s="1">
        <f>COUNTIFS(Table2[Sub-Sector],Table3[[#This Row],[Sub-Sector]],Table2[% Price above 50 EMA],"&gt;=0")/Table3[[#This Row],[Count]]</f>
        <v>0.5</v>
      </c>
      <c r="T82" s="1">
        <f>COUNTIFS(Table2[Sub-Sector],Table3[[#This Row],[Sub-Sector]],Table2[% Price above 200 EMA],"&gt;=0")/Table3[[#This Row],[Count]]</f>
        <v>0.75</v>
      </c>
      <c r="U82" s="1">
        <f>COUNTIFS(Table2[Sub-Sector],Table3[[#This Row],[Sub-Sector]],Table2[Rate of Change - Zone],"Positive")/Table3[[#This Row],[Count]]</f>
        <v>0</v>
      </c>
      <c r="V82" s="1">
        <f>COUNTIFS(Table2[Sub-Sector],Table3[[#This Row],[Sub-Sector]],Table2[Sharpe Ratio],"&gt;=0.10")/Table3[[#This Row],[Count]]</f>
        <v>0.5</v>
      </c>
      <c r="W8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531</v>
      </c>
      <c r="X82">
        <f>_xlfn.RANK.AVG(Table3[[#This Row],[Score]],Table3[Score],1)</f>
        <v>88</v>
      </c>
      <c r="Y8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293.5</v>
      </c>
      <c r="Z82">
        <f>_xlfn.RANK.AVG(Table3[[#This Row],[Score 2 ]],Table3[[Score 2 ]],1)</f>
        <v>81</v>
      </c>
    </row>
    <row r="83" spans="1:26" x14ac:dyDescent="0.3">
      <c r="A83" t="s">
        <v>1040</v>
      </c>
      <c r="B83">
        <f>COUNTIFS(Table2[Sub-Sector],Table3[[#This Row],[Sub-Sector]])</f>
        <v>2</v>
      </c>
      <c r="C83" s="1">
        <f>COUNTIFS(Table2[Sub-Sector],Table3[[#This Row],[Sub-Sector]],Table2[Uptrend],"Uptrend")/Table3[[#This Row],[Count]]</f>
        <v>0.5</v>
      </c>
      <c r="D83" s="1">
        <f>COUNTIFS(Table2[Sub-Sector],Table3[[#This Row],[Sub-Sector]],Table2[1W Return vs Nifty],"&gt;=5")/Table3[[#This Row],[Count]]</f>
        <v>0</v>
      </c>
      <c r="E83" s="1">
        <f>COUNTIFS(Table2[Sub-Sector],Table3[[#This Row],[Sub-Sector]],Table2[1M Return vs Nifty],"&gt;=5")/Table3[[#This Row],[Count]]</f>
        <v>0.5</v>
      </c>
      <c r="F83" s="1">
        <f>COUNTIFS(Table2[Sub-Sector],Table3[[#This Row],[Sub-Sector]],Table2[6M Return vs Nifty],"&gt;=10")/Table3[[#This Row],[Count]]</f>
        <v>0.5</v>
      </c>
      <c r="G83" s="1">
        <f>COUNTIFS(Table2[Sub-Sector],Table3[[#This Row],[Sub-Sector]],Table2[1Y Return vs Nifty],"&gt;=10")/Table3[[#This Row],[Count]]</f>
        <v>0.5</v>
      </c>
      <c r="H83" s="1">
        <f>COUNTIFS(Table2[Sub-Sector],Table3[[#This Row],[Sub-Sector]],Table2[RSI Exponential â€“ 14D],"&gt;=50")/Table3[[#This Row],[Count]]</f>
        <v>0</v>
      </c>
      <c r="I83" s="1">
        <f>COUNTIFS(Table2[Sub-Sector],Table3[[#This Row],[Sub-Sector]],Table2[Relative Volume],"&gt;=1")/Table3[[#This Row],[Count]]</f>
        <v>0</v>
      </c>
      <c r="J83" s="1">
        <f>COUNTIFS(Table2[Sub-Sector],Table3[[#This Row],[Sub-Sector]],Table2[% Away From Day Low],"&gt;=0.05")/Table3[[#This Row],[Count]]</f>
        <v>0</v>
      </c>
      <c r="K83" s="1">
        <f>COUNTIFS(Table2[Sub-Sector],Table3[[#This Row],[Sub-Sector]],Table2[% Away From Day High],"&lt;=0.05")/Table3[[#This Row],[Count]]</f>
        <v>1</v>
      </c>
      <c r="L83" s="1">
        <f>COUNTIFS(Table2[Sub-Sector],Table3[[#This Row],[Sub-Sector]],Table2[% Away From Current Week Low],"&gt;=0.05")/Table3[[#This Row],[Count]]</f>
        <v>0</v>
      </c>
      <c r="M83" s="1">
        <f>COUNTIFS(Table2[Sub-Sector],Table3[[#This Row],[Sub-Sector]],Table2[% Away From Current Week High],"&lt;=0.05")/Table3[[#This Row],[Count]]</f>
        <v>0</v>
      </c>
      <c r="N83" s="1">
        <f>COUNTIFS(Table2[Sub-Sector],Table3[[#This Row],[Sub-Sector]],Table2[% Away From Current Month Low],"&gt;=0.05")/Table3[[#This Row],[Count]]</f>
        <v>0.5</v>
      </c>
      <c r="O83" s="1">
        <f>COUNTIFS(Table2[Sub-Sector],Table3[[#This Row],[Sub-Sector]],Table2[% Away From Current Month High],"&lt;=0.05")/Table3[[#This Row],[Count]]</f>
        <v>0</v>
      </c>
      <c r="P83" s="1">
        <f>COUNTIFS(Table2[Sub-Sector],Table3[[#This Row],[Sub-Sector]],Table2[% Away From 52W High],"&lt;=10")/Table3[[#This Row],[Count]]</f>
        <v>0</v>
      </c>
      <c r="Q83" s="1">
        <f>COUNTIFS(Table2[Sub-Sector],Table3[[#This Row],[Sub-Sector]],Table2[% Away From 52W Low],"&gt;=10")/Table3[[#This Row],[Count]]</f>
        <v>1</v>
      </c>
      <c r="R83" s="1">
        <f>COUNTIFS(Table2[Sub-Sector],Table3[[#This Row],[Sub-Sector]],Table2[% Price above 20 EMA],"&gt;=0")/Table3[[#This Row],[Count]]</f>
        <v>0.5</v>
      </c>
      <c r="S83" s="1">
        <f>COUNTIFS(Table2[Sub-Sector],Table3[[#This Row],[Sub-Sector]],Table2[% Price above 50 EMA],"&gt;=0")/Table3[[#This Row],[Count]]</f>
        <v>0.5</v>
      </c>
      <c r="T83" s="1">
        <f>COUNTIFS(Table2[Sub-Sector],Table3[[#This Row],[Sub-Sector]],Table2[% Price above 200 EMA],"&gt;=0")/Table3[[#This Row],[Count]]</f>
        <v>0.5</v>
      </c>
      <c r="U83" s="1">
        <f>COUNTIFS(Table2[Sub-Sector],Table3[[#This Row],[Sub-Sector]],Table2[Rate of Change - Zone],"Positive")/Table3[[#This Row],[Count]]</f>
        <v>0</v>
      </c>
      <c r="V83" s="1">
        <f>COUNTIFS(Table2[Sub-Sector],Table3[[#This Row],[Sub-Sector]],Table2[Sharpe Ratio],"&gt;=0.10")/Table3[[#This Row],[Count]]</f>
        <v>0</v>
      </c>
      <c r="W8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462</v>
      </c>
      <c r="X83">
        <f>_xlfn.RANK.AVG(Table3[[#This Row],[Score]],Table3[Score],1)</f>
        <v>70</v>
      </c>
      <c r="Y8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301.5</v>
      </c>
      <c r="Z83">
        <f>_xlfn.RANK.AVG(Table3[[#This Row],[Score 2 ]],Table3[[Score 2 ]],1)</f>
        <v>82</v>
      </c>
    </row>
    <row r="84" spans="1:26" x14ac:dyDescent="0.3">
      <c r="A84" t="s">
        <v>34</v>
      </c>
      <c r="B84">
        <f>COUNTIFS(Table2[Sub-Sector],Table3[[#This Row],[Sub-Sector]])</f>
        <v>11</v>
      </c>
      <c r="C84" s="1">
        <f>COUNTIFS(Table2[Sub-Sector],Table3[[#This Row],[Sub-Sector]],Table2[Uptrend],"Uptrend")/Table3[[#This Row],[Count]]</f>
        <v>0</v>
      </c>
      <c r="D84" s="1">
        <f>COUNTIFS(Table2[Sub-Sector],Table3[[#This Row],[Sub-Sector]],Table2[1W Return vs Nifty],"&gt;=5")/Table3[[#This Row],[Count]]</f>
        <v>0</v>
      </c>
      <c r="E84" s="1">
        <f>COUNTIFS(Table2[Sub-Sector],Table3[[#This Row],[Sub-Sector]],Table2[1M Return vs Nifty],"&gt;=5")/Table3[[#This Row],[Count]]</f>
        <v>9.0909090909090912E-2</v>
      </c>
      <c r="F84" s="1">
        <f>COUNTIFS(Table2[Sub-Sector],Table3[[#This Row],[Sub-Sector]],Table2[6M Return vs Nifty],"&gt;=10")/Table3[[#This Row],[Count]]</f>
        <v>0</v>
      </c>
      <c r="G84" s="1">
        <f>COUNTIFS(Table2[Sub-Sector],Table3[[#This Row],[Sub-Sector]],Table2[1Y Return vs Nifty],"&gt;=10")/Table3[[#This Row],[Count]]</f>
        <v>0.27272727272727271</v>
      </c>
      <c r="H84" s="1">
        <f>COUNTIFS(Table2[Sub-Sector],Table3[[#This Row],[Sub-Sector]],Table2[RSI Exponential â€“ 14D],"&gt;=50")/Table3[[#This Row],[Count]]</f>
        <v>0.27272727272727271</v>
      </c>
      <c r="I84" s="1">
        <f>COUNTIFS(Table2[Sub-Sector],Table3[[#This Row],[Sub-Sector]],Table2[Relative Volume],"&gt;=1")/Table3[[#This Row],[Count]]</f>
        <v>0.27272727272727271</v>
      </c>
      <c r="J84" s="1">
        <f>COUNTIFS(Table2[Sub-Sector],Table3[[#This Row],[Sub-Sector]],Table2[% Away From Day Low],"&gt;=0.05")/Table3[[#This Row],[Count]]</f>
        <v>0</v>
      </c>
      <c r="K84" s="1">
        <f>COUNTIFS(Table2[Sub-Sector],Table3[[#This Row],[Sub-Sector]],Table2[% Away From Day High],"&lt;=0.05")/Table3[[#This Row],[Count]]</f>
        <v>1</v>
      </c>
      <c r="L84" s="1">
        <f>COUNTIFS(Table2[Sub-Sector],Table3[[#This Row],[Sub-Sector]],Table2[% Away From Current Week Low],"&gt;=0.05")/Table3[[#This Row],[Count]]</f>
        <v>0</v>
      </c>
      <c r="M84" s="1">
        <f>COUNTIFS(Table2[Sub-Sector],Table3[[#This Row],[Sub-Sector]],Table2[% Away From Current Week High],"&lt;=0.05")/Table3[[#This Row],[Count]]</f>
        <v>1</v>
      </c>
      <c r="N84" s="1">
        <f>COUNTIFS(Table2[Sub-Sector],Table3[[#This Row],[Sub-Sector]],Table2[% Away From Current Month Low],"&gt;=0.05")/Table3[[#This Row],[Count]]</f>
        <v>0.27272727272727271</v>
      </c>
      <c r="O84" s="1">
        <f>COUNTIFS(Table2[Sub-Sector],Table3[[#This Row],[Sub-Sector]],Table2[% Away From Current Month High],"&lt;=0.05")/Table3[[#This Row],[Count]]</f>
        <v>0.54545454545454541</v>
      </c>
      <c r="P84" s="1">
        <f>COUNTIFS(Table2[Sub-Sector],Table3[[#This Row],[Sub-Sector]],Table2[% Away From 52W High],"&lt;=10")/Table3[[#This Row],[Count]]</f>
        <v>0</v>
      </c>
      <c r="Q84" s="1">
        <f>COUNTIFS(Table2[Sub-Sector],Table3[[#This Row],[Sub-Sector]],Table2[% Away From 52W Low],"&gt;=10")/Table3[[#This Row],[Count]]</f>
        <v>1</v>
      </c>
      <c r="R84" s="1">
        <f>COUNTIFS(Table2[Sub-Sector],Table3[[#This Row],[Sub-Sector]],Table2[% Price above 20 EMA],"&gt;=0")/Table3[[#This Row],[Count]]</f>
        <v>0.27272727272727271</v>
      </c>
      <c r="S84" s="1">
        <f>COUNTIFS(Table2[Sub-Sector],Table3[[#This Row],[Sub-Sector]],Table2[% Price above 50 EMA],"&gt;=0")/Table3[[#This Row],[Count]]</f>
        <v>0.18181818181818182</v>
      </c>
      <c r="T84" s="1">
        <f>COUNTIFS(Table2[Sub-Sector],Table3[[#This Row],[Sub-Sector]],Table2[% Price above 200 EMA],"&gt;=0")/Table3[[#This Row],[Count]]</f>
        <v>0.36363636363636365</v>
      </c>
      <c r="U84" s="1">
        <f>COUNTIFS(Table2[Sub-Sector],Table3[[#This Row],[Sub-Sector]],Table2[Rate of Change - Zone],"Positive")/Table3[[#This Row],[Count]]</f>
        <v>0.18181818181818182</v>
      </c>
      <c r="V84" s="1">
        <f>COUNTIFS(Table2[Sub-Sector],Table3[[#This Row],[Sub-Sector]],Table2[Sharpe Ratio],"&gt;=0.10")/Table3[[#This Row],[Count]]</f>
        <v>0.63636363636363635</v>
      </c>
      <c r="W8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559</v>
      </c>
      <c r="X84">
        <f>_xlfn.RANK.AVG(Table3[[#This Row],[Score]],Table3[Score],1)</f>
        <v>95</v>
      </c>
      <c r="Y8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302.5</v>
      </c>
      <c r="Z84">
        <f>_xlfn.RANK.AVG(Table3[[#This Row],[Score 2 ]],Table3[[Score 2 ]],1)</f>
        <v>83</v>
      </c>
    </row>
    <row r="85" spans="1:26" x14ac:dyDescent="0.3">
      <c r="A85" t="s">
        <v>458</v>
      </c>
      <c r="B85">
        <f>COUNTIFS(Table2[Sub-Sector],Table3[[#This Row],[Sub-Sector]])</f>
        <v>9</v>
      </c>
      <c r="C85" s="1">
        <f>COUNTIFS(Table2[Sub-Sector],Table3[[#This Row],[Sub-Sector]],Table2[Uptrend],"Uptrend")/Table3[[#This Row],[Count]]</f>
        <v>0.44444444444444442</v>
      </c>
      <c r="D85" s="1">
        <f>COUNTIFS(Table2[Sub-Sector],Table3[[#This Row],[Sub-Sector]],Table2[1W Return vs Nifty],"&gt;=5")/Table3[[#This Row],[Count]]</f>
        <v>0.1111111111111111</v>
      </c>
      <c r="E85" s="1">
        <f>COUNTIFS(Table2[Sub-Sector],Table3[[#This Row],[Sub-Sector]],Table2[1M Return vs Nifty],"&gt;=5")/Table3[[#This Row],[Count]]</f>
        <v>0.22222222222222221</v>
      </c>
      <c r="F85" s="1">
        <f>COUNTIFS(Table2[Sub-Sector],Table3[[#This Row],[Sub-Sector]],Table2[6M Return vs Nifty],"&gt;=10")/Table3[[#This Row],[Count]]</f>
        <v>0.22222222222222221</v>
      </c>
      <c r="G85" s="1">
        <f>COUNTIFS(Table2[Sub-Sector],Table3[[#This Row],[Sub-Sector]],Table2[1Y Return vs Nifty],"&gt;=10")/Table3[[#This Row],[Count]]</f>
        <v>0.33333333333333331</v>
      </c>
      <c r="H85" s="1">
        <f>COUNTIFS(Table2[Sub-Sector],Table3[[#This Row],[Sub-Sector]],Table2[RSI Exponential â€“ 14D],"&gt;=50")/Table3[[#This Row],[Count]]</f>
        <v>0.33333333333333331</v>
      </c>
      <c r="I85" s="1">
        <f>COUNTIFS(Table2[Sub-Sector],Table3[[#This Row],[Sub-Sector]],Table2[Relative Volume],"&gt;=1")/Table3[[#This Row],[Count]]</f>
        <v>0.1111111111111111</v>
      </c>
      <c r="J85" s="1">
        <f>COUNTIFS(Table2[Sub-Sector],Table3[[#This Row],[Sub-Sector]],Table2[% Away From Day Low],"&gt;=0.05")/Table3[[#This Row],[Count]]</f>
        <v>0.1111111111111111</v>
      </c>
      <c r="K85" s="1">
        <f>COUNTIFS(Table2[Sub-Sector],Table3[[#This Row],[Sub-Sector]],Table2[% Away From Day High],"&lt;=0.05")/Table3[[#This Row],[Count]]</f>
        <v>1</v>
      </c>
      <c r="L85" s="1">
        <f>COUNTIFS(Table2[Sub-Sector],Table3[[#This Row],[Sub-Sector]],Table2[% Away From Current Week Low],"&gt;=0.05")/Table3[[#This Row],[Count]]</f>
        <v>0.1111111111111111</v>
      </c>
      <c r="M85" s="1">
        <f>COUNTIFS(Table2[Sub-Sector],Table3[[#This Row],[Sub-Sector]],Table2[% Away From Current Week High],"&lt;=0.05")/Table3[[#This Row],[Count]]</f>
        <v>0.77777777777777779</v>
      </c>
      <c r="N85" s="1">
        <f>COUNTIFS(Table2[Sub-Sector],Table3[[#This Row],[Sub-Sector]],Table2[% Away From Current Month Low],"&gt;=0.05")/Table3[[#This Row],[Count]]</f>
        <v>0.22222222222222221</v>
      </c>
      <c r="O85" s="1">
        <f>COUNTIFS(Table2[Sub-Sector],Table3[[#This Row],[Sub-Sector]],Table2[% Away From Current Month High],"&lt;=0.05")/Table3[[#This Row],[Count]]</f>
        <v>0.33333333333333331</v>
      </c>
      <c r="P85" s="1">
        <f>COUNTIFS(Table2[Sub-Sector],Table3[[#This Row],[Sub-Sector]],Table2[% Away From 52W High],"&lt;=10")/Table3[[#This Row],[Count]]</f>
        <v>0.33333333333333331</v>
      </c>
      <c r="Q85" s="1">
        <f>COUNTIFS(Table2[Sub-Sector],Table3[[#This Row],[Sub-Sector]],Table2[% Away From 52W Low],"&gt;=10")/Table3[[#This Row],[Count]]</f>
        <v>0.66666666666666663</v>
      </c>
      <c r="R85" s="1">
        <f>COUNTIFS(Table2[Sub-Sector],Table3[[#This Row],[Sub-Sector]],Table2[% Price above 20 EMA],"&gt;=0")/Table3[[#This Row],[Count]]</f>
        <v>0.44444444444444442</v>
      </c>
      <c r="S85" s="1">
        <f>COUNTIFS(Table2[Sub-Sector],Table3[[#This Row],[Sub-Sector]],Table2[% Price above 50 EMA],"&gt;=0")/Table3[[#This Row],[Count]]</f>
        <v>0.44444444444444442</v>
      </c>
      <c r="T85" s="1">
        <f>COUNTIFS(Table2[Sub-Sector],Table3[[#This Row],[Sub-Sector]],Table2[% Price above 200 EMA],"&gt;=0")/Table3[[#This Row],[Count]]</f>
        <v>0.55555555555555558</v>
      </c>
      <c r="U85" s="1">
        <f>COUNTIFS(Table2[Sub-Sector],Table3[[#This Row],[Sub-Sector]],Table2[Rate of Change - Zone],"Positive")/Table3[[#This Row],[Count]]</f>
        <v>0.1111111111111111</v>
      </c>
      <c r="V85" s="1">
        <f>COUNTIFS(Table2[Sub-Sector],Table3[[#This Row],[Sub-Sector]],Table2[Sharpe Ratio],"&gt;=0.10")/Table3[[#This Row],[Count]]</f>
        <v>0.44444444444444442</v>
      </c>
      <c r="W8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455</v>
      </c>
      <c r="X85">
        <f>_xlfn.RANK.AVG(Table3[[#This Row],[Score]],Table3[Score],1)</f>
        <v>66</v>
      </c>
      <c r="Y8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305.5</v>
      </c>
      <c r="Z85">
        <f>_xlfn.RANK.AVG(Table3[[#This Row],[Score 2 ]],Table3[[Score 2 ]],1)</f>
        <v>84</v>
      </c>
    </row>
    <row r="86" spans="1:26" x14ac:dyDescent="0.3">
      <c r="A86" t="s">
        <v>181</v>
      </c>
      <c r="B86">
        <f>COUNTIFS(Table2[Sub-Sector],Table3[[#This Row],[Sub-Sector]])</f>
        <v>6</v>
      </c>
      <c r="C86" s="1">
        <f>COUNTIFS(Table2[Sub-Sector],Table3[[#This Row],[Sub-Sector]],Table2[Uptrend],"Uptrend")/Table3[[#This Row],[Count]]</f>
        <v>0.5</v>
      </c>
      <c r="D86" s="1">
        <f>COUNTIFS(Table2[Sub-Sector],Table3[[#This Row],[Sub-Sector]],Table2[1W Return vs Nifty],"&gt;=5")/Table3[[#This Row],[Count]]</f>
        <v>0</v>
      </c>
      <c r="E86" s="1">
        <f>COUNTIFS(Table2[Sub-Sector],Table3[[#This Row],[Sub-Sector]],Table2[1M Return vs Nifty],"&gt;=5")/Table3[[#This Row],[Count]]</f>
        <v>0</v>
      </c>
      <c r="F86" s="1">
        <f>COUNTIFS(Table2[Sub-Sector],Table3[[#This Row],[Sub-Sector]],Table2[6M Return vs Nifty],"&gt;=10")/Table3[[#This Row],[Count]]</f>
        <v>0</v>
      </c>
      <c r="G86" s="1">
        <f>COUNTIFS(Table2[Sub-Sector],Table3[[#This Row],[Sub-Sector]],Table2[1Y Return vs Nifty],"&gt;=10")/Table3[[#This Row],[Count]]</f>
        <v>0.5</v>
      </c>
      <c r="H86" s="1">
        <f>COUNTIFS(Table2[Sub-Sector],Table3[[#This Row],[Sub-Sector]],Table2[RSI Exponential â€“ 14D],"&gt;=50")/Table3[[#This Row],[Count]]</f>
        <v>0</v>
      </c>
      <c r="I86" s="1">
        <f>COUNTIFS(Table2[Sub-Sector],Table3[[#This Row],[Sub-Sector]],Table2[Relative Volume],"&gt;=1")/Table3[[#This Row],[Count]]</f>
        <v>0.33333333333333331</v>
      </c>
      <c r="J86" s="1">
        <f>COUNTIFS(Table2[Sub-Sector],Table3[[#This Row],[Sub-Sector]],Table2[% Away From Day Low],"&gt;=0.05")/Table3[[#This Row],[Count]]</f>
        <v>0.16666666666666666</v>
      </c>
      <c r="K86" s="1">
        <f>COUNTIFS(Table2[Sub-Sector],Table3[[#This Row],[Sub-Sector]],Table2[% Away From Day High],"&lt;=0.05")/Table3[[#This Row],[Count]]</f>
        <v>0.66666666666666663</v>
      </c>
      <c r="L86" s="1">
        <f>COUNTIFS(Table2[Sub-Sector],Table3[[#This Row],[Sub-Sector]],Table2[% Away From Current Week Low],"&gt;=0.05")/Table3[[#This Row],[Count]]</f>
        <v>0.16666666666666666</v>
      </c>
      <c r="M86" s="1">
        <f>COUNTIFS(Table2[Sub-Sector],Table3[[#This Row],[Sub-Sector]],Table2[% Away From Current Week High],"&lt;=0.05")/Table3[[#This Row],[Count]]</f>
        <v>0.33333333333333331</v>
      </c>
      <c r="N86" s="1">
        <f>COUNTIFS(Table2[Sub-Sector],Table3[[#This Row],[Sub-Sector]],Table2[% Away From Current Month Low],"&gt;=0.05")/Table3[[#This Row],[Count]]</f>
        <v>0.16666666666666666</v>
      </c>
      <c r="O86" s="1">
        <f>COUNTIFS(Table2[Sub-Sector],Table3[[#This Row],[Sub-Sector]],Table2[% Away From Current Month High],"&lt;=0.05")/Table3[[#This Row],[Count]]</f>
        <v>0</v>
      </c>
      <c r="P86" s="1">
        <f>COUNTIFS(Table2[Sub-Sector],Table3[[#This Row],[Sub-Sector]],Table2[% Away From 52W High],"&lt;=10")/Table3[[#This Row],[Count]]</f>
        <v>0</v>
      </c>
      <c r="Q86" s="1">
        <f>COUNTIFS(Table2[Sub-Sector],Table3[[#This Row],[Sub-Sector]],Table2[% Away From 52W Low],"&gt;=10")/Table3[[#This Row],[Count]]</f>
        <v>1</v>
      </c>
      <c r="R86" s="1">
        <f>COUNTIFS(Table2[Sub-Sector],Table3[[#This Row],[Sub-Sector]],Table2[% Price above 20 EMA],"&gt;=0")/Table3[[#This Row],[Count]]</f>
        <v>0</v>
      </c>
      <c r="S86" s="1">
        <f>COUNTIFS(Table2[Sub-Sector],Table3[[#This Row],[Sub-Sector]],Table2[% Price above 50 EMA],"&gt;=0")/Table3[[#This Row],[Count]]</f>
        <v>0.16666666666666666</v>
      </c>
      <c r="T86" s="1">
        <f>COUNTIFS(Table2[Sub-Sector],Table3[[#This Row],[Sub-Sector]],Table2[% Price above 200 EMA],"&gt;=0")/Table3[[#This Row],[Count]]</f>
        <v>0.5</v>
      </c>
      <c r="U86" s="1">
        <f>COUNTIFS(Table2[Sub-Sector],Table3[[#This Row],[Sub-Sector]],Table2[Rate of Change - Zone],"Positive")/Table3[[#This Row],[Count]]</f>
        <v>0</v>
      </c>
      <c r="V86" s="1">
        <f>COUNTIFS(Table2[Sub-Sector],Table3[[#This Row],[Sub-Sector]],Table2[Sharpe Ratio],"&gt;=0.10")/Table3[[#This Row],[Count]]</f>
        <v>0.16666666666666666</v>
      </c>
      <c r="W8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545.5</v>
      </c>
      <c r="X86">
        <f>_xlfn.RANK.AVG(Table3[[#This Row],[Score]],Table3[Score],1)</f>
        <v>92</v>
      </c>
      <c r="Y8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308</v>
      </c>
      <c r="Z86">
        <f>_xlfn.RANK.AVG(Table3[[#This Row],[Score 2 ]],Table3[[Score 2 ]],1)</f>
        <v>85</v>
      </c>
    </row>
    <row r="87" spans="1:26" x14ac:dyDescent="0.3">
      <c r="A87" t="s">
        <v>594</v>
      </c>
      <c r="B87">
        <f>COUNTIFS(Table2[Sub-Sector],Table3[[#This Row],[Sub-Sector]])</f>
        <v>8</v>
      </c>
      <c r="C87" s="1">
        <f>COUNTIFS(Table2[Sub-Sector],Table3[[#This Row],[Sub-Sector]],Table2[Uptrend],"Uptrend")/Table3[[#This Row],[Count]]</f>
        <v>0.5</v>
      </c>
      <c r="D87" s="1">
        <f>COUNTIFS(Table2[Sub-Sector],Table3[[#This Row],[Sub-Sector]],Table2[1W Return vs Nifty],"&gt;=5")/Table3[[#This Row],[Count]]</f>
        <v>0.125</v>
      </c>
      <c r="E87" s="1">
        <f>COUNTIFS(Table2[Sub-Sector],Table3[[#This Row],[Sub-Sector]],Table2[1M Return vs Nifty],"&gt;=5")/Table3[[#This Row],[Count]]</f>
        <v>0.125</v>
      </c>
      <c r="F87" s="1">
        <f>COUNTIFS(Table2[Sub-Sector],Table3[[#This Row],[Sub-Sector]],Table2[6M Return vs Nifty],"&gt;=10")/Table3[[#This Row],[Count]]</f>
        <v>0.25</v>
      </c>
      <c r="G87" s="1">
        <f>COUNTIFS(Table2[Sub-Sector],Table3[[#This Row],[Sub-Sector]],Table2[1Y Return vs Nifty],"&gt;=10")/Table3[[#This Row],[Count]]</f>
        <v>0</v>
      </c>
      <c r="H87" s="1">
        <f>COUNTIFS(Table2[Sub-Sector],Table3[[#This Row],[Sub-Sector]],Table2[RSI Exponential â€“ 14D],"&gt;=50")/Table3[[#This Row],[Count]]</f>
        <v>0.125</v>
      </c>
      <c r="I87" s="1">
        <f>COUNTIFS(Table2[Sub-Sector],Table3[[#This Row],[Sub-Sector]],Table2[Relative Volume],"&gt;=1")/Table3[[#This Row],[Count]]</f>
        <v>0.25</v>
      </c>
      <c r="J87" s="1">
        <f>COUNTIFS(Table2[Sub-Sector],Table3[[#This Row],[Sub-Sector]],Table2[% Away From Day Low],"&gt;=0.05")/Table3[[#This Row],[Count]]</f>
        <v>0.125</v>
      </c>
      <c r="K87" s="1">
        <f>COUNTIFS(Table2[Sub-Sector],Table3[[#This Row],[Sub-Sector]],Table2[% Away From Day High],"&lt;=0.05")/Table3[[#This Row],[Count]]</f>
        <v>1</v>
      </c>
      <c r="L87" s="1">
        <f>COUNTIFS(Table2[Sub-Sector],Table3[[#This Row],[Sub-Sector]],Table2[% Away From Current Week Low],"&gt;=0.05")/Table3[[#This Row],[Count]]</f>
        <v>0.125</v>
      </c>
      <c r="M87" s="1">
        <f>COUNTIFS(Table2[Sub-Sector],Table3[[#This Row],[Sub-Sector]],Table2[% Away From Current Week High],"&lt;=0.05")/Table3[[#This Row],[Count]]</f>
        <v>0.5</v>
      </c>
      <c r="N87" s="1">
        <f>COUNTIFS(Table2[Sub-Sector],Table3[[#This Row],[Sub-Sector]],Table2[% Away From Current Month Low],"&gt;=0.05")/Table3[[#This Row],[Count]]</f>
        <v>0.25</v>
      </c>
      <c r="O87" s="1">
        <f>COUNTIFS(Table2[Sub-Sector],Table3[[#This Row],[Sub-Sector]],Table2[% Away From Current Month High],"&lt;=0.05")/Table3[[#This Row],[Count]]</f>
        <v>0</v>
      </c>
      <c r="P87" s="1">
        <f>COUNTIFS(Table2[Sub-Sector],Table3[[#This Row],[Sub-Sector]],Table2[% Away From 52W High],"&lt;=10")/Table3[[#This Row],[Count]]</f>
        <v>0.125</v>
      </c>
      <c r="Q87" s="1">
        <f>COUNTIFS(Table2[Sub-Sector],Table3[[#This Row],[Sub-Sector]],Table2[% Away From 52W Low],"&gt;=10")/Table3[[#This Row],[Count]]</f>
        <v>0.875</v>
      </c>
      <c r="R87" s="1">
        <f>COUNTIFS(Table2[Sub-Sector],Table3[[#This Row],[Sub-Sector]],Table2[% Price above 20 EMA],"&gt;=0")/Table3[[#This Row],[Count]]</f>
        <v>0.125</v>
      </c>
      <c r="S87" s="1">
        <f>COUNTIFS(Table2[Sub-Sector],Table3[[#This Row],[Sub-Sector]],Table2[% Price above 50 EMA],"&gt;=0")/Table3[[#This Row],[Count]]</f>
        <v>0.25</v>
      </c>
      <c r="T87" s="1">
        <f>COUNTIFS(Table2[Sub-Sector],Table3[[#This Row],[Sub-Sector]],Table2[% Price above 200 EMA],"&gt;=0")/Table3[[#This Row],[Count]]</f>
        <v>0.75</v>
      </c>
      <c r="U87" s="1">
        <f>COUNTIFS(Table2[Sub-Sector],Table3[[#This Row],[Sub-Sector]],Table2[Rate of Change - Zone],"Positive")/Table3[[#This Row],[Count]]</f>
        <v>0.125</v>
      </c>
      <c r="V87" s="1">
        <f>COUNTIFS(Table2[Sub-Sector],Table3[[#This Row],[Sub-Sector]],Table2[Sharpe Ratio],"&gt;=0.10")/Table3[[#This Row],[Count]]</f>
        <v>0</v>
      </c>
      <c r="W8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455.5</v>
      </c>
      <c r="X87">
        <f>_xlfn.RANK.AVG(Table3[[#This Row],[Score]],Table3[Score],1)</f>
        <v>67</v>
      </c>
      <c r="Y8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309</v>
      </c>
      <c r="Z87">
        <f>_xlfn.RANK.AVG(Table3[[#This Row],[Score 2 ]],Table3[[Score 2 ]],1)</f>
        <v>86</v>
      </c>
    </row>
    <row r="88" spans="1:26" x14ac:dyDescent="0.3">
      <c r="A88" t="s">
        <v>67</v>
      </c>
      <c r="B88">
        <f>COUNTIFS(Table2[Sub-Sector],Table3[[#This Row],[Sub-Sector]])</f>
        <v>3</v>
      </c>
      <c r="C88" s="1">
        <f>COUNTIFS(Table2[Sub-Sector],Table3[[#This Row],[Sub-Sector]],Table2[Uptrend],"Uptrend")/Table3[[#This Row],[Count]]</f>
        <v>0</v>
      </c>
      <c r="D88" s="1">
        <f>COUNTIFS(Table2[Sub-Sector],Table3[[#This Row],[Sub-Sector]],Table2[1W Return vs Nifty],"&gt;=5")/Table3[[#This Row],[Count]]</f>
        <v>0</v>
      </c>
      <c r="E88" s="1">
        <f>COUNTIFS(Table2[Sub-Sector],Table3[[#This Row],[Sub-Sector]],Table2[1M Return vs Nifty],"&gt;=5")/Table3[[#This Row],[Count]]</f>
        <v>0</v>
      </c>
      <c r="F88" s="1">
        <f>COUNTIFS(Table2[Sub-Sector],Table3[[#This Row],[Sub-Sector]],Table2[6M Return vs Nifty],"&gt;=10")/Table3[[#This Row],[Count]]</f>
        <v>0.33333333333333331</v>
      </c>
      <c r="G88" s="1">
        <f>COUNTIFS(Table2[Sub-Sector],Table3[[#This Row],[Sub-Sector]],Table2[1Y Return vs Nifty],"&gt;=10")/Table3[[#This Row],[Count]]</f>
        <v>0.66666666666666663</v>
      </c>
      <c r="H88" s="1">
        <f>COUNTIFS(Table2[Sub-Sector],Table3[[#This Row],[Sub-Sector]],Table2[RSI Exponential â€“ 14D],"&gt;=50")/Table3[[#This Row],[Count]]</f>
        <v>0</v>
      </c>
      <c r="I88" s="1">
        <f>COUNTIFS(Table2[Sub-Sector],Table3[[#This Row],[Sub-Sector]],Table2[Relative Volume],"&gt;=1")/Table3[[#This Row],[Count]]</f>
        <v>0</v>
      </c>
      <c r="J88" s="1">
        <f>COUNTIFS(Table2[Sub-Sector],Table3[[#This Row],[Sub-Sector]],Table2[% Away From Day Low],"&gt;=0.05")/Table3[[#This Row],[Count]]</f>
        <v>0</v>
      </c>
      <c r="K88" s="1">
        <f>COUNTIFS(Table2[Sub-Sector],Table3[[#This Row],[Sub-Sector]],Table2[% Away From Day High],"&lt;=0.05")/Table3[[#This Row],[Count]]</f>
        <v>1</v>
      </c>
      <c r="L88" s="1">
        <f>COUNTIFS(Table2[Sub-Sector],Table3[[#This Row],[Sub-Sector]],Table2[% Away From Current Week Low],"&gt;=0.05")/Table3[[#This Row],[Count]]</f>
        <v>0</v>
      </c>
      <c r="M88" s="1">
        <f>COUNTIFS(Table2[Sub-Sector],Table3[[#This Row],[Sub-Sector]],Table2[% Away From Current Week High],"&lt;=0.05")/Table3[[#This Row],[Count]]</f>
        <v>0.33333333333333331</v>
      </c>
      <c r="N88" s="1">
        <f>COUNTIFS(Table2[Sub-Sector],Table3[[#This Row],[Sub-Sector]],Table2[% Away From Current Month Low],"&gt;=0.05")/Table3[[#This Row],[Count]]</f>
        <v>0</v>
      </c>
      <c r="O88" s="1">
        <f>COUNTIFS(Table2[Sub-Sector],Table3[[#This Row],[Sub-Sector]],Table2[% Away From Current Month High],"&lt;=0.05")/Table3[[#This Row],[Count]]</f>
        <v>0</v>
      </c>
      <c r="P88" s="1">
        <f>COUNTIFS(Table2[Sub-Sector],Table3[[#This Row],[Sub-Sector]],Table2[% Away From 52W High],"&lt;=10")/Table3[[#This Row],[Count]]</f>
        <v>0</v>
      </c>
      <c r="Q88" s="1">
        <f>COUNTIFS(Table2[Sub-Sector],Table3[[#This Row],[Sub-Sector]],Table2[% Away From 52W Low],"&gt;=10")/Table3[[#This Row],[Count]]</f>
        <v>1</v>
      </c>
      <c r="R88" s="1">
        <f>COUNTIFS(Table2[Sub-Sector],Table3[[#This Row],[Sub-Sector]],Table2[% Price above 20 EMA],"&gt;=0")/Table3[[#This Row],[Count]]</f>
        <v>0</v>
      </c>
      <c r="S88" s="1">
        <f>COUNTIFS(Table2[Sub-Sector],Table3[[#This Row],[Sub-Sector]],Table2[% Price above 50 EMA],"&gt;=0")/Table3[[#This Row],[Count]]</f>
        <v>0</v>
      </c>
      <c r="T88" s="1">
        <f>COUNTIFS(Table2[Sub-Sector],Table3[[#This Row],[Sub-Sector]],Table2[% Price above 200 EMA],"&gt;=0")/Table3[[#This Row],[Count]]</f>
        <v>1</v>
      </c>
      <c r="U88" s="1">
        <f>COUNTIFS(Table2[Sub-Sector],Table3[[#This Row],[Sub-Sector]],Table2[Rate of Change - Zone],"Positive")/Table3[[#This Row],[Count]]</f>
        <v>0</v>
      </c>
      <c r="V88" s="1">
        <f>COUNTIFS(Table2[Sub-Sector],Table3[[#This Row],[Sub-Sector]],Table2[Sharpe Ratio],"&gt;=0.10")/Table3[[#This Row],[Count]]</f>
        <v>0.33333333333333331</v>
      </c>
      <c r="W8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601.5</v>
      </c>
      <c r="X88">
        <f>_xlfn.RANK.AVG(Table3[[#This Row],[Score]],Table3[Score],1)</f>
        <v>101</v>
      </c>
      <c r="Y8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311.5</v>
      </c>
      <c r="Z88">
        <f>_xlfn.RANK.AVG(Table3[[#This Row],[Score 2 ]],Table3[[Score 2 ]],1)</f>
        <v>88</v>
      </c>
    </row>
    <row r="89" spans="1:26" x14ac:dyDescent="0.3">
      <c r="A89" t="s">
        <v>151</v>
      </c>
      <c r="B89">
        <f>COUNTIFS(Table2[Sub-Sector],Table3[[#This Row],[Sub-Sector]])</f>
        <v>3</v>
      </c>
      <c r="C89" s="1">
        <f>COUNTIFS(Table2[Sub-Sector],Table3[[#This Row],[Sub-Sector]],Table2[Uptrend],"Uptrend")/Table3[[#This Row],[Count]]</f>
        <v>0.66666666666666663</v>
      </c>
      <c r="D89" s="1">
        <f>COUNTIFS(Table2[Sub-Sector],Table3[[#This Row],[Sub-Sector]],Table2[1W Return vs Nifty],"&gt;=5")/Table3[[#This Row],[Count]]</f>
        <v>0</v>
      </c>
      <c r="E89" s="1">
        <f>COUNTIFS(Table2[Sub-Sector],Table3[[#This Row],[Sub-Sector]],Table2[1M Return vs Nifty],"&gt;=5")/Table3[[#This Row],[Count]]</f>
        <v>0.33333333333333331</v>
      </c>
      <c r="F89" s="1">
        <f>COUNTIFS(Table2[Sub-Sector],Table3[[#This Row],[Sub-Sector]],Table2[6M Return vs Nifty],"&gt;=10")/Table3[[#This Row],[Count]]</f>
        <v>0.33333333333333331</v>
      </c>
      <c r="G89" s="1">
        <f>COUNTIFS(Table2[Sub-Sector],Table3[[#This Row],[Sub-Sector]],Table2[1Y Return vs Nifty],"&gt;=10")/Table3[[#This Row],[Count]]</f>
        <v>0.66666666666666663</v>
      </c>
      <c r="H89" s="1">
        <f>COUNTIFS(Table2[Sub-Sector],Table3[[#This Row],[Sub-Sector]],Table2[RSI Exponential â€“ 14D],"&gt;=50")/Table3[[#This Row],[Count]]</f>
        <v>0</v>
      </c>
      <c r="I89" s="1">
        <f>COUNTIFS(Table2[Sub-Sector],Table3[[#This Row],[Sub-Sector]],Table2[Relative Volume],"&gt;=1")/Table3[[#This Row],[Count]]</f>
        <v>0</v>
      </c>
      <c r="J89" s="1">
        <f>COUNTIFS(Table2[Sub-Sector],Table3[[#This Row],[Sub-Sector]],Table2[% Away From Day Low],"&gt;=0.05")/Table3[[#This Row],[Count]]</f>
        <v>0</v>
      </c>
      <c r="K89" s="1">
        <f>COUNTIFS(Table2[Sub-Sector],Table3[[#This Row],[Sub-Sector]],Table2[% Away From Day High],"&lt;=0.05")/Table3[[#This Row],[Count]]</f>
        <v>1</v>
      </c>
      <c r="L89" s="1">
        <f>COUNTIFS(Table2[Sub-Sector],Table3[[#This Row],[Sub-Sector]],Table2[% Away From Current Week Low],"&gt;=0.05")/Table3[[#This Row],[Count]]</f>
        <v>0</v>
      </c>
      <c r="M89" s="1">
        <f>COUNTIFS(Table2[Sub-Sector],Table3[[#This Row],[Sub-Sector]],Table2[% Away From Current Week High],"&lt;=0.05")/Table3[[#This Row],[Count]]</f>
        <v>0.66666666666666663</v>
      </c>
      <c r="N89" s="1">
        <f>COUNTIFS(Table2[Sub-Sector],Table3[[#This Row],[Sub-Sector]],Table2[% Away From Current Month Low],"&gt;=0.05")/Table3[[#This Row],[Count]]</f>
        <v>0</v>
      </c>
      <c r="O89" s="1">
        <f>COUNTIFS(Table2[Sub-Sector],Table3[[#This Row],[Sub-Sector]],Table2[% Away From Current Month High],"&lt;=0.05")/Table3[[#This Row],[Count]]</f>
        <v>0</v>
      </c>
      <c r="P89" s="1">
        <f>COUNTIFS(Table2[Sub-Sector],Table3[[#This Row],[Sub-Sector]],Table2[% Away From 52W High],"&lt;=10")/Table3[[#This Row],[Count]]</f>
        <v>0.33333333333333331</v>
      </c>
      <c r="Q89" s="1">
        <f>COUNTIFS(Table2[Sub-Sector],Table3[[#This Row],[Sub-Sector]],Table2[% Away From 52W Low],"&gt;=10")/Table3[[#This Row],[Count]]</f>
        <v>0.66666666666666663</v>
      </c>
      <c r="R89" s="1">
        <f>COUNTIFS(Table2[Sub-Sector],Table3[[#This Row],[Sub-Sector]],Table2[% Price above 20 EMA],"&gt;=0")/Table3[[#This Row],[Count]]</f>
        <v>0</v>
      </c>
      <c r="S89" s="1">
        <f>COUNTIFS(Table2[Sub-Sector],Table3[[#This Row],[Sub-Sector]],Table2[% Price above 50 EMA],"&gt;=0")/Table3[[#This Row],[Count]]</f>
        <v>0.33333333333333331</v>
      </c>
      <c r="T89" s="1">
        <f>COUNTIFS(Table2[Sub-Sector],Table3[[#This Row],[Sub-Sector]],Table2[% Price above 200 EMA],"&gt;=0")/Table3[[#This Row],[Count]]</f>
        <v>0.66666666666666663</v>
      </c>
      <c r="U89" s="1">
        <f>COUNTIFS(Table2[Sub-Sector],Table3[[#This Row],[Sub-Sector]],Table2[Rate of Change - Zone],"Positive")/Table3[[#This Row],[Count]]</f>
        <v>0</v>
      </c>
      <c r="V89" s="1">
        <f>COUNTIFS(Table2[Sub-Sector],Table3[[#This Row],[Sub-Sector]],Table2[Sharpe Ratio],"&gt;=0.10")/Table3[[#This Row],[Count]]</f>
        <v>0.33333333333333331</v>
      </c>
      <c r="W8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460</v>
      </c>
      <c r="X89">
        <f>_xlfn.RANK.AVG(Table3[[#This Row],[Score]],Table3[Score],1)</f>
        <v>69</v>
      </c>
      <c r="Y8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311.5</v>
      </c>
      <c r="Z89">
        <f>_xlfn.RANK.AVG(Table3[[#This Row],[Score 2 ]],Table3[[Score 2 ]],1)</f>
        <v>88</v>
      </c>
    </row>
    <row r="90" spans="1:26" x14ac:dyDescent="0.3">
      <c r="A90" t="s">
        <v>43</v>
      </c>
      <c r="B90">
        <f>COUNTIFS(Table2[Sub-Sector],Table3[[#This Row],[Sub-Sector]])</f>
        <v>10</v>
      </c>
      <c r="C90" s="1">
        <f>COUNTIFS(Table2[Sub-Sector],Table3[[#This Row],[Sub-Sector]],Table2[Uptrend],"Uptrend")/Table3[[#This Row],[Count]]</f>
        <v>0.6</v>
      </c>
      <c r="D90" s="1">
        <f>COUNTIFS(Table2[Sub-Sector],Table3[[#This Row],[Sub-Sector]],Table2[1W Return vs Nifty],"&gt;=5")/Table3[[#This Row],[Count]]</f>
        <v>0</v>
      </c>
      <c r="E90" s="1">
        <f>COUNTIFS(Table2[Sub-Sector],Table3[[#This Row],[Sub-Sector]],Table2[1M Return vs Nifty],"&gt;=5")/Table3[[#This Row],[Count]]</f>
        <v>0.1</v>
      </c>
      <c r="F90" s="1">
        <f>COUNTIFS(Table2[Sub-Sector],Table3[[#This Row],[Sub-Sector]],Table2[6M Return vs Nifty],"&gt;=10")/Table3[[#This Row],[Count]]</f>
        <v>0.1</v>
      </c>
      <c r="G90" s="1">
        <f>COUNTIFS(Table2[Sub-Sector],Table3[[#This Row],[Sub-Sector]],Table2[1Y Return vs Nifty],"&gt;=10")/Table3[[#This Row],[Count]]</f>
        <v>0.5</v>
      </c>
      <c r="H90" s="1">
        <f>COUNTIFS(Table2[Sub-Sector],Table3[[#This Row],[Sub-Sector]],Table2[RSI Exponential â€“ 14D],"&gt;=50")/Table3[[#This Row],[Count]]</f>
        <v>0.2</v>
      </c>
      <c r="I90" s="1">
        <f>COUNTIFS(Table2[Sub-Sector],Table3[[#This Row],[Sub-Sector]],Table2[Relative Volume],"&gt;=1")/Table3[[#This Row],[Count]]</f>
        <v>0</v>
      </c>
      <c r="J90" s="1">
        <f>COUNTIFS(Table2[Sub-Sector],Table3[[#This Row],[Sub-Sector]],Table2[% Away From Day Low],"&gt;=0.05")/Table3[[#This Row],[Count]]</f>
        <v>0</v>
      </c>
      <c r="K90" s="1">
        <f>COUNTIFS(Table2[Sub-Sector],Table3[[#This Row],[Sub-Sector]],Table2[% Away From Day High],"&lt;=0.05")/Table3[[#This Row],[Count]]</f>
        <v>1</v>
      </c>
      <c r="L90" s="1">
        <f>COUNTIFS(Table2[Sub-Sector],Table3[[#This Row],[Sub-Sector]],Table2[% Away From Current Week Low],"&gt;=0.05")/Table3[[#This Row],[Count]]</f>
        <v>0</v>
      </c>
      <c r="M90" s="1">
        <f>COUNTIFS(Table2[Sub-Sector],Table3[[#This Row],[Sub-Sector]],Table2[% Away From Current Week High],"&lt;=0.05")/Table3[[#This Row],[Count]]</f>
        <v>0.8</v>
      </c>
      <c r="N90" s="1">
        <f>COUNTIFS(Table2[Sub-Sector],Table3[[#This Row],[Sub-Sector]],Table2[% Away From Current Month Low],"&gt;=0.05")/Table3[[#This Row],[Count]]</f>
        <v>0.3</v>
      </c>
      <c r="O90" s="1">
        <f>COUNTIFS(Table2[Sub-Sector],Table3[[#This Row],[Sub-Sector]],Table2[% Away From Current Month High],"&lt;=0.05")/Table3[[#This Row],[Count]]</f>
        <v>0.3</v>
      </c>
      <c r="P90" s="1">
        <f>COUNTIFS(Table2[Sub-Sector],Table3[[#This Row],[Sub-Sector]],Table2[% Away From 52W High],"&lt;=10")/Table3[[#This Row],[Count]]</f>
        <v>0.3</v>
      </c>
      <c r="Q90" s="1">
        <f>COUNTIFS(Table2[Sub-Sector],Table3[[#This Row],[Sub-Sector]],Table2[% Away From 52W Low],"&gt;=10")/Table3[[#This Row],[Count]]</f>
        <v>1</v>
      </c>
      <c r="R90" s="1">
        <f>COUNTIFS(Table2[Sub-Sector],Table3[[#This Row],[Sub-Sector]],Table2[% Price above 20 EMA],"&gt;=0")/Table3[[#This Row],[Count]]</f>
        <v>0.2</v>
      </c>
      <c r="S90" s="1">
        <f>COUNTIFS(Table2[Sub-Sector],Table3[[#This Row],[Sub-Sector]],Table2[% Price above 50 EMA],"&gt;=0")/Table3[[#This Row],[Count]]</f>
        <v>0.4</v>
      </c>
      <c r="T90" s="1">
        <f>COUNTIFS(Table2[Sub-Sector],Table3[[#This Row],[Sub-Sector]],Table2[% Price above 200 EMA],"&gt;=0")/Table3[[#This Row],[Count]]</f>
        <v>0.7</v>
      </c>
      <c r="U90" s="1">
        <f>COUNTIFS(Table2[Sub-Sector],Table3[[#This Row],[Sub-Sector]],Table2[Rate of Change - Zone],"Positive")/Table3[[#This Row],[Count]]</f>
        <v>0.2</v>
      </c>
      <c r="V90" s="1">
        <f>COUNTIFS(Table2[Sub-Sector],Table3[[#This Row],[Sub-Sector]],Table2[Sharpe Ratio],"&gt;=0.10")/Table3[[#This Row],[Count]]</f>
        <v>0.1</v>
      </c>
      <c r="W9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500</v>
      </c>
      <c r="X90">
        <f>_xlfn.RANK.AVG(Table3[[#This Row],[Score]],Table3[Score],1)</f>
        <v>76.5</v>
      </c>
      <c r="Y9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311.5</v>
      </c>
      <c r="Z90">
        <f>_xlfn.RANK.AVG(Table3[[#This Row],[Score 2 ]],Table3[[Score 2 ]],1)</f>
        <v>88</v>
      </c>
    </row>
    <row r="91" spans="1:26" x14ac:dyDescent="0.3">
      <c r="A91" t="s">
        <v>448</v>
      </c>
      <c r="B91">
        <f>COUNTIFS(Table2[Sub-Sector],Table3[[#This Row],[Sub-Sector]])</f>
        <v>17</v>
      </c>
      <c r="C91" s="1">
        <f>COUNTIFS(Table2[Sub-Sector],Table3[[#This Row],[Sub-Sector]],Table2[Uptrend],"Uptrend")/Table3[[#This Row],[Count]]</f>
        <v>0.6470588235294118</v>
      </c>
      <c r="D91" s="1">
        <f>COUNTIFS(Table2[Sub-Sector],Table3[[#This Row],[Sub-Sector]],Table2[1W Return vs Nifty],"&gt;=5")/Table3[[#This Row],[Count]]</f>
        <v>0</v>
      </c>
      <c r="E91" s="1">
        <f>COUNTIFS(Table2[Sub-Sector],Table3[[#This Row],[Sub-Sector]],Table2[1M Return vs Nifty],"&gt;=5")/Table3[[#This Row],[Count]]</f>
        <v>0.11764705882352941</v>
      </c>
      <c r="F91" s="1">
        <f>COUNTIFS(Table2[Sub-Sector],Table3[[#This Row],[Sub-Sector]],Table2[6M Return vs Nifty],"&gt;=10")/Table3[[#This Row],[Count]]</f>
        <v>0.29411764705882354</v>
      </c>
      <c r="G91" s="1">
        <f>COUNTIFS(Table2[Sub-Sector],Table3[[#This Row],[Sub-Sector]],Table2[1Y Return vs Nifty],"&gt;=10")/Table3[[#This Row],[Count]]</f>
        <v>0.17647058823529413</v>
      </c>
      <c r="H91" s="1">
        <f>COUNTIFS(Table2[Sub-Sector],Table3[[#This Row],[Sub-Sector]],Table2[RSI Exponential â€“ 14D],"&gt;=50")/Table3[[#This Row],[Count]]</f>
        <v>0.29411764705882354</v>
      </c>
      <c r="I91" s="1">
        <f>COUNTIFS(Table2[Sub-Sector],Table3[[#This Row],[Sub-Sector]],Table2[Relative Volume],"&gt;=1")/Table3[[#This Row],[Count]]</f>
        <v>0.11764705882352941</v>
      </c>
      <c r="J91" s="1">
        <f>COUNTIFS(Table2[Sub-Sector],Table3[[#This Row],[Sub-Sector]],Table2[% Away From Day Low],"&gt;=0.05")/Table3[[#This Row],[Count]]</f>
        <v>0</v>
      </c>
      <c r="K91" s="1">
        <f>COUNTIFS(Table2[Sub-Sector],Table3[[#This Row],[Sub-Sector]],Table2[% Away From Day High],"&lt;=0.05")/Table3[[#This Row],[Count]]</f>
        <v>1</v>
      </c>
      <c r="L91" s="1">
        <f>COUNTIFS(Table2[Sub-Sector],Table3[[#This Row],[Sub-Sector]],Table2[% Away From Current Week Low],"&gt;=0.05")/Table3[[#This Row],[Count]]</f>
        <v>0</v>
      </c>
      <c r="M91" s="1">
        <f>COUNTIFS(Table2[Sub-Sector],Table3[[#This Row],[Sub-Sector]],Table2[% Away From Current Week High],"&lt;=0.05")/Table3[[#This Row],[Count]]</f>
        <v>0.6470588235294118</v>
      </c>
      <c r="N91" s="1">
        <f>COUNTIFS(Table2[Sub-Sector],Table3[[#This Row],[Sub-Sector]],Table2[% Away From Current Month Low],"&gt;=0.05")/Table3[[#This Row],[Count]]</f>
        <v>0.29411764705882354</v>
      </c>
      <c r="O91" s="1">
        <f>COUNTIFS(Table2[Sub-Sector],Table3[[#This Row],[Sub-Sector]],Table2[% Away From Current Month High],"&lt;=0.05")/Table3[[#This Row],[Count]]</f>
        <v>0.17647058823529413</v>
      </c>
      <c r="P91" s="1">
        <f>COUNTIFS(Table2[Sub-Sector],Table3[[#This Row],[Sub-Sector]],Table2[% Away From 52W High],"&lt;=10")/Table3[[#This Row],[Count]]</f>
        <v>0.11764705882352941</v>
      </c>
      <c r="Q91" s="1">
        <f>COUNTIFS(Table2[Sub-Sector],Table3[[#This Row],[Sub-Sector]],Table2[% Away From 52W Low],"&gt;=10")/Table3[[#This Row],[Count]]</f>
        <v>0.94117647058823528</v>
      </c>
      <c r="R91" s="1">
        <f>COUNTIFS(Table2[Sub-Sector],Table3[[#This Row],[Sub-Sector]],Table2[% Price above 20 EMA],"&gt;=0")/Table3[[#This Row],[Count]]</f>
        <v>0.17647058823529413</v>
      </c>
      <c r="S91" s="1">
        <f>COUNTIFS(Table2[Sub-Sector],Table3[[#This Row],[Sub-Sector]],Table2[% Price above 50 EMA],"&gt;=0")/Table3[[#This Row],[Count]]</f>
        <v>0.41176470588235292</v>
      </c>
      <c r="T91" s="1">
        <f>COUNTIFS(Table2[Sub-Sector],Table3[[#This Row],[Sub-Sector]],Table2[% Price above 200 EMA],"&gt;=0")/Table3[[#This Row],[Count]]</f>
        <v>0.76470588235294112</v>
      </c>
      <c r="U91" s="1">
        <f>COUNTIFS(Table2[Sub-Sector],Table3[[#This Row],[Sub-Sector]],Table2[Rate of Change - Zone],"Positive")/Table3[[#This Row],[Count]]</f>
        <v>5.8823529411764705E-2</v>
      </c>
      <c r="V91" s="1">
        <f>COUNTIFS(Table2[Sub-Sector],Table3[[#This Row],[Sub-Sector]],Table2[Sharpe Ratio],"&gt;=0.10")/Table3[[#This Row],[Count]]</f>
        <v>0.17647058823529413</v>
      </c>
      <c r="W9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497</v>
      </c>
      <c r="X91">
        <f>_xlfn.RANK.AVG(Table3[[#This Row],[Score]],Table3[Score],1)</f>
        <v>75</v>
      </c>
      <c r="Y9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312.5</v>
      </c>
      <c r="Z91">
        <f>_xlfn.RANK.AVG(Table3[[#This Row],[Score 2 ]],Table3[[Score 2 ]],1)</f>
        <v>90</v>
      </c>
    </row>
    <row r="92" spans="1:26" x14ac:dyDescent="0.3">
      <c r="A92" t="s">
        <v>509</v>
      </c>
      <c r="B92">
        <f>COUNTIFS(Table2[Sub-Sector],Table3[[#This Row],[Sub-Sector]])</f>
        <v>1</v>
      </c>
      <c r="C92" s="1">
        <f>COUNTIFS(Table2[Sub-Sector],Table3[[#This Row],[Sub-Sector]],Table2[Uptrend],"Uptrend")/Table3[[#This Row],[Count]]</f>
        <v>1</v>
      </c>
      <c r="D92" s="1">
        <f>COUNTIFS(Table2[Sub-Sector],Table3[[#This Row],[Sub-Sector]],Table2[1W Return vs Nifty],"&gt;=5")/Table3[[#This Row],[Count]]</f>
        <v>0</v>
      </c>
      <c r="E92" s="1">
        <f>COUNTIFS(Table2[Sub-Sector],Table3[[#This Row],[Sub-Sector]],Table2[1M Return vs Nifty],"&gt;=5")/Table3[[#This Row],[Count]]</f>
        <v>0</v>
      </c>
      <c r="F92" s="1">
        <f>COUNTIFS(Table2[Sub-Sector],Table3[[#This Row],[Sub-Sector]],Table2[6M Return vs Nifty],"&gt;=10")/Table3[[#This Row],[Count]]</f>
        <v>1</v>
      </c>
      <c r="G92" s="1">
        <f>COUNTIFS(Table2[Sub-Sector],Table3[[#This Row],[Sub-Sector]],Table2[1Y Return vs Nifty],"&gt;=10")/Table3[[#This Row],[Count]]</f>
        <v>0</v>
      </c>
      <c r="H92" s="1">
        <f>COUNTIFS(Table2[Sub-Sector],Table3[[#This Row],[Sub-Sector]],Table2[RSI Exponential â€“ 14D],"&gt;=50")/Table3[[#This Row],[Count]]</f>
        <v>0</v>
      </c>
      <c r="I92" s="1">
        <f>COUNTIFS(Table2[Sub-Sector],Table3[[#This Row],[Sub-Sector]],Table2[Relative Volume],"&gt;=1")/Table3[[#This Row],[Count]]</f>
        <v>0</v>
      </c>
      <c r="J92" s="1">
        <f>COUNTIFS(Table2[Sub-Sector],Table3[[#This Row],[Sub-Sector]],Table2[% Away From Day Low],"&gt;=0.05")/Table3[[#This Row],[Count]]</f>
        <v>0</v>
      </c>
      <c r="K92" s="1">
        <f>COUNTIFS(Table2[Sub-Sector],Table3[[#This Row],[Sub-Sector]],Table2[% Away From Day High],"&lt;=0.05")/Table3[[#This Row],[Count]]</f>
        <v>1</v>
      </c>
      <c r="L92" s="1">
        <f>COUNTIFS(Table2[Sub-Sector],Table3[[#This Row],[Sub-Sector]],Table2[% Away From Current Week Low],"&gt;=0.05")/Table3[[#This Row],[Count]]</f>
        <v>0</v>
      </c>
      <c r="M92" s="1">
        <f>COUNTIFS(Table2[Sub-Sector],Table3[[#This Row],[Sub-Sector]],Table2[% Away From Current Week High],"&lt;=0.05")/Table3[[#This Row],[Count]]</f>
        <v>0</v>
      </c>
      <c r="N92" s="1">
        <f>COUNTIFS(Table2[Sub-Sector],Table3[[#This Row],[Sub-Sector]],Table2[% Away From Current Month Low],"&gt;=0.05")/Table3[[#This Row],[Count]]</f>
        <v>0</v>
      </c>
      <c r="O92" s="1">
        <f>COUNTIFS(Table2[Sub-Sector],Table3[[#This Row],[Sub-Sector]],Table2[% Away From Current Month High],"&lt;=0.05")/Table3[[#This Row],[Count]]</f>
        <v>0</v>
      </c>
      <c r="P92" s="1">
        <f>COUNTIFS(Table2[Sub-Sector],Table3[[#This Row],[Sub-Sector]],Table2[% Away From 52W High],"&lt;=10")/Table3[[#This Row],[Count]]</f>
        <v>0</v>
      </c>
      <c r="Q92" s="1">
        <f>COUNTIFS(Table2[Sub-Sector],Table3[[#This Row],[Sub-Sector]],Table2[% Away From 52W Low],"&gt;=10")/Table3[[#This Row],[Count]]</f>
        <v>1</v>
      </c>
      <c r="R92" s="1">
        <f>COUNTIFS(Table2[Sub-Sector],Table3[[#This Row],[Sub-Sector]],Table2[% Price above 20 EMA],"&gt;=0")/Table3[[#This Row],[Count]]</f>
        <v>0</v>
      </c>
      <c r="S92" s="1">
        <f>COUNTIFS(Table2[Sub-Sector],Table3[[#This Row],[Sub-Sector]],Table2[% Price above 50 EMA],"&gt;=0")/Table3[[#This Row],[Count]]</f>
        <v>0</v>
      </c>
      <c r="T92" s="1">
        <f>COUNTIFS(Table2[Sub-Sector],Table3[[#This Row],[Sub-Sector]],Table2[% Price above 200 EMA],"&gt;=0")/Table3[[#This Row],[Count]]</f>
        <v>1</v>
      </c>
      <c r="U92" s="1">
        <f>COUNTIFS(Table2[Sub-Sector],Table3[[#This Row],[Sub-Sector]],Table2[Rate of Change - Zone],"Positive")/Table3[[#This Row],[Count]]</f>
        <v>0</v>
      </c>
      <c r="V92" s="1">
        <f>COUNTIFS(Table2[Sub-Sector],Table3[[#This Row],[Sub-Sector]],Table2[Sharpe Ratio],"&gt;=0.10")/Table3[[#This Row],[Count]]</f>
        <v>1</v>
      </c>
      <c r="W9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507</v>
      </c>
      <c r="X92">
        <f>_xlfn.RANK.AVG(Table3[[#This Row],[Score]],Table3[Score],1)</f>
        <v>79</v>
      </c>
      <c r="Y9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316.5</v>
      </c>
      <c r="Z92">
        <f>_xlfn.RANK.AVG(Table3[[#This Row],[Score 2 ]],Table3[[Score 2 ]],1)</f>
        <v>91</v>
      </c>
    </row>
    <row r="93" spans="1:26" x14ac:dyDescent="0.3">
      <c r="A93" t="s">
        <v>1503</v>
      </c>
      <c r="B93">
        <f>COUNTIFS(Table2[Sub-Sector],Table3[[#This Row],[Sub-Sector]])</f>
        <v>4</v>
      </c>
      <c r="C93" s="1">
        <f>COUNTIFS(Table2[Sub-Sector],Table3[[#This Row],[Sub-Sector]],Table2[Uptrend],"Uptrend")/Table3[[#This Row],[Count]]</f>
        <v>0.5</v>
      </c>
      <c r="D93" s="1">
        <f>COUNTIFS(Table2[Sub-Sector],Table3[[#This Row],[Sub-Sector]],Table2[1W Return vs Nifty],"&gt;=5")/Table3[[#This Row],[Count]]</f>
        <v>0</v>
      </c>
      <c r="E93" s="1">
        <f>COUNTIFS(Table2[Sub-Sector],Table3[[#This Row],[Sub-Sector]],Table2[1M Return vs Nifty],"&gt;=5")/Table3[[#This Row],[Count]]</f>
        <v>0.25</v>
      </c>
      <c r="F93" s="1">
        <f>COUNTIFS(Table2[Sub-Sector],Table3[[#This Row],[Sub-Sector]],Table2[6M Return vs Nifty],"&gt;=10")/Table3[[#This Row],[Count]]</f>
        <v>0.25</v>
      </c>
      <c r="G93" s="1">
        <f>COUNTIFS(Table2[Sub-Sector],Table3[[#This Row],[Sub-Sector]],Table2[1Y Return vs Nifty],"&gt;=10")/Table3[[#This Row],[Count]]</f>
        <v>0.25</v>
      </c>
      <c r="H93" s="1">
        <f>COUNTIFS(Table2[Sub-Sector],Table3[[#This Row],[Sub-Sector]],Table2[RSI Exponential â€“ 14D],"&gt;=50")/Table3[[#This Row],[Count]]</f>
        <v>0</v>
      </c>
      <c r="I93" s="1">
        <f>COUNTIFS(Table2[Sub-Sector],Table3[[#This Row],[Sub-Sector]],Table2[Relative Volume],"&gt;=1")/Table3[[#This Row],[Count]]</f>
        <v>0.25</v>
      </c>
      <c r="J93" s="1">
        <f>COUNTIFS(Table2[Sub-Sector],Table3[[#This Row],[Sub-Sector]],Table2[% Away From Day Low],"&gt;=0.05")/Table3[[#This Row],[Count]]</f>
        <v>0.25</v>
      </c>
      <c r="K93" s="1">
        <f>COUNTIFS(Table2[Sub-Sector],Table3[[#This Row],[Sub-Sector]],Table2[% Away From Day High],"&lt;=0.05")/Table3[[#This Row],[Count]]</f>
        <v>1</v>
      </c>
      <c r="L93" s="1">
        <f>COUNTIFS(Table2[Sub-Sector],Table3[[#This Row],[Sub-Sector]],Table2[% Away From Current Week Low],"&gt;=0.05")/Table3[[#This Row],[Count]]</f>
        <v>0.25</v>
      </c>
      <c r="M93" s="1">
        <f>COUNTIFS(Table2[Sub-Sector],Table3[[#This Row],[Sub-Sector]],Table2[% Away From Current Week High],"&lt;=0.05")/Table3[[#This Row],[Count]]</f>
        <v>1</v>
      </c>
      <c r="N93" s="1">
        <f>COUNTIFS(Table2[Sub-Sector],Table3[[#This Row],[Sub-Sector]],Table2[% Away From Current Month Low],"&gt;=0.05")/Table3[[#This Row],[Count]]</f>
        <v>0.75</v>
      </c>
      <c r="O93" s="1">
        <f>COUNTIFS(Table2[Sub-Sector],Table3[[#This Row],[Sub-Sector]],Table2[% Away From Current Month High],"&lt;=0.05")/Table3[[#This Row],[Count]]</f>
        <v>0.25</v>
      </c>
      <c r="P93" s="1">
        <f>COUNTIFS(Table2[Sub-Sector],Table3[[#This Row],[Sub-Sector]],Table2[% Away From 52W High],"&lt;=10")/Table3[[#This Row],[Count]]</f>
        <v>0</v>
      </c>
      <c r="Q93" s="1">
        <f>COUNTIFS(Table2[Sub-Sector],Table3[[#This Row],[Sub-Sector]],Table2[% Away From 52W Low],"&gt;=10")/Table3[[#This Row],[Count]]</f>
        <v>1</v>
      </c>
      <c r="R93" s="1">
        <f>COUNTIFS(Table2[Sub-Sector],Table3[[#This Row],[Sub-Sector]],Table2[% Price above 20 EMA],"&gt;=0")/Table3[[#This Row],[Count]]</f>
        <v>0.25</v>
      </c>
      <c r="S93" s="1">
        <f>COUNTIFS(Table2[Sub-Sector],Table3[[#This Row],[Sub-Sector]],Table2[% Price above 50 EMA],"&gt;=0")/Table3[[#This Row],[Count]]</f>
        <v>0.25</v>
      </c>
      <c r="T93" s="1">
        <f>COUNTIFS(Table2[Sub-Sector],Table3[[#This Row],[Sub-Sector]],Table2[% Price above 200 EMA],"&gt;=0")/Table3[[#This Row],[Count]]</f>
        <v>0.75</v>
      </c>
      <c r="U93" s="1">
        <f>COUNTIFS(Table2[Sub-Sector],Table3[[#This Row],[Sub-Sector]],Table2[Rate of Change - Zone],"Positive")/Table3[[#This Row],[Count]]</f>
        <v>0</v>
      </c>
      <c r="V93" s="1">
        <f>COUNTIFS(Table2[Sub-Sector],Table3[[#This Row],[Sub-Sector]],Table2[Sharpe Ratio],"&gt;=0.10")/Table3[[#This Row],[Count]]</f>
        <v>0.5</v>
      </c>
      <c r="W9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500</v>
      </c>
      <c r="X93">
        <f>_xlfn.RANK.AVG(Table3[[#This Row],[Score]],Table3[Score],1)</f>
        <v>76.5</v>
      </c>
      <c r="Y9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319</v>
      </c>
      <c r="Z93">
        <f>_xlfn.RANK.AVG(Table3[[#This Row],[Score 2 ]],Table3[[Score 2 ]],1)</f>
        <v>92</v>
      </c>
    </row>
    <row r="94" spans="1:26" x14ac:dyDescent="0.3">
      <c r="A94" t="s">
        <v>432</v>
      </c>
      <c r="B94">
        <f>COUNTIFS(Table2[Sub-Sector],Table3[[#This Row],[Sub-Sector]])</f>
        <v>11</v>
      </c>
      <c r="C94" s="1">
        <f>COUNTIFS(Table2[Sub-Sector],Table3[[#This Row],[Sub-Sector]],Table2[Uptrend],"Uptrend")/Table3[[#This Row],[Count]]</f>
        <v>0.18181818181818182</v>
      </c>
      <c r="D94" s="1">
        <f>COUNTIFS(Table2[Sub-Sector],Table3[[#This Row],[Sub-Sector]],Table2[1W Return vs Nifty],"&gt;=5")/Table3[[#This Row],[Count]]</f>
        <v>0</v>
      </c>
      <c r="E94" s="1">
        <f>COUNTIFS(Table2[Sub-Sector],Table3[[#This Row],[Sub-Sector]],Table2[1M Return vs Nifty],"&gt;=5")/Table3[[#This Row],[Count]]</f>
        <v>9.0909090909090912E-2</v>
      </c>
      <c r="F94" s="1">
        <f>COUNTIFS(Table2[Sub-Sector],Table3[[#This Row],[Sub-Sector]],Table2[6M Return vs Nifty],"&gt;=10")/Table3[[#This Row],[Count]]</f>
        <v>9.0909090909090912E-2</v>
      </c>
      <c r="G94" s="1">
        <f>COUNTIFS(Table2[Sub-Sector],Table3[[#This Row],[Sub-Sector]],Table2[1Y Return vs Nifty],"&gt;=10")/Table3[[#This Row],[Count]]</f>
        <v>9.0909090909090912E-2</v>
      </c>
      <c r="H94" s="1">
        <f>COUNTIFS(Table2[Sub-Sector],Table3[[#This Row],[Sub-Sector]],Table2[RSI Exponential â€“ 14D],"&gt;=50")/Table3[[#This Row],[Count]]</f>
        <v>0.18181818181818182</v>
      </c>
      <c r="I94" s="1">
        <f>COUNTIFS(Table2[Sub-Sector],Table3[[#This Row],[Sub-Sector]],Table2[Relative Volume],"&gt;=1")/Table3[[#This Row],[Count]]</f>
        <v>9.0909090909090912E-2</v>
      </c>
      <c r="J94" s="1">
        <f>COUNTIFS(Table2[Sub-Sector],Table3[[#This Row],[Sub-Sector]],Table2[% Away From Day Low],"&gt;=0.05")/Table3[[#This Row],[Count]]</f>
        <v>9.0909090909090912E-2</v>
      </c>
      <c r="K94" s="1">
        <f>COUNTIFS(Table2[Sub-Sector],Table3[[#This Row],[Sub-Sector]],Table2[% Away From Day High],"&lt;=0.05")/Table3[[#This Row],[Count]]</f>
        <v>0.90909090909090906</v>
      </c>
      <c r="L94" s="1">
        <f>COUNTIFS(Table2[Sub-Sector],Table3[[#This Row],[Sub-Sector]],Table2[% Away From Current Week Low],"&gt;=0.05")/Table3[[#This Row],[Count]]</f>
        <v>9.0909090909090912E-2</v>
      </c>
      <c r="M94" s="1">
        <f>COUNTIFS(Table2[Sub-Sector],Table3[[#This Row],[Sub-Sector]],Table2[% Away From Current Week High],"&lt;=0.05")/Table3[[#This Row],[Count]]</f>
        <v>0.54545454545454541</v>
      </c>
      <c r="N94" s="1">
        <f>COUNTIFS(Table2[Sub-Sector],Table3[[#This Row],[Sub-Sector]],Table2[% Away From Current Month Low],"&gt;=0.05")/Table3[[#This Row],[Count]]</f>
        <v>9.0909090909090912E-2</v>
      </c>
      <c r="O94" s="1">
        <f>COUNTIFS(Table2[Sub-Sector],Table3[[#This Row],[Sub-Sector]],Table2[% Away From Current Month High],"&lt;=0.05")/Table3[[#This Row],[Count]]</f>
        <v>9.0909090909090912E-2</v>
      </c>
      <c r="P94" s="1">
        <f>COUNTIFS(Table2[Sub-Sector],Table3[[#This Row],[Sub-Sector]],Table2[% Away From 52W High],"&lt;=10")/Table3[[#This Row],[Count]]</f>
        <v>0</v>
      </c>
      <c r="Q94" s="1">
        <f>COUNTIFS(Table2[Sub-Sector],Table3[[#This Row],[Sub-Sector]],Table2[% Away From 52W Low],"&gt;=10")/Table3[[#This Row],[Count]]</f>
        <v>0.63636363636363635</v>
      </c>
      <c r="R94" s="1">
        <f>COUNTIFS(Table2[Sub-Sector],Table3[[#This Row],[Sub-Sector]],Table2[% Price above 20 EMA],"&gt;=0")/Table3[[#This Row],[Count]]</f>
        <v>9.0909090909090912E-2</v>
      </c>
      <c r="S94" s="1">
        <f>COUNTIFS(Table2[Sub-Sector],Table3[[#This Row],[Sub-Sector]],Table2[% Price above 50 EMA],"&gt;=0")/Table3[[#This Row],[Count]]</f>
        <v>0.18181818181818182</v>
      </c>
      <c r="T94" s="1">
        <f>COUNTIFS(Table2[Sub-Sector],Table3[[#This Row],[Sub-Sector]],Table2[% Price above 200 EMA],"&gt;=0")/Table3[[#This Row],[Count]]</f>
        <v>0.36363636363636365</v>
      </c>
      <c r="U94" s="1">
        <f>COUNTIFS(Table2[Sub-Sector],Table3[[#This Row],[Sub-Sector]],Table2[Rate of Change - Zone],"Positive")/Table3[[#This Row],[Count]]</f>
        <v>0.18181818181818182</v>
      </c>
      <c r="V94" s="1">
        <f>COUNTIFS(Table2[Sub-Sector],Table3[[#This Row],[Sub-Sector]],Table2[Sharpe Ratio],"&gt;=0.10")/Table3[[#This Row],[Count]]</f>
        <v>0</v>
      </c>
      <c r="W9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561.5</v>
      </c>
      <c r="X94">
        <f>_xlfn.RANK.AVG(Table3[[#This Row],[Score]],Table3[Score],1)</f>
        <v>97.5</v>
      </c>
      <c r="Y9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321.5</v>
      </c>
      <c r="Z94">
        <f>_xlfn.RANK.AVG(Table3[[#This Row],[Score 2 ]],Table3[[Score 2 ]],1)</f>
        <v>93</v>
      </c>
    </row>
    <row r="95" spans="1:26" x14ac:dyDescent="0.3">
      <c r="A95" t="s">
        <v>948</v>
      </c>
      <c r="B95">
        <f>COUNTIFS(Table2[Sub-Sector],Table3[[#This Row],[Sub-Sector]])</f>
        <v>1</v>
      </c>
      <c r="C95" s="1">
        <f>COUNTIFS(Table2[Sub-Sector],Table3[[#This Row],[Sub-Sector]],Table2[Uptrend],"Uptrend")/Table3[[#This Row],[Count]]</f>
        <v>1</v>
      </c>
      <c r="D95" s="1">
        <f>COUNTIFS(Table2[Sub-Sector],Table3[[#This Row],[Sub-Sector]],Table2[1W Return vs Nifty],"&gt;=5")/Table3[[#This Row],[Count]]</f>
        <v>0</v>
      </c>
      <c r="E95" s="1">
        <f>COUNTIFS(Table2[Sub-Sector],Table3[[#This Row],[Sub-Sector]],Table2[1M Return vs Nifty],"&gt;=5")/Table3[[#This Row],[Count]]</f>
        <v>0</v>
      </c>
      <c r="F95" s="1">
        <f>COUNTIFS(Table2[Sub-Sector],Table3[[#This Row],[Sub-Sector]],Table2[6M Return vs Nifty],"&gt;=10")/Table3[[#This Row],[Count]]</f>
        <v>0</v>
      </c>
      <c r="G95" s="1">
        <f>COUNTIFS(Table2[Sub-Sector],Table3[[#This Row],[Sub-Sector]],Table2[1Y Return vs Nifty],"&gt;=10")/Table3[[#This Row],[Count]]</f>
        <v>0</v>
      </c>
      <c r="H95" s="1">
        <f>COUNTIFS(Table2[Sub-Sector],Table3[[#This Row],[Sub-Sector]],Table2[RSI Exponential â€“ 14D],"&gt;=50")/Table3[[#This Row],[Count]]</f>
        <v>0</v>
      </c>
      <c r="I95" s="1">
        <f>COUNTIFS(Table2[Sub-Sector],Table3[[#This Row],[Sub-Sector]],Table2[Relative Volume],"&gt;=1")/Table3[[#This Row],[Count]]</f>
        <v>1</v>
      </c>
      <c r="J95" s="1">
        <f>COUNTIFS(Table2[Sub-Sector],Table3[[#This Row],[Sub-Sector]],Table2[% Away From Day Low],"&gt;=0.05")/Table3[[#This Row],[Count]]</f>
        <v>0</v>
      </c>
      <c r="K95" s="1">
        <f>COUNTIFS(Table2[Sub-Sector],Table3[[#This Row],[Sub-Sector]],Table2[% Away From Day High],"&lt;=0.05")/Table3[[#This Row],[Count]]</f>
        <v>1</v>
      </c>
      <c r="L95" s="1">
        <f>COUNTIFS(Table2[Sub-Sector],Table3[[#This Row],[Sub-Sector]],Table2[% Away From Current Week Low],"&gt;=0.05")/Table3[[#This Row],[Count]]</f>
        <v>0</v>
      </c>
      <c r="M95" s="1">
        <f>COUNTIFS(Table2[Sub-Sector],Table3[[#This Row],[Sub-Sector]],Table2[% Away From Current Week High],"&lt;=0.05")/Table3[[#This Row],[Count]]</f>
        <v>1</v>
      </c>
      <c r="N95" s="1">
        <f>COUNTIFS(Table2[Sub-Sector],Table3[[#This Row],[Sub-Sector]],Table2[% Away From Current Month Low],"&gt;=0.05")/Table3[[#This Row],[Count]]</f>
        <v>0</v>
      </c>
      <c r="O95" s="1">
        <f>COUNTIFS(Table2[Sub-Sector],Table3[[#This Row],[Sub-Sector]],Table2[% Away From Current Month High],"&lt;=0.05")/Table3[[#This Row],[Count]]</f>
        <v>1</v>
      </c>
      <c r="P95" s="1">
        <f>COUNTIFS(Table2[Sub-Sector],Table3[[#This Row],[Sub-Sector]],Table2[% Away From 52W High],"&lt;=10")/Table3[[#This Row],[Count]]</f>
        <v>0</v>
      </c>
      <c r="Q95" s="1">
        <f>COUNTIFS(Table2[Sub-Sector],Table3[[#This Row],[Sub-Sector]],Table2[% Away From 52W Low],"&gt;=10")/Table3[[#This Row],[Count]]</f>
        <v>1</v>
      </c>
      <c r="R95" s="1">
        <f>COUNTIFS(Table2[Sub-Sector],Table3[[#This Row],[Sub-Sector]],Table2[% Price above 20 EMA],"&gt;=0")/Table3[[#This Row],[Count]]</f>
        <v>0</v>
      </c>
      <c r="S95" s="1">
        <f>COUNTIFS(Table2[Sub-Sector],Table3[[#This Row],[Sub-Sector]],Table2[% Price above 50 EMA],"&gt;=0")/Table3[[#This Row],[Count]]</f>
        <v>1</v>
      </c>
      <c r="T95" s="1">
        <f>COUNTIFS(Table2[Sub-Sector],Table3[[#This Row],[Sub-Sector]],Table2[% Price above 200 EMA],"&gt;=0")/Table3[[#This Row],[Count]]</f>
        <v>1</v>
      </c>
      <c r="U95" s="1">
        <f>COUNTIFS(Table2[Sub-Sector],Table3[[#This Row],[Sub-Sector]],Table2[Rate of Change - Zone],"Positive")/Table3[[#This Row],[Count]]</f>
        <v>0</v>
      </c>
      <c r="V95" s="1">
        <f>COUNTIFS(Table2[Sub-Sector],Table3[[#This Row],[Sub-Sector]],Table2[Sharpe Ratio],"&gt;=0.10")/Table3[[#This Row],[Count]]</f>
        <v>0</v>
      </c>
      <c r="W9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512.5</v>
      </c>
      <c r="X95">
        <f>_xlfn.RANK.AVG(Table3[[#This Row],[Score]],Table3[Score],1)</f>
        <v>83</v>
      </c>
      <c r="Y9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322</v>
      </c>
      <c r="Z95">
        <f>_xlfn.RANK.AVG(Table3[[#This Row],[Score 2 ]],Table3[[Score 2 ]],1)</f>
        <v>94</v>
      </c>
    </row>
    <row r="96" spans="1:26" x14ac:dyDescent="0.3">
      <c r="A96" t="s">
        <v>86</v>
      </c>
      <c r="B96">
        <f>COUNTIFS(Table2[Sub-Sector],Table3[[#This Row],[Sub-Sector]])</f>
        <v>1</v>
      </c>
      <c r="C96" s="1">
        <f>COUNTIFS(Table2[Sub-Sector],Table3[[#This Row],[Sub-Sector]],Table2[Uptrend],"Uptrend")/Table3[[#This Row],[Count]]</f>
        <v>0</v>
      </c>
      <c r="D96" s="1">
        <f>COUNTIFS(Table2[Sub-Sector],Table3[[#This Row],[Sub-Sector]],Table2[1W Return vs Nifty],"&gt;=5")/Table3[[#This Row],[Count]]</f>
        <v>0</v>
      </c>
      <c r="E96" s="1">
        <f>COUNTIFS(Table2[Sub-Sector],Table3[[#This Row],[Sub-Sector]],Table2[1M Return vs Nifty],"&gt;=5")/Table3[[#This Row],[Count]]</f>
        <v>0</v>
      </c>
      <c r="F96" s="1">
        <f>COUNTIFS(Table2[Sub-Sector],Table3[[#This Row],[Sub-Sector]],Table2[6M Return vs Nifty],"&gt;=10")/Table3[[#This Row],[Count]]</f>
        <v>0</v>
      </c>
      <c r="G96" s="1">
        <f>COUNTIFS(Table2[Sub-Sector],Table3[[#This Row],[Sub-Sector]],Table2[1Y Return vs Nifty],"&gt;=10")/Table3[[#This Row],[Count]]</f>
        <v>1</v>
      </c>
      <c r="H96" s="1">
        <f>COUNTIFS(Table2[Sub-Sector],Table3[[#This Row],[Sub-Sector]],Table2[RSI Exponential â€“ 14D],"&gt;=50")/Table3[[#This Row],[Count]]</f>
        <v>0</v>
      </c>
      <c r="I96" s="1">
        <f>COUNTIFS(Table2[Sub-Sector],Table3[[#This Row],[Sub-Sector]],Table2[Relative Volume],"&gt;=1")/Table3[[#This Row],[Count]]</f>
        <v>0</v>
      </c>
      <c r="J96" s="1">
        <f>COUNTIFS(Table2[Sub-Sector],Table3[[#This Row],[Sub-Sector]],Table2[% Away From Day Low],"&gt;=0.05")/Table3[[#This Row],[Count]]</f>
        <v>0</v>
      </c>
      <c r="K96" s="1">
        <f>COUNTIFS(Table2[Sub-Sector],Table3[[#This Row],[Sub-Sector]],Table2[% Away From Day High],"&lt;=0.05")/Table3[[#This Row],[Count]]</f>
        <v>1</v>
      </c>
      <c r="L96" s="1">
        <f>COUNTIFS(Table2[Sub-Sector],Table3[[#This Row],[Sub-Sector]],Table2[% Away From Current Week Low],"&gt;=0.05")/Table3[[#This Row],[Count]]</f>
        <v>0</v>
      </c>
      <c r="M96" s="1">
        <f>COUNTIFS(Table2[Sub-Sector],Table3[[#This Row],[Sub-Sector]],Table2[% Away From Current Week High],"&lt;=0.05")/Table3[[#This Row],[Count]]</f>
        <v>1</v>
      </c>
      <c r="N96" s="1">
        <f>COUNTIFS(Table2[Sub-Sector],Table3[[#This Row],[Sub-Sector]],Table2[% Away From Current Month Low],"&gt;=0.05")/Table3[[#This Row],[Count]]</f>
        <v>0</v>
      </c>
      <c r="O96" s="1">
        <f>COUNTIFS(Table2[Sub-Sector],Table3[[#This Row],[Sub-Sector]],Table2[% Away From Current Month High],"&lt;=0.05")/Table3[[#This Row],[Count]]</f>
        <v>1</v>
      </c>
      <c r="P96" s="1">
        <f>COUNTIFS(Table2[Sub-Sector],Table3[[#This Row],[Sub-Sector]],Table2[% Away From 52W High],"&lt;=10")/Table3[[#This Row],[Count]]</f>
        <v>0</v>
      </c>
      <c r="Q96" s="1">
        <f>COUNTIFS(Table2[Sub-Sector],Table3[[#This Row],[Sub-Sector]],Table2[% Away From 52W Low],"&gt;=10")/Table3[[#This Row],[Count]]</f>
        <v>1</v>
      </c>
      <c r="R96" s="1">
        <f>COUNTIFS(Table2[Sub-Sector],Table3[[#This Row],[Sub-Sector]],Table2[% Price above 20 EMA],"&gt;=0")/Table3[[#This Row],[Count]]</f>
        <v>0</v>
      </c>
      <c r="S96" s="1">
        <f>COUNTIFS(Table2[Sub-Sector],Table3[[#This Row],[Sub-Sector]],Table2[% Price above 50 EMA],"&gt;=0")/Table3[[#This Row],[Count]]</f>
        <v>0</v>
      </c>
      <c r="T96" s="1">
        <f>COUNTIFS(Table2[Sub-Sector],Table3[[#This Row],[Sub-Sector]],Table2[% Price above 200 EMA],"&gt;=0")/Table3[[#This Row],[Count]]</f>
        <v>1</v>
      </c>
      <c r="U96" s="1">
        <f>COUNTIFS(Table2[Sub-Sector],Table3[[#This Row],[Sub-Sector]],Table2[Rate of Change - Zone],"Positive")/Table3[[#This Row],[Count]]</f>
        <v>0</v>
      </c>
      <c r="V96" s="1">
        <f>COUNTIFS(Table2[Sub-Sector],Table3[[#This Row],[Sub-Sector]],Table2[Sharpe Ratio],"&gt;=0.10")/Table3[[#This Row],[Count]]</f>
        <v>1</v>
      </c>
      <c r="W9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612.5</v>
      </c>
      <c r="X96">
        <f>_xlfn.RANK.AVG(Table3[[#This Row],[Score]],Table3[Score],1)</f>
        <v>109</v>
      </c>
      <c r="Y9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322.5</v>
      </c>
      <c r="Z96">
        <f>_xlfn.RANK.AVG(Table3[[#This Row],[Score 2 ]],Table3[[Score 2 ]],1)</f>
        <v>96</v>
      </c>
    </row>
    <row r="97" spans="1:26" x14ac:dyDescent="0.3">
      <c r="A97" t="s">
        <v>628</v>
      </c>
      <c r="B97">
        <f>COUNTIFS(Table2[Sub-Sector],Table3[[#This Row],[Sub-Sector]])</f>
        <v>1</v>
      </c>
      <c r="C97" s="1">
        <f>COUNTIFS(Table2[Sub-Sector],Table3[[#This Row],[Sub-Sector]],Table2[Uptrend],"Uptrend")/Table3[[#This Row],[Count]]</f>
        <v>0</v>
      </c>
      <c r="D97" s="1">
        <f>COUNTIFS(Table2[Sub-Sector],Table3[[#This Row],[Sub-Sector]],Table2[1W Return vs Nifty],"&gt;=5")/Table3[[#This Row],[Count]]</f>
        <v>0</v>
      </c>
      <c r="E97" s="1">
        <f>COUNTIFS(Table2[Sub-Sector],Table3[[#This Row],[Sub-Sector]],Table2[1M Return vs Nifty],"&gt;=5")/Table3[[#This Row],[Count]]</f>
        <v>0</v>
      </c>
      <c r="F97" s="1">
        <f>COUNTIFS(Table2[Sub-Sector],Table3[[#This Row],[Sub-Sector]],Table2[6M Return vs Nifty],"&gt;=10")/Table3[[#This Row],[Count]]</f>
        <v>0</v>
      </c>
      <c r="G97" s="1">
        <f>COUNTIFS(Table2[Sub-Sector],Table3[[#This Row],[Sub-Sector]],Table2[1Y Return vs Nifty],"&gt;=10")/Table3[[#This Row],[Count]]</f>
        <v>1</v>
      </c>
      <c r="H97" s="1">
        <f>COUNTIFS(Table2[Sub-Sector],Table3[[#This Row],[Sub-Sector]],Table2[RSI Exponential â€“ 14D],"&gt;=50")/Table3[[#This Row],[Count]]</f>
        <v>0</v>
      </c>
      <c r="I97" s="1">
        <f>COUNTIFS(Table2[Sub-Sector],Table3[[#This Row],[Sub-Sector]],Table2[Relative Volume],"&gt;=1")/Table3[[#This Row],[Count]]</f>
        <v>0</v>
      </c>
      <c r="J97" s="1">
        <f>COUNTIFS(Table2[Sub-Sector],Table3[[#This Row],[Sub-Sector]],Table2[% Away From Day Low],"&gt;=0.05")/Table3[[#This Row],[Count]]</f>
        <v>1</v>
      </c>
      <c r="K97" s="1">
        <f>COUNTIFS(Table2[Sub-Sector],Table3[[#This Row],[Sub-Sector]],Table2[% Away From Day High],"&lt;=0.05")/Table3[[#This Row],[Count]]</f>
        <v>1</v>
      </c>
      <c r="L97" s="1">
        <f>COUNTIFS(Table2[Sub-Sector],Table3[[#This Row],[Sub-Sector]],Table2[% Away From Current Week Low],"&gt;=0.05")/Table3[[#This Row],[Count]]</f>
        <v>1</v>
      </c>
      <c r="M97" s="1">
        <f>COUNTIFS(Table2[Sub-Sector],Table3[[#This Row],[Sub-Sector]],Table2[% Away From Current Week High],"&lt;=0.05")/Table3[[#This Row],[Count]]</f>
        <v>1</v>
      </c>
      <c r="N97" s="1">
        <f>COUNTIFS(Table2[Sub-Sector],Table3[[#This Row],[Sub-Sector]],Table2[% Away From Current Month Low],"&gt;=0.05")/Table3[[#This Row],[Count]]</f>
        <v>1</v>
      </c>
      <c r="O97" s="1">
        <f>COUNTIFS(Table2[Sub-Sector],Table3[[#This Row],[Sub-Sector]],Table2[% Away From Current Month High],"&lt;=0.05")/Table3[[#This Row],[Count]]</f>
        <v>0</v>
      </c>
      <c r="P97" s="1">
        <f>COUNTIFS(Table2[Sub-Sector],Table3[[#This Row],[Sub-Sector]],Table2[% Away From 52W High],"&lt;=10")/Table3[[#This Row],[Count]]</f>
        <v>0</v>
      </c>
      <c r="Q97" s="1">
        <f>COUNTIFS(Table2[Sub-Sector],Table3[[#This Row],[Sub-Sector]],Table2[% Away From 52W Low],"&gt;=10")/Table3[[#This Row],[Count]]</f>
        <v>1</v>
      </c>
      <c r="R97" s="1">
        <f>COUNTIFS(Table2[Sub-Sector],Table3[[#This Row],[Sub-Sector]],Table2[% Price above 20 EMA],"&gt;=0")/Table3[[#This Row],[Count]]</f>
        <v>0</v>
      </c>
      <c r="S97" s="1">
        <f>COUNTIFS(Table2[Sub-Sector],Table3[[#This Row],[Sub-Sector]],Table2[% Price above 50 EMA],"&gt;=0")/Table3[[#This Row],[Count]]</f>
        <v>0</v>
      </c>
      <c r="T97" s="1">
        <f>COUNTIFS(Table2[Sub-Sector],Table3[[#This Row],[Sub-Sector]],Table2[% Price above 200 EMA],"&gt;=0")/Table3[[#This Row],[Count]]</f>
        <v>1</v>
      </c>
      <c r="U97" s="1">
        <f>COUNTIFS(Table2[Sub-Sector],Table3[[#This Row],[Sub-Sector]],Table2[Rate of Change - Zone],"Positive")/Table3[[#This Row],[Count]]</f>
        <v>0</v>
      </c>
      <c r="V97" s="1">
        <f>COUNTIFS(Table2[Sub-Sector],Table3[[#This Row],[Sub-Sector]],Table2[Sharpe Ratio],"&gt;=0.10")/Table3[[#This Row],[Count]]</f>
        <v>0</v>
      </c>
      <c r="W9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612.5</v>
      </c>
      <c r="X97">
        <f>_xlfn.RANK.AVG(Table3[[#This Row],[Score]],Table3[Score],1)</f>
        <v>109</v>
      </c>
      <c r="Y9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322.5</v>
      </c>
      <c r="Z97">
        <f>_xlfn.RANK.AVG(Table3[[#This Row],[Score 2 ]],Table3[[Score 2 ]],1)</f>
        <v>96</v>
      </c>
    </row>
    <row r="98" spans="1:26" x14ac:dyDescent="0.3">
      <c r="A98" t="s">
        <v>1444</v>
      </c>
      <c r="B98">
        <f>COUNTIFS(Table2[Sub-Sector],Table3[[#This Row],[Sub-Sector]])</f>
        <v>1</v>
      </c>
      <c r="C98" s="1">
        <f>COUNTIFS(Table2[Sub-Sector],Table3[[#This Row],[Sub-Sector]],Table2[Uptrend],"Uptrend")/Table3[[#This Row],[Count]]</f>
        <v>0</v>
      </c>
      <c r="D98" s="1">
        <f>COUNTIFS(Table2[Sub-Sector],Table3[[#This Row],[Sub-Sector]],Table2[1W Return vs Nifty],"&gt;=5")/Table3[[#This Row],[Count]]</f>
        <v>0</v>
      </c>
      <c r="E98" s="1">
        <f>COUNTIFS(Table2[Sub-Sector],Table3[[#This Row],[Sub-Sector]],Table2[1M Return vs Nifty],"&gt;=5")/Table3[[#This Row],[Count]]</f>
        <v>0</v>
      </c>
      <c r="F98" s="1">
        <f>COUNTIFS(Table2[Sub-Sector],Table3[[#This Row],[Sub-Sector]],Table2[6M Return vs Nifty],"&gt;=10")/Table3[[#This Row],[Count]]</f>
        <v>0</v>
      </c>
      <c r="G98" s="1">
        <f>COUNTIFS(Table2[Sub-Sector],Table3[[#This Row],[Sub-Sector]],Table2[1Y Return vs Nifty],"&gt;=10")/Table3[[#This Row],[Count]]</f>
        <v>1</v>
      </c>
      <c r="H98" s="1">
        <f>COUNTIFS(Table2[Sub-Sector],Table3[[#This Row],[Sub-Sector]],Table2[RSI Exponential â€“ 14D],"&gt;=50")/Table3[[#This Row],[Count]]</f>
        <v>0</v>
      </c>
      <c r="I98" s="1">
        <f>COUNTIFS(Table2[Sub-Sector],Table3[[#This Row],[Sub-Sector]],Table2[Relative Volume],"&gt;=1")/Table3[[#This Row],[Count]]</f>
        <v>0</v>
      </c>
      <c r="J98" s="1">
        <f>COUNTIFS(Table2[Sub-Sector],Table3[[#This Row],[Sub-Sector]],Table2[% Away From Day Low],"&gt;=0.05")/Table3[[#This Row],[Count]]</f>
        <v>0</v>
      </c>
      <c r="K98" s="1">
        <f>COUNTIFS(Table2[Sub-Sector],Table3[[#This Row],[Sub-Sector]],Table2[% Away From Day High],"&lt;=0.05")/Table3[[#This Row],[Count]]</f>
        <v>1</v>
      </c>
      <c r="L98" s="1">
        <f>COUNTIFS(Table2[Sub-Sector],Table3[[#This Row],[Sub-Sector]],Table2[% Away From Current Week Low],"&gt;=0.05")/Table3[[#This Row],[Count]]</f>
        <v>0</v>
      </c>
      <c r="M98" s="1">
        <f>COUNTIFS(Table2[Sub-Sector],Table3[[#This Row],[Sub-Sector]],Table2[% Away From Current Week High],"&lt;=0.05")/Table3[[#This Row],[Count]]</f>
        <v>0</v>
      </c>
      <c r="N98" s="1">
        <f>COUNTIFS(Table2[Sub-Sector],Table3[[#This Row],[Sub-Sector]],Table2[% Away From Current Month Low],"&gt;=0.05")/Table3[[#This Row],[Count]]</f>
        <v>0</v>
      </c>
      <c r="O98" s="1">
        <f>COUNTIFS(Table2[Sub-Sector],Table3[[#This Row],[Sub-Sector]],Table2[% Away From Current Month High],"&lt;=0.05")/Table3[[#This Row],[Count]]</f>
        <v>0</v>
      </c>
      <c r="P98" s="1">
        <f>COUNTIFS(Table2[Sub-Sector],Table3[[#This Row],[Sub-Sector]],Table2[% Away From 52W High],"&lt;=10")/Table3[[#This Row],[Count]]</f>
        <v>0</v>
      </c>
      <c r="Q98" s="1">
        <f>COUNTIFS(Table2[Sub-Sector],Table3[[#This Row],[Sub-Sector]],Table2[% Away From 52W Low],"&gt;=10")/Table3[[#This Row],[Count]]</f>
        <v>1</v>
      </c>
      <c r="R98" s="1">
        <f>COUNTIFS(Table2[Sub-Sector],Table3[[#This Row],[Sub-Sector]],Table2[% Price above 20 EMA],"&gt;=0")/Table3[[#This Row],[Count]]</f>
        <v>0</v>
      </c>
      <c r="S98" s="1">
        <f>COUNTIFS(Table2[Sub-Sector],Table3[[#This Row],[Sub-Sector]],Table2[% Price above 50 EMA],"&gt;=0")/Table3[[#This Row],[Count]]</f>
        <v>0</v>
      </c>
      <c r="T98" s="1">
        <f>COUNTIFS(Table2[Sub-Sector],Table3[[#This Row],[Sub-Sector]],Table2[% Price above 200 EMA],"&gt;=0")/Table3[[#This Row],[Count]]</f>
        <v>0</v>
      </c>
      <c r="U98" s="1">
        <f>COUNTIFS(Table2[Sub-Sector],Table3[[#This Row],[Sub-Sector]],Table2[Rate of Change - Zone],"Positive")/Table3[[#This Row],[Count]]</f>
        <v>0</v>
      </c>
      <c r="V98" s="1">
        <f>COUNTIFS(Table2[Sub-Sector],Table3[[#This Row],[Sub-Sector]],Table2[Sharpe Ratio],"&gt;=0.10")/Table3[[#This Row],[Count]]</f>
        <v>0</v>
      </c>
      <c r="W9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612.5</v>
      </c>
      <c r="X98">
        <f>_xlfn.RANK.AVG(Table3[[#This Row],[Score]],Table3[Score],1)</f>
        <v>109</v>
      </c>
      <c r="Y9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322.5</v>
      </c>
      <c r="Z98">
        <f>_xlfn.RANK.AVG(Table3[[#This Row],[Score 2 ]],Table3[[Score 2 ]],1)</f>
        <v>96</v>
      </c>
    </row>
    <row r="99" spans="1:26" x14ac:dyDescent="0.3">
      <c r="A99" t="s">
        <v>27</v>
      </c>
      <c r="B99">
        <f>COUNTIFS(Table2[Sub-Sector],Table3[[#This Row],[Sub-Sector]])</f>
        <v>4</v>
      </c>
      <c r="C99" s="1">
        <f>COUNTIFS(Table2[Sub-Sector],Table3[[#This Row],[Sub-Sector]],Table2[Uptrend],"Uptrend")/Table3[[#This Row],[Count]]</f>
        <v>0.5</v>
      </c>
      <c r="D99" s="1">
        <f>COUNTIFS(Table2[Sub-Sector],Table3[[#This Row],[Sub-Sector]],Table2[1W Return vs Nifty],"&gt;=5")/Table3[[#This Row],[Count]]</f>
        <v>0</v>
      </c>
      <c r="E99" s="1">
        <f>COUNTIFS(Table2[Sub-Sector],Table3[[#This Row],[Sub-Sector]],Table2[1M Return vs Nifty],"&gt;=5")/Table3[[#This Row],[Count]]</f>
        <v>0</v>
      </c>
      <c r="F99" s="1">
        <f>COUNTIFS(Table2[Sub-Sector],Table3[[#This Row],[Sub-Sector]],Table2[6M Return vs Nifty],"&gt;=10")/Table3[[#This Row],[Count]]</f>
        <v>0.25</v>
      </c>
      <c r="G99" s="1">
        <f>COUNTIFS(Table2[Sub-Sector],Table3[[#This Row],[Sub-Sector]],Table2[1Y Return vs Nifty],"&gt;=10")/Table3[[#This Row],[Count]]</f>
        <v>0.25</v>
      </c>
      <c r="H99" s="1">
        <f>COUNTIFS(Table2[Sub-Sector],Table3[[#This Row],[Sub-Sector]],Table2[RSI Exponential â€“ 14D],"&gt;=50")/Table3[[#This Row],[Count]]</f>
        <v>0.25</v>
      </c>
      <c r="I99" s="1">
        <f>COUNTIFS(Table2[Sub-Sector],Table3[[#This Row],[Sub-Sector]],Table2[Relative Volume],"&gt;=1")/Table3[[#This Row],[Count]]</f>
        <v>0</v>
      </c>
      <c r="J99" s="1">
        <f>COUNTIFS(Table2[Sub-Sector],Table3[[#This Row],[Sub-Sector]],Table2[% Away From Day Low],"&gt;=0.05")/Table3[[#This Row],[Count]]</f>
        <v>0</v>
      </c>
      <c r="K99" s="1">
        <f>COUNTIFS(Table2[Sub-Sector],Table3[[#This Row],[Sub-Sector]],Table2[% Away From Day High],"&lt;=0.05")/Table3[[#This Row],[Count]]</f>
        <v>1</v>
      </c>
      <c r="L99" s="1">
        <f>COUNTIFS(Table2[Sub-Sector],Table3[[#This Row],[Sub-Sector]],Table2[% Away From Current Week Low],"&gt;=0.05")/Table3[[#This Row],[Count]]</f>
        <v>0</v>
      </c>
      <c r="M99" s="1">
        <f>COUNTIFS(Table2[Sub-Sector],Table3[[#This Row],[Sub-Sector]],Table2[% Away From Current Week High],"&lt;=0.05")/Table3[[#This Row],[Count]]</f>
        <v>0.25</v>
      </c>
      <c r="N99" s="1">
        <f>COUNTIFS(Table2[Sub-Sector],Table3[[#This Row],[Sub-Sector]],Table2[% Away From Current Month Low],"&gt;=0.05")/Table3[[#This Row],[Count]]</f>
        <v>0</v>
      </c>
      <c r="O99" s="1">
        <f>COUNTIFS(Table2[Sub-Sector],Table3[[#This Row],[Sub-Sector]],Table2[% Away From Current Month High],"&lt;=0.05")/Table3[[#This Row],[Count]]</f>
        <v>0.25</v>
      </c>
      <c r="P99" s="1">
        <f>COUNTIFS(Table2[Sub-Sector],Table3[[#This Row],[Sub-Sector]],Table2[% Away From 52W High],"&lt;=10")/Table3[[#This Row],[Count]]</f>
        <v>0.25</v>
      </c>
      <c r="Q99" s="1">
        <f>COUNTIFS(Table2[Sub-Sector],Table3[[#This Row],[Sub-Sector]],Table2[% Away From 52W Low],"&gt;=10")/Table3[[#This Row],[Count]]</f>
        <v>0.75</v>
      </c>
      <c r="R99" s="1">
        <f>COUNTIFS(Table2[Sub-Sector],Table3[[#This Row],[Sub-Sector]],Table2[% Price above 20 EMA],"&gt;=0")/Table3[[#This Row],[Count]]</f>
        <v>0.25</v>
      </c>
      <c r="S99" s="1">
        <f>COUNTIFS(Table2[Sub-Sector],Table3[[#This Row],[Sub-Sector]],Table2[% Price above 50 EMA],"&gt;=0")/Table3[[#This Row],[Count]]</f>
        <v>0.25</v>
      </c>
      <c r="T99" s="1">
        <f>COUNTIFS(Table2[Sub-Sector],Table3[[#This Row],[Sub-Sector]],Table2[% Price above 200 EMA],"&gt;=0")/Table3[[#This Row],[Count]]</f>
        <v>0.5</v>
      </c>
      <c r="U99" s="1">
        <f>COUNTIFS(Table2[Sub-Sector],Table3[[#This Row],[Sub-Sector]],Table2[Rate of Change - Zone],"Positive")/Table3[[#This Row],[Count]]</f>
        <v>0.25</v>
      </c>
      <c r="V99" s="1">
        <f>COUNTIFS(Table2[Sub-Sector],Table3[[#This Row],[Sub-Sector]],Table2[Sharpe Ratio],"&gt;=0.10")/Table3[[#This Row],[Count]]</f>
        <v>0.25</v>
      </c>
      <c r="W9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561</v>
      </c>
      <c r="X99">
        <f>_xlfn.RANK.AVG(Table3[[#This Row],[Score]],Table3[Score],1)</f>
        <v>96</v>
      </c>
      <c r="Y9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323.5</v>
      </c>
      <c r="Z99">
        <f>_xlfn.RANK.AVG(Table3[[#This Row],[Score 2 ]],Table3[[Score 2 ]],1)</f>
        <v>98</v>
      </c>
    </row>
    <row r="100" spans="1:26" x14ac:dyDescent="0.3">
      <c r="A100" t="s">
        <v>1386</v>
      </c>
      <c r="B100">
        <f>COUNTIFS(Table2[Sub-Sector],Table3[[#This Row],[Sub-Sector]])</f>
        <v>1</v>
      </c>
      <c r="C100" s="1">
        <f>COUNTIFS(Table2[Sub-Sector],Table3[[#This Row],[Sub-Sector]],Table2[Uptrend],"Uptrend")/Table3[[#This Row],[Count]]</f>
        <v>0</v>
      </c>
      <c r="D100" s="1">
        <f>COUNTIFS(Table2[Sub-Sector],Table3[[#This Row],[Sub-Sector]],Table2[1W Return vs Nifty],"&gt;=5")/Table3[[#This Row],[Count]]</f>
        <v>0</v>
      </c>
      <c r="E100" s="1">
        <f>COUNTIFS(Table2[Sub-Sector],Table3[[#This Row],[Sub-Sector]],Table2[1M Return vs Nifty],"&gt;=5")/Table3[[#This Row],[Count]]</f>
        <v>0</v>
      </c>
      <c r="F100" s="1">
        <f>COUNTIFS(Table2[Sub-Sector],Table3[[#This Row],[Sub-Sector]],Table2[6M Return vs Nifty],"&gt;=10")/Table3[[#This Row],[Count]]</f>
        <v>0</v>
      </c>
      <c r="G100" s="1">
        <f>COUNTIFS(Table2[Sub-Sector],Table3[[#This Row],[Sub-Sector]],Table2[1Y Return vs Nifty],"&gt;=10")/Table3[[#This Row],[Count]]</f>
        <v>0</v>
      </c>
      <c r="H100" s="1">
        <f>COUNTIFS(Table2[Sub-Sector],Table3[[#This Row],[Sub-Sector]],Table2[RSI Exponential â€“ 14D],"&gt;=50")/Table3[[#This Row],[Count]]</f>
        <v>1</v>
      </c>
      <c r="I100" s="1">
        <f>COUNTIFS(Table2[Sub-Sector],Table3[[#This Row],[Sub-Sector]],Table2[Relative Volume],"&gt;=1")/Table3[[#This Row],[Count]]</f>
        <v>0</v>
      </c>
      <c r="J100" s="1">
        <f>COUNTIFS(Table2[Sub-Sector],Table3[[#This Row],[Sub-Sector]],Table2[% Away From Day Low],"&gt;=0.05")/Table3[[#This Row],[Count]]</f>
        <v>0</v>
      </c>
      <c r="K100" s="1">
        <f>COUNTIFS(Table2[Sub-Sector],Table3[[#This Row],[Sub-Sector]],Table2[% Away From Day High],"&lt;=0.05")/Table3[[#This Row],[Count]]</f>
        <v>1</v>
      </c>
      <c r="L100" s="1">
        <f>COUNTIFS(Table2[Sub-Sector],Table3[[#This Row],[Sub-Sector]],Table2[% Away From Current Week Low],"&gt;=0.05")/Table3[[#This Row],[Count]]</f>
        <v>1</v>
      </c>
      <c r="M100" s="1">
        <f>COUNTIFS(Table2[Sub-Sector],Table3[[#This Row],[Sub-Sector]],Table2[% Away From Current Week High],"&lt;=0.05")/Table3[[#This Row],[Count]]</f>
        <v>1</v>
      </c>
      <c r="N100" s="1">
        <f>COUNTIFS(Table2[Sub-Sector],Table3[[#This Row],[Sub-Sector]],Table2[% Away From Current Month Low],"&gt;=0.05")/Table3[[#This Row],[Count]]</f>
        <v>1</v>
      </c>
      <c r="O100" s="1">
        <f>COUNTIFS(Table2[Sub-Sector],Table3[[#This Row],[Sub-Sector]],Table2[% Away From Current Month High],"&lt;=0.05")/Table3[[#This Row],[Count]]</f>
        <v>1</v>
      </c>
      <c r="P100" s="1">
        <f>COUNTIFS(Table2[Sub-Sector],Table3[[#This Row],[Sub-Sector]],Table2[% Away From 52W High],"&lt;=10")/Table3[[#This Row],[Count]]</f>
        <v>0</v>
      </c>
      <c r="Q100" s="1">
        <f>COUNTIFS(Table2[Sub-Sector],Table3[[#This Row],[Sub-Sector]],Table2[% Away From 52W Low],"&gt;=10")/Table3[[#This Row],[Count]]</f>
        <v>1</v>
      </c>
      <c r="R100" s="1">
        <f>COUNTIFS(Table2[Sub-Sector],Table3[[#This Row],[Sub-Sector]],Table2[% Price above 20 EMA],"&gt;=0")/Table3[[#This Row],[Count]]</f>
        <v>1</v>
      </c>
      <c r="S100" s="1">
        <f>COUNTIFS(Table2[Sub-Sector],Table3[[#This Row],[Sub-Sector]],Table2[% Price above 50 EMA],"&gt;=0")/Table3[[#This Row],[Count]]</f>
        <v>1</v>
      </c>
      <c r="T100" s="1">
        <f>COUNTIFS(Table2[Sub-Sector],Table3[[#This Row],[Sub-Sector]],Table2[% Price above 200 EMA],"&gt;=0")/Table3[[#This Row],[Count]]</f>
        <v>1</v>
      </c>
      <c r="U100" s="1">
        <f>COUNTIFS(Table2[Sub-Sector],Table3[[#This Row],[Sub-Sector]],Table2[Rate of Change - Zone],"Positive")/Table3[[#This Row],[Count]]</f>
        <v>1</v>
      </c>
      <c r="V100" s="1">
        <f>COUNTIFS(Table2[Sub-Sector],Table3[[#This Row],[Sub-Sector]],Table2[Sharpe Ratio],"&gt;=0.10")/Table3[[#This Row],[Count]]</f>
        <v>1</v>
      </c>
      <c r="W10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614</v>
      </c>
      <c r="X100">
        <f>_xlfn.RANK.AVG(Table3[[#This Row],[Score]],Table3[Score],1)</f>
        <v>111.5</v>
      </c>
      <c r="Y10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324</v>
      </c>
      <c r="Z100">
        <f>_xlfn.RANK.AVG(Table3[[#This Row],[Score 2 ]],Table3[[Score 2 ]],1)</f>
        <v>99.5</v>
      </c>
    </row>
    <row r="101" spans="1:26" x14ac:dyDescent="0.3">
      <c r="A101" t="s">
        <v>1441</v>
      </c>
      <c r="B101">
        <f>COUNTIFS(Table2[Sub-Sector],Table3[[#This Row],[Sub-Sector]])</f>
        <v>1</v>
      </c>
      <c r="C101" s="1">
        <f>COUNTIFS(Table2[Sub-Sector],Table3[[#This Row],[Sub-Sector]],Table2[Uptrend],"Uptrend")/Table3[[#This Row],[Count]]</f>
        <v>0</v>
      </c>
      <c r="D101" s="1">
        <f>COUNTIFS(Table2[Sub-Sector],Table3[[#This Row],[Sub-Sector]],Table2[1W Return vs Nifty],"&gt;=5")/Table3[[#This Row],[Count]]</f>
        <v>0</v>
      </c>
      <c r="E101" s="1">
        <f>COUNTIFS(Table2[Sub-Sector],Table3[[#This Row],[Sub-Sector]],Table2[1M Return vs Nifty],"&gt;=5")/Table3[[#This Row],[Count]]</f>
        <v>0</v>
      </c>
      <c r="F101" s="1">
        <f>COUNTIFS(Table2[Sub-Sector],Table3[[#This Row],[Sub-Sector]],Table2[6M Return vs Nifty],"&gt;=10")/Table3[[#This Row],[Count]]</f>
        <v>0</v>
      </c>
      <c r="G101" s="1">
        <f>COUNTIFS(Table2[Sub-Sector],Table3[[#This Row],[Sub-Sector]],Table2[1Y Return vs Nifty],"&gt;=10")/Table3[[#This Row],[Count]]</f>
        <v>0</v>
      </c>
      <c r="H101" s="1">
        <f>COUNTIFS(Table2[Sub-Sector],Table3[[#This Row],[Sub-Sector]],Table2[RSI Exponential â€“ 14D],"&gt;=50")/Table3[[#This Row],[Count]]</f>
        <v>1</v>
      </c>
      <c r="I101" s="1">
        <f>COUNTIFS(Table2[Sub-Sector],Table3[[#This Row],[Sub-Sector]],Table2[Relative Volume],"&gt;=1")/Table3[[#This Row],[Count]]</f>
        <v>0</v>
      </c>
      <c r="J101" s="1">
        <f>COUNTIFS(Table2[Sub-Sector],Table3[[#This Row],[Sub-Sector]],Table2[% Away From Day Low],"&gt;=0.05")/Table3[[#This Row],[Count]]</f>
        <v>0</v>
      </c>
      <c r="K101" s="1">
        <f>COUNTIFS(Table2[Sub-Sector],Table3[[#This Row],[Sub-Sector]],Table2[% Away From Day High],"&lt;=0.05")/Table3[[#This Row],[Count]]</f>
        <v>1</v>
      </c>
      <c r="L101" s="1">
        <f>COUNTIFS(Table2[Sub-Sector],Table3[[#This Row],[Sub-Sector]],Table2[% Away From Current Week Low],"&gt;=0.05")/Table3[[#This Row],[Count]]</f>
        <v>0</v>
      </c>
      <c r="M101" s="1">
        <f>COUNTIFS(Table2[Sub-Sector],Table3[[#This Row],[Sub-Sector]],Table2[% Away From Current Week High],"&lt;=0.05")/Table3[[#This Row],[Count]]</f>
        <v>1</v>
      </c>
      <c r="N101" s="1">
        <f>COUNTIFS(Table2[Sub-Sector],Table3[[#This Row],[Sub-Sector]],Table2[% Away From Current Month Low],"&gt;=0.05")/Table3[[#This Row],[Count]]</f>
        <v>1</v>
      </c>
      <c r="O101" s="1">
        <f>COUNTIFS(Table2[Sub-Sector],Table3[[#This Row],[Sub-Sector]],Table2[% Away From Current Month High],"&lt;=0.05")/Table3[[#This Row],[Count]]</f>
        <v>1</v>
      </c>
      <c r="P101" s="1">
        <f>COUNTIFS(Table2[Sub-Sector],Table3[[#This Row],[Sub-Sector]],Table2[% Away From 52W High],"&lt;=10")/Table3[[#This Row],[Count]]</f>
        <v>0</v>
      </c>
      <c r="Q101" s="1">
        <f>COUNTIFS(Table2[Sub-Sector],Table3[[#This Row],[Sub-Sector]],Table2[% Away From 52W Low],"&gt;=10")/Table3[[#This Row],[Count]]</f>
        <v>1</v>
      </c>
      <c r="R101" s="1">
        <f>COUNTIFS(Table2[Sub-Sector],Table3[[#This Row],[Sub-Sector]],Table2[% Price above 20 EMA],"&gt;=0")/Table3[[#This Row],[Count]]</f>
        <v>1</v>
      </c>
      <c r="S101" s="1">
        <f>COUNTIFS(Table2[Sub-Sector],Table3[[#This Row],[Sub-Sector]],Table2[% Price above 50 EMA],"&gt;=0")/Table3[[#This Row],[Count]]</f>
        <v>1</v>
      </c>
      <c r="T101" s="1">
        <f>COUNTIFS(Table2[Sub-Sector],Table3[[#This Row],[Sub-Sector]],Table2[% Price above 200 EMA],"&gt;=0")/Table3[[#This Row],[Count]]</f>
        <v>0</v>
      </c>
      <c r="U101" s="1">
        <f>COUNTIFS(Table2[Sub-Sector],Table3[[#This Row],[Sub-Sector]],Table2[Rate of Change - Zone],"Positive")/Table3[[#This Row],[Count]]</f>
        <v>1</v>
      </c>
      <c r="V101" s="1">
        <f>COUNTIFS(Table2[Sub-Sector],Table3[[#This Row],[Sub-Sector]],Table2[Sharpe Ratio],"&gt;=0.10")/Table3[[#This Row],[Count]]</f>
        <v>0</v>
      </c>
      <c r="W10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614</v>
      </c>
      <c r="X101">
        <f>_xlfn.RANK.AVG(Table3[[#This Row],[Score]],Table3[Score],1)</f>
        <v>111.5</v>
      </c>
      <c r="Y10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324</v>
      </c>
      <c r="Z101">
        <f>_xlfn.RANK.AVG(Table3[[#This Row],[Score 2 ]],Table3[[Score 2 ]],1)</f>
        <v>99.5</v>
      </c>
    </row>
    <row r="102" spans="1:26" x14ac:dyDescent="0.3">
      <c r="A102" t="s">
        <v>409</v>
      </c>
      <c r="B102">
        <f>COUNTIFS(Table2[Sub-Sector],Table3[[#This Row],[Sub-Sector]])</f>
        <v>6</v>
      </c>
      <c r="C102" s="1">
        <f>COUNTIFS(Table2[Sub-Sector],Table3[[#This Row],[Sub-Sector]],Table2[Uptrend],"Uptrend")/Table3[[#This Row],[Count]]</f>
        <v>0.33333333333333331</v>
      </c>
      <c r="D102" s="1">
        <f>COUNTIFS(Table2[Sub-Sector],Table3[[#This Row],[Sub-Sector]],Table2[1W Return vs Nifty],"&gt;=5")/Table3[[#This Row],[Count]]</f>
        <v>0</v>
      </c>
      <c r="E102" s="1">
        <f>COUNTIFS(Table2[Sub-Sector],Table3[[#This Row],[Sub-Sector]],Table2[1M Return vs Nifty],"&gt;=5")/Table3[[#This Row],[Count]]</f>
        <v>0</v>
      </c>
      <c r="F102" s="1">
        <f>COUNTIFS(Table2[Sub-Sector],Table3[[#This Row],[Sub-Sector]],Table2[6M Return vs Nifty],"&gt;=10")/Table3[[#This Row],[Count]]</f>
        <v>0.33333333333333331</v>
      </c>
      <c r="G102" s="1">
        <f>COUNTIFS(Table2[Sub-Sector],Table3[[#This Row],[Sub-Sector]],Table2[1Y Return vs Nifty],"&gt;=10")/Table3[[#This Row],[Count]]</f>
        <v>0.16666666666666666</v>
      </c>
      <c r="H102" s="1">
        <f>COUNTIFS(Table2[Sub-Sector],Table3[[#This Row],[Sub-Sector]],Table2[RSI Exponential â€“ 14D],"&gt;=50")/Table3[[#This Row],[Count]]</f>
        <v>0</v>
      </c>
      <c r="I102" s="1">
        <f>COUNTIFS(Table2[Sub-Sector],Table3[[#This Row],[Sub-Sector]],Table2[Relative Volume],"&gt;=1")/Table3[[#This Row],[Count]]</f>
        <v>0.16666666666666666</v>
      </c>
      <c r="J102" s="1">
        <f>COUNTIFS(Table2[Sub-Sector],Table3[[#This Row],[Sub-Sector]],Table2[% Away From Day Low],"&gt;=0.05")/Table3[[#This Row],[Count]]</f>
        <v>0.16666666666666666</v>
      </c>
      <c r="K102" s="1">
        <f>COUNTIFS(Table2[Sub-Sector],Table3[[#This Row],[Sub-Sector]],Table2[% Away From Day High],"&lt;=0.05")/Table3[[#This Row],[Count]]</f>
        <v>1</v>
      </c>
      <c r="L102" s="1">
        <f>COUNTIFS(Table2[Sub-Sector],Table3[[#This Row],[Sub-Sector]],Table2[% Away From Current Week Low],"&gt;=0.05")/Table3[[#This Row],[Count]]</f>
        <v>0.16666666666666666</v>
      </c>
      <c r="M102" s="1">
        <f>COUNTIFS(Table2[Sub-Sector],Table3[[#This Row],[Sub-Sector]],Table2[% Away From Current Week High],"&lt;=0.05")/Table3[[#This Row],[Count]]</f>
        <v>1</v>
      </c>
      <c r="N102" s="1">
        <f>COUNTIFS(Table2[Sub-Sector],Table3[[#This Row],[Sub-Sector]],Table2[% Away From Current Month Low],"&gt;=0.05")/Table3[[#This Row],[Count]]</f>
        <v>0.33333333333333331</v>
      </c>
      <c r="O102" s="1">
        <f>COUNTIFS(Table2[Sub-Sector],Table3[[#This Row],[Sub-Sector]],Table2[% Away From Current Month High],"&lt;=0.05")/Table3[[#This Row],[Count]]</f>
        <v>0.16666666666666666</v>
      </c>
      <c r="P102" s="1">
        <f>COUNTIFS(Table2[Sub-Sector],Table3[[#This Row],[Sub-Sector]],Table2[% Away From 52W High],"&lt;=10")/Table3[[#This Row],[Count]]</f>
        <v>0.33333333333333331</v>
      </c>
      <c r="Q102" s="1">
        <f>COUNTIFS(Table2[Sub-Sector],Table3[[#This Row],[Sub-Sector]],Table2[% Away From 52W Low],"&gt;=10")/Table3[[#This Row],[Count]]</f>
        <v>1</v>
      </c>
      <c r="R102" s="1">
        <f>COUNTIFS(Table2[Sub-Sector],Table3[[#This Row],[Sub-Sector]],Table2[% Price above 20 EMA],"&gt;=0")/Table3[[#This Row],[Count]]</f>
        <v>0</v>
      </c>
      <c r="S102" s="1">
        <f>COUNTIFS(Table2[Sub-Sector],Table3[[#This Row],[Sub-Sector]],Table2[% Price above 50 EMA],"&gt;=0")/Table3[[#This Row],[Count]]</f>
        <v>0.16666666666666666</v>
      </c>
      <c r="T102" s="1">
        <f>COUNTIFS(Table2[Sub-Sector],Table3[[#This Row],[Sub-Sector]],Table2[% Price above 200 EMA],"&gt;=0")/Table3[[#This Row],[Count]]</f>
        <v>0.66666666666666663</v>
      </c>
      <c r="U102" s="1">
        <f>COUNTIFS(Table2[Sub-Sector],Table3[[#This Row],[Sub-Sector]],Table2[Rate of Change - Zone],"Positive")/Table3[[#This Row],[Count]]</f>
        <v>0</v>
      </c>
      <c r="V102" s="1">
        <f>COUNTIFS(Table2[Sub-Sector],Table3[[#This Row],[Sub-Sector]],Table2[Sharpe Ratio],"&gt;=0.10")/Table3[[#This Row],[Count]]</f>
        <v>0.5</v>
      </c>
      <c r="W10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586.5</v>
      </c>
      <c r="X102">
        <f>_xlfn.RANK.AVG(Table3[[#This Row],[Score]],Table3[Score],1)</f>
        <v>100</v>
      </c>
      <c r="Y10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328</v>
      </c>
      <c r="Z102">
        <f>_xlfn.RANK.AVG(Table3[[#This Row],[Score 2 ]],Table3[[Score 2 ]],1)</f>
        <v>101</v>
      </c>
    </row>
    <row r="103" spans="1:26" x14ac:dyDescent="0.3">
      <c r="A103" t="s">
        <v>40</v>
      </c>
      <c r="B103">
        <f>COUNTIFS(Table2[Sub-Sector],Table3[[#This Row],[Sub-Sector]])</f>
        <v>3</v>
      </c>
      <c r="C103" s="1">
        <f>COUNTIFS(Table2[Sub-Sector],Table3[[#This Row],[Sub-Sector]],Table2[Uptrend],"Uptrend")/Table3[[#This Row],[Count]]</f>
        <v>0.66666666666666663</v>
      </c>
      <c r="D103" s="1">
        <f>COUNTIFS(Table2[Sub-Sector],Table3[[#This Row],[Sub-Sector]],Table2[1W Return vs Nifty],"&gt;=5")/Table3[[#This Row],[Count]]</f>
        <v>0</v>
      </c>
      <c r="E103" s="1">
        <f>COUNTIFS(Table2[Sub-Sector],Table3[[#This Row],[Sub-Sector]],Table2[1M Return vs Nifty],"&gt;=5")/Table3[[#This Row],[Count]]</f>
        <v>0</v>
      </c>
      <c r="F103" s="1">
        <f>COUNTIFS(Table2[Sub-Sector],Table3[[#This Row],[Sub-Sector]],Table2[6M Return vs Nifty],"&gt;=10")/Table3[[#This Row],[Count]]</f>
        <v>0.33333333333333331</v>
      </c>
      <c r="G103" s="1">
        <f>COUNTIFS(Table2[Sub-Sector],Table3[[#This Row],[Sub-Sector]],Table2[1Y Return vs Nifty],"&gt;=10")/Table3[[#This Row],[Count]]</f>
        <v>0.33333333333333331</v>
      </c>
      <c r="H103" s="1">
        <f>COUNTIFS(Table2[Sub-Sector],Table3[[#This Row],[Sub-Sector]],Table2[RSI Exponential â€“ 14D],"&gt;=50")/Table3[[#This Row],[Count]]</f>
        <v>0</v>
      </c>
      <c r="I103" s="1">
        <f>COUNTIFS(Table2[Sub-Sector],Table3[[#This Row],[Sub-Sector]],Table2[Relative Volume],"&gt;=1")/Table3[[#This Row],[Count]]</f>
        <v>0</v>
      </c>
      <c r="J103" s="1">
        <f>COUNTIFS(Table2[Sub-Sector],Table3[[#This Row],[Sub-Sector]],Table2[% Away From Day Low],"&gt;=0.05")/Table3[[#This Row],[Count]]</f>
        <v>0</v>
      </c>
      <c r="K103" s="1">
        <f>COUNTIFS(Table2[Sub-Sector],Table3[[#This Row],[Sub-Sector]],Table2[% Away From Day High],"&lt;=0.05")/Table3[[#This Row],[Count]]</f>
        <v>1</v>
      </c>
      <c r="L103" s="1">
        <f>COUNTIFS(Table2[Sub-Sector],Table3[[#This Row],[Sub-Sector]],Table2[% Away From Current Week Low],"&gt;=0.05")/Table3[[#This Row],[Count]]</f>
        <v>0</v>
      </c>
      <c r="M103" s="1">
        <f>COUNTIFS(Table2[Sub-Sector],Table3[[#This Row],[Sub-Sector]],Table2[% Away From Current Week High],"&lt;=0.05")/Table3[[#This Row],[Count]]</f>
        <v>0.66666666666666663</v>
      </c>
      <c r="N103" s="1">
        <f>COUNTIFS(Table2[Sub-Sector],Table3[[#This Row],[Sub-Sector]],Table2[% Away From Current Month Low],"&gt;=0.05")/Table3[[#This Row],[Count]]</f>
        <v>0.66666666666666663</v>
      </c>
      <c r="O103" s="1">
        <f>COUNTIFS(Table2[Sub-Sector],Table3[[#This Row],[Sub-Sector]],Table2[% Away From Current Month High],"&lt;=0.05")/Table3[[#This Row],[Count]]</f>
        <v>0.33333333333333331</v>
      </c>
      <c r="P103" s="1">
        <f>COUNTIFS(Table2[Sub-Sector],Table3[[#This Row],[Sub-Sector]],Table2[% Away From 52W High],"&lt;=10")/Table3[[#This Row],[Count]]</f>
        <v>0.33333333333333331</v>
      </c>
      <c r="Q103" s="1">
        <f>COUNTIFS(Table2[Sub-Sector],Table3[[#This Row],[Sub-Sector]],Table2[% Away From 52W Low],"&gt;=10")/Table3[[#This Row],[Count]]</f>
        <v>1</v>
      </c>
      <c r="R103" s="1">
        <f>COUNTIFS(Table2[Sub-Sector],Table3[[#This Row],[Sub-Sector]],Table2[% Price above 20 EMA],"&gt;=0")/Table3[[#This Row],[Count]]</f>
        <v>0</v>
      </c>
      <c r="S103" s="1">
        <f>COUNTIFS(Table2[Sub-Sector],Table3[[#This Row],[Sub-Sector]],Table2[% Price above 50 EMA],"&gt;=0")/Table3[[#This Row],[Count]]</f>
        <v>0.33333333333333331</v>
      </c>
      <c r="T103" s="1">
        <f>COUNTIFS(Table2[Sub-Sector],Table3[[#This Row],[Sub-Sector]],Table2[% Price above 200 EMA],"&gt;=0")/Table3[[#This Row],[Count]]</f>
        <v>0.66666666666666663</v>
      </c>
      <c r="U103" s="1">
        <f>COUNTIFS(Table2[Sub-Sector],Table3[[#This Row],[Sub-Sector]],Table2[Rate of Change - Zone],"Positive")/Table3[[#This Row],[Count]]</f>
        <v>0</v>
      </c>
      <c r="V103" s="1">
        <f>COUNTIFS(Table2[Sub-Sector],Table3[[#This Row],[Sub-Sector]],Table2[Sharpe Ratio],"&gt;=0.10")/Table3[[#This Row],[Count]]</f>
        <v>0.66666666666666663</v>
      </c>
      <c r="W10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564</v>
      </c>
      <c r="X103">
        <f>_xlfn.RANK.AVG(Table3[[#This Row],[Score]],Table3[Score],1)</f>
        <v>99</v>
      </c>
      <c r="Y10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348</v>
      </c>
      <c r="Z103">
        <f>_xlfn.RANK.AVG(Table3[[#This Row],[Score 2 ]],Table3[[Score 2 ]],1)</f>
        <v>103.5</v>
      </c>
    </row>
    <row r="104" spans="1:26" x14ac:dyDescent="0.3">
      <c r="A104" t="s">
        <v>237</v>
      </c>
      <c r="B104">
        <f>COUNTIFS(Table2[Sub-Sector],Table3[[#This Row],[Sub-Sector]])</f>
        <v>3</v>
      </c>
      <c r="C104" s="1">
        <f>COUNTIFS(Table2[Sub-Sector],Table3[[#This Row],[Sub-Sector]],Table2[Uptrend],"Uptrend")/Table3[[#This Row],[Count]]</f>
        <v>0.33333333333333331</v>
      </c>
      <c r="D104" s="1">
        <f>COUNTIFS(Table2[Sub-Sector],Table3[[#This Row],[Sub-Sector]],Table2[1W Return vs Nifty],"&gt;=5")/Table3[[#This Row],[Count]]</f>
        <v>0</v>
      </c>
      <c r="E104" s="1">
        <f>COUNTIFS(Table2[Sub-Sector],Table3[[#This Row],[Sub-Sector]],Table2[1M Return vs Nifty],"&gt;=5")/Table3[[#This Row],[Count]]</f>
        <v>0</v>
      </c>
      <c r="F104" s="1">
        <f>COUNTIFS(Table2[Sub-Sector],Table3[[#This Row],[Sub-Sector]],Table2[6M Return vs Nifty],"&gt;=10")/Table3[[#This Row],[Count]]</f>
        <v>0.33333333333333331</v>
      </c>
      <c r="G104" s="1">
        <f>COUNTIFS(Table2[Sub-Sector],Table3[[#This Row],[Sub-Sector]],Table2[1Y Return vs Nifty],"&gt;=10")/Table3[[#This Row],[Count]]</f>
        <v>0.33333333333333331</v>
      </c>
      <c r="H104" s="1">
        <f>COUNTIFS(Table2[Sub-Sector],Table3[[#This Row],[Sub-Sector]],Table2[RSI Exponential â€“ 14D],"&gt;=50")/Table3[[#This Row],[Count]]</f>
        <v>0</v>
      </c>
      <c r="I104" s="1">
        <f>COUNTIFS(Table2[Sub-Sector],Table3[[#This Row],[Sub-Sector]],Table2[Relative Volume],"&gt;=1")/Table3[[#This Row],[Count]]</f>
        <v>0</v>
      </c>
      <c r="J104" s="1">
        <f>COUNTIFS(Table2[Sub-Sector],Table3[[#This Row],[Sub-Sector]],Table2[% Away From Day Low],"&gt;=0.05")/Table3[[#This Row],[Count]]</f>
        <v>0</v>
      </c>
      <c r="K104" s="1">
        <f>COUNTIFS(Table2[Sub-Sector],Table3[[#This Row],[Sub-Sector]],Table2[% Away From Day High],"&lt;=0.05")/Table3[[#This Row],[Count]]</f>
        <v>1</v>
      </c>
      <c r="L104" s="1">
        <f>COUNTIFS(Table2[Sub-Sector],Table3[[#This Row],[Sub-Sector]],Table2[% Away From Current Week Low],"&gt;=0.05")/Table3[[#This Row],[Count]]</f>
        <v>0.33333333333333331</v>
      </c>
      <c r="M104" s="1">
        <f>COUNTIFS(Table2[Sub-Sector],Table3[[#This Row],[Sub-Sector]],Table2[% Away From Current Week High],"&lt;=0.05")/Table3[[#This Row],[Count]]</f>
        <v>0.33333333333333331</v>
      </c>
      <c r="N104" s="1">
        <f>COUNTIFS(Table2[Sub-Sector],Table3[[#This Row],[Sub-Sector]],Table2[% Away From Current Month Low],"&gt;=0.05")/Table3[[#This Row],[Count]]</f>
        <v>0.33333333333333331</v>
      </c>
      <c r="O104" s="1">
        <f>COUNTIFS(Table2[Sub-Sector],Table3[[#This Row],[Sub-Sector]],Table2[% Away From Current Month High],"&lt;=0.05")/Table3[[#This Row],[Count]]</f>
        <v>0</v>
      </c>
      <c r="P104" s="1">
        <f>COUNTIFS(Table2[Sub-Sector],Table3[[#This Row],[Sub-Sector]],Table2[% Away From 52W High],"&lt;=10")/Table3[[#This Row],[Count]]</f>
        <v>0</v>
      </c>
      <c r="Q104" s="1">
        <f>COUNTIFS(Table2[Sub-Sector],Table3[[#This Row],[Sub-Sector]],Table2[% Away From 52W Low],"&gt;=10")/Table3[[#This Row],[Count]]</f>
        <v>1</v>
      </c>
      <c r="R104" s="1">
        <f>COUNTIFS(Table2[Sub-Sector],Table3[[#This Row],[Sub-Sector]],Table2[% Price above 20 EMA],"&gt;=0")/Table3[[#This Row],[Count]]</f>
        <v>0.33333333333333331</v>
      </c>
      <c r="S104" s="1">
        <f>COUNTIFS(Table2[Sub-Sector],Table3[[#This Row],[Sub-Sector]],Table2[% Price above 50 EMA],"&gt;=0")/Table3[[#This Row],[Count]]</f>
        <v>0.33333333333333331</v>
      </c>
      <c r="T104" s="1">
        <f>COUNTIFS(Table2[Sub-Sector],Table3[[#This Row],[Sub-Sector]],Table2[% Price above 200 EMA],"&gt;=0")/Table3[[#This Row],[Count]]</f>
        <v>0.66666666666666663</v>
      </c>
      <c r="U104" s="1">
        <f>COUNTIFS(Table2[Sub-Sector],Table3[[#This Row],[Sub-Sector]],Table2[Rate of Change - Zone],"Positive")/Table3[[#This Row],[Count]]</f>
        <v>0</v>
      </c>
      <c r="V104" s="1">
        <f>COUNTIFS(Table2[Sub-Sector],Table3[[#This Row],[Sub-Sector]],Table2[Sharpe Ratio],"&gt;=0.10")/Table3[[#This Row],[Count]]</f>
        <v>0</v>
      </c>
      <c r="W10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606.5</v>
      </c>
      <c r="X104">
        <f>_xlfn.RANK.AVG(Table3[[#This Row],[Score]],Table3[Score],1)</f>
        <v>103</v>
      </c>
      <c r="Y10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348</v>
      </c>
      <c r="Z104">
        <f>_xlfn.RANK.AVG(Table3[[#This Row],[Score 2 ]],Table3[[Score 2 ]],1)</f>
        <v>103.5</v>
      </c>
    </row>
    <row r="105" spans="1:26" x14ac:dyDescent="0.3">
      <c r="A105" t="s">
        <v>37</v>
      </c>
      <c r="B105">
        <f>COUNTIFS(Table2[Sub-Sector],Table3[[#This Row],[Sub-Sector]])</f>
        <v>3</v>
      </c>
      <c r="C105" s="1">
        <f>COUNTIFS(Table2[Sub-Sector],Table3[[#This Row],[Sub-Sector]],Table2[Uptrend],"Uptrend")/Table3[[#This Row],[Count]]</f>
        <v>0.33333333333333331</v>
      </c>
      <c r="D105" s="1">
        <f>COUNTIFS(Table2[Sub-Sector],Table3[[#This Row],[Sub-Sector]],Table2[1W Return vs Nifty],"&gt;=5")/Table3[[#This Row],[Count]]</f>
        <v>0</v>
      </c>
      <c r="E105" s="1">
        <f>COUNTIFS(Table2[Sub-Sector],Table3[[#This Row],[Sub-Sector]],Table2[1M Return vs Nifty],"&gt;=5")/Table3[[#This Row],[Count]]</f>
        <v>0</v>
      </c>
      <c r="F105" s="1">
        <f>COUNTIFS(Table2[Sub-Sector],Table3[[#This Row],[Sub-Sector]],Table2[6M Return vs Nifty],"&gt;=10")/Table3[[#This Row],[Count]]</f>
        <v>0.33333333333333331</v>
      </c>
      <c r="G105" s="1">
        <f>COUNTIFS(Table2[Sub-Sector],Table3[[#This Row],[Sub-Sector]],Table2[1Y Return vs Nifty],"&gt;=10")/Table3[[#This Row],[Count]]</f>
        <v>0.33333333333333331</v>
      </c>
      <c r="H105" s="1">
        <f>COUNTIFS(Table2[Sub-Sector],Table3[[#This Row],[Sub-Sector]],Table2[RSI Exponential â€“ 14D],"&gt;=50")/Table3[[#This Row],[Count]]</f>
        <v>0</v>
      </c>
      <c r="I105" s="1">
        <f>COUNTIFS(Table2[Sub-Sector],Table3[[#This Row],[Sub-Sector]],Table2[Relative Volume],"&gt;=1")/Table3[[#This Row],[Count]]</f>
        <v>0</v>
      </c>
      <c r="J105" s="1">
        <f>COUNTIFS(Table2[Sub-Sector],Table3[[#This Row],[Sub-Sector]],Table2[% Away From Day Low],"&gt;=0.05")/Table3[[#This Row],[Count]]</f>
        <v>0</v>
      </c>
      <c r="K105" s="1">
        <f>COUNTIFS(Table2[Sub-Sector],Table3[[#This Row],[Sub-Sector]],Table2[% Away From Day High],"&lt;=0.05")/Table3[[#This Row],[Count]]</f>
        <v>1</v>
      </c>
      <c r="L105" s="1">
        <f>COUNTIFS(Table2[Sub-Sector],Table3[[#This Row],[Sub-Sector]],Table2[% Away From Current Week Low],"&gt;=0.05")/Table3[[#This Row],[Count]]</f>
        <v>0</v>
      </c>
      <c r="M105" s="1">
        <f>COUNTIFS(Table2[Sub-Sector],Table3[[#This Row],[Sub-Sector]],Table2[% Away From Current Week High],"&lt;=0.05")/Table3[[#This Row],[Count]]</f>
        <v>1</v>
      </c>
      <c r="N105" s="1">
        <f>COUNTIFS(Table2[Sub-Sector],Table3[[#This Row],[Sub-Sector]],Table2[% Away From Current Month Low],"&gt;=0.05")/Table3[[#This Row],[Count]]</f>
        <v>0</v>
      </c>
      <c r="O105" s="1">
        <f>COUNTIFS(Table2[Sub-Sector],Table3[[#This Row],[Sub-Sector]],Table2[% Away From Current Month High],"&lt;=0.05")/Table3[[#This Row],[Count]]</f>
        <v>0</v>
      </c>
      <c r="P105" s="1">
        <f>COUNTIFS(Table2[Sub-Sector],Table3[[#This Row],[Sub-Sector]],Table2[% Away From 52W High],"&lt;=10")/Table3[[#This Row],[Count]]</f>
        <v>0</v>
      </c>
      <c r="Q105" s="1">
        <f>COUNTIFS(Table2[Sub-Sector],Table3[[#This Row],[Sub-Sector]],Table2[% Away From 52W Low],"&gt;=10")/Table3[[#This Row],[Count]]</f>
        <v>1</v>
      </c>
      <c r="R105" s="1">
        <f>COUNTIFS(Table2[Sub-Sector],Table3[[#This Row],[Sub-Sector]],Table2[% Price above 20 EMA],"&gt;=0")/Table3[[#This Row],[Count]]</f>
        <v>0</v>
      </c>
      <c r="S105" s="1">
        <f>COUNTIFS(Table2[Sub-Sector],Table3[[#This Row],[Sub-Sector]],Table2[% Price above 50 EMA],"&gt;=0")/Table3[[#This Row],[Count]]</f>
        <v>0</v>
      </c>
      <c r="T105" s="1">
        <f>COUNTIFS(Table2[Sub-Sector],Table3[[#This Row],[Sub-Sector]],Table2[% Price above 200 EMA],"&gt;=0")/Table3[[#This Row],[Count]]</f>
        <v>1</v>
      </c>
      <c r="U105" s="1">
        <f>COUNTIFS(Table2[Sub-Sector],Table3[[#This Row],[Sub-Sector]],Table2[Rate of Change - Zone],"Positive")/Table3[[#This Row],[Count]]</f>
        <v>0</v>
      </c>
      <c r="V105" s="1">
        <f>COUNTIFS(Table2[Sub-Sector],Table3[[#This Row],[Sub-Sector]],Table2[Sharpe Ratio],"&gt;=0.10")/Table3[[#This Row],[Count]]</f>
        <v>0.33333333333333331</v>
      </c>
      <c r="W10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606.5</v>
      </c>
      <c r="X105">
        <f>_xlfn.RANK.AVG(Table3[[#This Row],[Score]],Table3[Score],1)</f>
        <v>103</v>
      </c>
      <c r="Y10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348</v>
      </c>
      <c r="Z105">
        <f>_xlfn.RANK.AVG(Table3[[#This Row],[Score 2 ]],Table3[[Score 2 ]],1)</f>
        <v>103.5</v>
      </c>
    </row>
    <row r="106" spans="1:26" x14ac:dyDescent="0.3">
      <c r="A106" t="s">
        <v>909</v>
      </c>
      <c r="B106">
        <f>COUNTIFS(Table2[Sub-Sector],Table3[[#This Row],[Sub-Sector]])</f>
        <v>3</v>
      </c>
      <c r="C106" s="1">
        <f>COUNTIFS(Table2[Sub-Sector],Table3[[#This Row],[Sub-Sector]],Table2[Uptrend],"Uptrend")/Table3[[#This Row],[Count]]</f>
        <v>0.33333333333333331</v>
      </c>
      <c r="D106" s="1">
        <f>COUNTIFS(Table2[Sub-Sector],Table3[[#This Row],[Sub-Sector]],Table2[1W Return vs Nifty],"&gt;=5")/Table3[[#This Row],[Count]]</f>
        <v>0</v>
      </c>
      <c r="E106" s="1">
        <f>COUNTIFS(Table2[Sub-Sector],Table3[[#This Row],[Sub-Sector]],Table2[1M Return vs Nifty],"&gt;=5")/Table3[[#This Row],[Count]]</f>
        <v>0</v>
      </c>
      <c r="F106" s="1">
        <f>COUNTIFS(Table2[Sub-Sector],Table3[[#This Row],[Sub-Sector]],Table2[6M Return vs Nifty],"&gt;=10")/Table3[[#This Row],[Count]]</f>
        <v>0.33333333333333331</v>
      </c>
      <c r="G106" s="1">
        <f>COUNTIFS(Table2[Sub-Sector],Table3[[#This Row],[Sub-Sector]],Table2[1Y Return vs Nifty],"&gt;=10")/Table3[[#This Row],[Count]]</f>
        <v>0.33333333333333331</v>
      </c>
      <c r="H106" s="1">
        <f>COUNTIFS(Table2[Sub-Sector],Table3[[#This Row],[Sub-Sector]],Table2[RSI Exponential â€“ 14D],"&gt;=50")/Table3[[#This Row],[Count]]</f>
        <v>0</v>
      </c>
      <c r="I106" s="1">
        <f>COUNTIFS(Table2[Sub-Sector],Table3[[#This Row],[Sub-Sector]],Table2[Relative Volume],"&gt;=1")/Table3[[#This Row],[Count]]</f>
        <v>0</v>
      </c>
      <c r="J106" s="1">
        <f>COUNTIFS(Table2[Sub-Sector],Table3[[#This Row],[Sub-Sector]],Table2[% Away From Day Low],"&gt;=0.05")/Table3[[#This Row],[Count]]</f>
        <v>0</v>
      </c>
      <c r="K106" s="1">
        <f>COUNTIFS(Table2[Sub-Sector],Table3[[#This Row],[Sub-Sector]],Table2[% Away From Day High],"&lt;=0.05")/Table3[[#This Row],[Count]]</f>
        <v>1</v>
      </c>
      <c r="L106" s="1">
        <f>COUNTIFS(Table2[Sub-Sector],Table3[[#This Row],[Sub-Sector]],Table2[% Away From Current Week Low],"&gt;=0.05")/Table3[[#This Row],[Count]]</f>
        <v>0</v>
      </c>
      <c r="M106" s="1">
        <f>COUNTIFS(Table2[Sub-Sector],Table3[[#This Row],[Sub-Sector]],Table2[% Away From Current Week High],"&lt;=0.05")/Table3[[#This Row],[Count]]</f>
        <v>0</v>
      </c>
      <c r="N106" s="1">
        <f>COUNTIFS(Table2[Sub-Sector],Table3[[#This Row],[Sub-Sector]],Table2[% Away From Current Month Low],"&gt;=0.05")/Table3[[#This Row],[Count]]</f>
        <v>0</v>
      </c>
      <c r="O106" s="1">
        <f>COUNTIFS(Table2[Sub-Sector],Table3[[#This Row],[Sub-Sector]],Table2[% Away From Current Month High],"&lt;=0.05")/Table3[[#This Row],[Count]]</f>
        <v>0</v>
      </c>
      <c r="P106" s="1">
        <f>COUNTIFS(Table2[Sub-Sector],Table3[[#This Row],[Sub-Sector]],Table2[% Away From 52W High],"&lt;=10")/Table3[[#This Row],[Count]]</f>
        <v>0</v>
      </c>
      <c r="Q106" s="1">
        <f>COUNTIFS(Table2[Sub-Sector],Table3[[#This Row],[Sub-Sector]],Table2[% Away From 52W Low],"&gt;=10")/Table3[[#This Row],[Count]]</f>
        <v>1</v>
      </c>
      <c r="R106" s="1">
        <f>COUNTIFS(Table2[Sub-Sector],Table3[[#This Row],[Sub-Sector]],Table2[% Price above 20 EMA],"&gt;=0")/Table3[[#This Row],[Count]]</f>
        <v>0</v>
      </c>
      <c r="S106" s="1">
        <f>COUNTIFS(Table2[Sub-Sector],Table3[[#This Row],[Sub-Sector]],Table2[% Price above 50 EMA],"&gt;=0")/Table3[[#This Row],[Count]]</f>
        <v>0</v>
      </c>
      <c r="T106" s="1">
        <f>COUNTIFS(Table2[Sub-Sector],Table3[[#This Row],[Sub-Sector]],Table2[% Price above 200 EMA],"&gt;=0")/Table3[[#This Row],[Count]]</f>
        <v>0.33333333333333331</v>
      </c>
      <c r="U106" s="1">
        <f>COUNTIFS(Table2[Sub-Sector],Table3[[#This Row],[Sub-Sector]],Table2[Rate of Change - Zone],"Positive")/Table3[[#This Row],[Count]]</f>
        <v>0</v>
      </c>
      <c r="V106" s="1">
        <f>COUNTIFS(Table2[Sub-Sector],Table3[[#This Row],[Sub-Sector]],Table2[Sharpe Ratio],"&gt;=0.10")/Table3[[#This Row],[Count]]</f>
        <v>0</v>
      </c>
      <c r="W10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606.5</v>
      </c>
      <c r="X106">
        <f>_xlfn.RANK.AVG(Table3[[#This Row],[Score]],Table3[Score],1)</f>
        <v>103</v>
      </c>
      <c r="Y10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348</v>
      </c>
      <c r="Z106">
        <f>_xlfn.RANK.AVG(Table3[[#This Row],[Score 2 ]],Table3[[Score 2 ]],1)</f>
        <v>103.5</v>
      </c>
    </row>
    <row r="107" spans="1:26" x14ac:dyDescent="0.3">
      <c r="A107" t="s">
        <v>633</v>
      </c>
      <c r="B107">
        <f>COUNTIFS(Table2[Sub-Sector],Table3[[#This Row],[Sub-Sector]])</f>
        <v>2</v>
      </c>
      <c r="C107" s="1">
        <f>COUNTIFS(Table2[Sub-Sector],Table3[[#This Row],[Sub-Sector]],Table2[Uptrend],"Uptrend")/Table3[[#This Row],[Count]]</f>
        <v>0</v>
      </c>
      <c r="D107" s="1">
        <f>COUNTIFS(Table2[Sub-Sector],Table3[[#This Row],[Sub-Sector]],Table2[1W Return vs Nifty],"&gt;=5")/Table3[[#This Row],[Count]]</f>
        <v>0</v>
      </c>
      <c r="E107" s="1">
        <f>COUNTIFS(Table2[Sub-Sector],Table3[[#This Row],[Sub-Sector]],Table2[1M Return vs Nifty],"&gt;=5")/Table3[[#This Row],[Count]]</f>
        <v>0</v>
      </c>
      <c r="F107" s="1">
        <f>COUNTIFS(Table2[Sub-Sector],Table3[[#This Row],[Sub-Sector]],Table2[6M Return vs Nifty],"&gt;=10")/Table3[[#This Row],[Count]]</f>
        <v>0.5</v>
      </c>
      <c r="G107" s="1">
        <f>COUNTIFS(Table2[Sub-Sector],Table3[[#This Row],[Sub-Sector]],Table2[1Y Return vs Nifty],"&gt;=10")/Table3[[#This Row],[Count]]</f>
        <v>0</v>
      </c>
      <c r="H107" s="1">
        <f>COUNTIFS(Table2[Sub-Sector],Table3[[#This Row],[Sub-Sector]],Table2[RSI Exponential â€“ 14D],"&gt;=50")/Table3[[#This Row],[Count]]</f>
        <v>0</v>
      </c>
      <c r="I107" s="1">
        <f>COUNTIFS(Table2[Sub-Sector],Table3[[#This Row],[Sub-Sector]],Table2[Relative Volume],"&gt;=1")/Table3[[#This Row],[Count]]</f>
        <v>0</v>
      </c>
      <c r="J107" s="1">
        <f>COUNTIFS(Table2[Sub-Sector],Table3[[#This Row],[Sub-Sector]],Table2[% Away From Day Low],"&gt;=0.05")/Table3[[#This Row],[Count]]</f>
        <v>0.5</v>
      </c>
      <c r="K107" s="1">
        <f>COUNTIFS(Table2[Sub-Sector],Table3[[#This Row],[Sub-Sector]],Table2[% Away From Day High],"&lt;=0.05")/Table3[[#This Row],[Count]]</f>
        <v>1</v>
      </c>
      <c r="L107" s="1">
        <f>COUNTIFS(Table2[Sub-Sector],Table3[[#This Row],[Sub-Sector]],Table2[% Away From Current Week Low],"&gt;=0.05")/Table3[[#This Row],[Count]]</f>
        <v>0.5</v>
      </c>
      <c r="M107" s="1">
        <f>COUNTIFS(Table2[Sub-Sector],Table3[[#This Row],[Sub-Sector]],Table2[% Away From Current Week High],"&lt;=0.05")/Table3[[#This Row],[Count]]</f>
        <v>1</v>
      </c>
      <c r="N107" s="1">
        <f>COUNTIFS(Table2[Sub-Sector],Table3[[#This Row],[Sub-Sector]],Table2[% Away From Current Month Low],"&gt;=0.05")/Table3[[#This Row],[Count]]</f>
        <v>0.5</v>
      </c>
      <c r="O107" s="1">
        <f>COUNTIFS(Table2[Sub-Sector],Table3[[#This Row],[Sub-Sector]],Table2[% Away From Current Month High],"&lt;=0.05")/Table3[[#This Row],[Count]]</f>
        <v>0</v>
      </c>
      <c r="P107" s="1">
        <f>COUNTIFS(Table2[Sub-Sector],Table3[[#This Row],[Sub-Sector]],Table2[% Away From 52W High],"&lt;=10")/Table3[[#This Row],[Count]]</f>
        <v>0</v>
      </c>
      <c r="Q107" s="1">
        <f>COUNTIFS(Table2[Sub-Sector],Table3[[#This Row],[Sub-Sector]],Table2[% Away From 52W Low],"&gt;=10")/Table3[[#This Row],[Count]]</f>
        <v>0.5</v>
      </c>
      <c r="R107" s="1">
        <f>COUNTIFS(Table2[Sub-Sector],Table3[[#This Row],[Sub-Sector]],Table2[% Price above 20 EMA],"&gt;=0")/Table3[[#This Row],[Count]]</f>
        <v>0.5</v>
      </c>
      <c r="S107" s="1">
        <f>COUNTIFS(Table2[Sub-Sector],Table3[[#This Row],[Sub-Sector]],Table2[% Price above 50 EMA],"&gt;=0")/Table3[[#This Row],[Count]]</f>
        <v>0</v>
      </c>
      <c r="T107" s="1">
        <f>COUNTIFS(Table2[Sub-Sector],Table3[[#This Row],[Sub-Sector]],Table2[% Price above 200 EMA],"&gt;=0")/Table3[[#This Row],[Count]]</f>
        <v>0.5</v>
      </c>
      <c r="U107" s="1">
        <f>COUNTIFS(Table2[Sub-Sector],Table3[[#This Row],[Sub-Sector]],Table2[Rate of Change - Zone],"Positive")/Table3[[#This Row],[Count]]</f>
        <v>0</v>
      </c>
      <c r="V107" s="1">
        <f>COUNTIFS(Table2[Sub-Sector],Table3[[#This Row],[Sub-Sector]],Table2[Sharpe Ratio],"&gt;=0.10")/Table3[[#This Row],[Count]]</f>
        <v>0</v>
      </c>
      <c r="W10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639</v>
      </c>
      <c r="X107">
        <f>_xlfn.RANK.AVG(Table3[[#This Row],[Score]],Table3[Score],1)</f>
        <v>114</v>
      </c>
      <c r="Y10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349</v>
      </c>
      <c r="Z107">
        <f>_xlfn.RANK.AVG(Table3[[#This Row],[Score 2 ]],Table3[[Score 2 ]],1)</f>
        <v>106</v>
      </c>
    </row>
    <row r="108" spans="1:26" x14ac:dyDescent="0.3">
      <c r="A108" t="s">
        <v>1615</v>
      </c>
      <c r="B108">
        <f>COUNTIFS(Table2[Sub-Sector],Table3[[#This Row],[Sub-Sector]])</f>
        <v>2</v>
      </c>
      <c r="C108" s="1">
        <f>COUNTIFS(Table2[Sub-Sector],Table3[[#This Row],[Sub-Sector]],Table2[Uptrend],"Uptrend")/Table3[[#This Row],[Count]]</f>
        <v>0.5</v>
      </c>
      <c r="D108" s="1">
        <f>COUNTIFS(Table2[Sub-Sector],Table3[[#This Row],[Sub-Sector]],Table2[1W Return vs Nifty],"&gt;=5")/Table3[[#This Row],[Count]]</f>
        <v>0.5</v>
      </c>
      <c r="E108" s="1">
        <f>COUNTIFS(Table2[Sub-Sector],Table3[[#This Row],[Sub-Sector]],Table2[1M Return vs Nifty],"&gt;=5")/Table3[[#This Row],[Count]]</f>
        <v>0.5</v>
      </c>
      <c r="F108" s="1">
        <f>COUNTIFS(Table2[Sub-Sector],Table3[[#This Row],[Sub-Sector]],Table2[6M Return vs Nifty],"&gt;=10")/Table3[[#This Row],[Count]]</f>
        <v>0</v>
      </c>
      <c r="G108" s="1">
        <f>COUNTIFS(Table2[Sub-Sector],Table3[[#This Row],[Sub-Sector]],Table2[1Y Return vs Nifty],"&gt;=10")/Table3[[#This Row],[Count]]</f>
        <v>0</v>
      </c>
      <c r="H108" s="1">
        <f>COUNTIFS(Table2[Sub-Sector],Table3[[#This Row],[Sub-Sector]],Table2[RSI Exponential â€“ 14D],"&gt;=50")/Table3[[#This Row],[Count]]</f>
        <v>0.5</v>
      </c>
      <c r="I108" s="1">
        <f>COUNTIFS(Table2[Sub-Sector],Table3[[#This Row],[Sub-Sector]],Table2[Relative Volume],"&gt;=1")/Table3[[#This Row],[Count]]</f>
        <v>0</v>
      </c>
      <c r="J108" s="1">
        <f>COUNTIFS(Table2[Sub-Sector],Table3[[#This Row],[Sub-Sector]],Table2[% Away From Day Low],"&gt;=0.05")/Table3[[#This Row],[Count]]</f>
        <v>0</v>
      </c>
      <c r="K108" s="1">
        <f>COUNTIFS(Table2[Sub-Sector],Table3[[#This Row],[Sub-Sector]],Table2[% Away From Day High],"&lt;=0.05")/Table3[[#This Row],[Count]]</f>
        <v>1</v>
      </c>
      <c r="L108" s="1">
        <f>COUNTIFS(Table2[Sub-Sector],Table3[[#This Row],[Sub-Sector]],Table2[% Away From Current Week Low],"&gt;=0.05")/Table3[[#This Row],[Count]]</f>
        <v>0</v>
      </c>
      <c r="M108" s="1">
        <f>COUNTIFS(Table2[Sub-Sector],Table3[[#This Row],[Sub-Sector]],Table2[% Away From Current Week High],"&lt;=0.05")/Table3[[#This Row],[Count]]</f>
        <v>1</v>
      </c>
      <c r="N108" s="1">
        <f>COUNTIFS(Table2[Sub-Sector],Table3[[#This Row],[Sub-Sector]],Table2[% Away From Current Month Low],"&gt;=0.05")/Table3[[#This Row],[Count]]</f>
        <v>0.5</v>
      </c>
      <c r="O108" s="1">
        <f>COUNTIFS(Table2[Sub-Sector],Table3[[#This Row],[Sub-Sector]],Table2[% Away From Current Month High],"&lt;=0.05")/Table3[[#This Row],[Count]]</f>
        <v>0.5</v>
      </c>
      <c r="P108" s="1">
        <f>COUNTIFS(Table2[Sub-Sector],Table3[[#This Row],[Sub-Sector]],Table2[% Away From 52W High],"&lt;=10")/Table3[[#This Row],[Count]]</f>
        <v>0.5</v>
      </c>
      <c r="Q108" s="1">
        <f>COUNTIFS(Table2[Sub-Sector],Table3[[#This Row],[Sub-Sector]],Table2[% Away From 52W Low],"&gt;=10")/Table3[[#This Row],[Count]]</f>
        <v>1</v>
      </c>
      <c r="R108" s="1">
        <f>COUNTIFS(Table2[Sub-Sector],Table3[[#This Row],[Sub-Sector]],Table2[% Price above 20 EMA],"&gt;=0")/Table3[[#This Row],[Count]]</f>
        <v>0.5</v>
      </c>
      <c r="S108" s="1">
        <f>COUNTIFS(Table2[Sub-Sector],Table3[[#This Row],[Sub-Sector]],Table2[% Price above 50 EMA],"&gt;=0")/Table3[[#This Row],[Count]]</f>
        <v>0.5</v>
      </c>
      <c r="T108" s="1">
        <f>COUNTIFS(Table2[Sub-Sector],Table3[[#This Row],[Sub-Sector]],Table2[% Price above 200 EMA],"&gt;=0")/Table3[[#This Row],[Count]]</f>
        <v>0.5</v>
      </c>
      <c r="U108" s="1">
        <f>COUNTIFS(Table2[Sub-Sector],Table3[[#This Row],[Sub-Sector]],Table2[Rate of Change - Zone],"Positive")/Table3[[#This Row],[Count]]</f>
        <v>0.5</v>
      </c>
      <c r="V108" s="1">
        <f>COUNTIFS(Table2[Sub-Sector],Table3[[#This Row],[Sub-Sector]],Table2[Sharpe Ratio],"&gt;=0.10")/Table3[[#This Row],[Count]]</f>
        <v>0</v>
      </c>
      <c r="W10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432</v>
      </c>
      <c r="X108">
        <f>_xlfn.RANK.AVG(Table3[[#This Row],[Score]],Table3[Score],1)</f>
        <v>58</v>
      </c>
      <c r="Y10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349.5</v>
      </c>
      <c r="Z108">
        <f>_xlfn.RANK.AVG(Table3[[#This Row],[Score 2 ]],Table3[[Score 2 ]],1)</f>
        <v>107.5</v>
      </c>
    </row>
    <row r="109" spans="1:26" x14ac:dyDescent="0.3">
      <c r="A109" t="s">
        <v>585</v>
      </c>
      <c r="B109">
        <f>COUNTIFS(Table2[Sub-Sector],Table3[[#This Row],[Sub-Sector]])</f>
        <v>2</v>
      </c>
      <c r="C109" s="1">
        <f>COUNTIFS(Table2[Sub-Sector],Table3[[#This Row],[Sub-Sector]],Table2[Uptrend],"Uptrend")/Table3[[#This Row],[Count]]</f>
        <v>0</v>
      </c>
      <c r="D109" s="1">
        <f>COUNTIFS(Table2[Sub-Sector],Table3[[#This Row],[Sub-Sector]],Table2[1W Return vs Nifty],"&gt;=5")/Table3[[#This Row],[Count]]</f>
        <v>0.5</v>
      </c>
      <c r="E109" s="1">
        <f>COUNTIFS(Table2[Sub-Sector],Table3[[#This Row],[Sub-Sector]],Table2[1M Return vs Nifty],"&gt;=5")/Table3[[#This Row],[Count]]</f>
        <v>0</v>
      </c>
      <c r="F109" s="1">
        <f>COUNTIFS(Table2[Sub-Sector],Table3[[#This Row],[Sub-Sector]],Table2[6M Return vs Nifty],"&gt;=10")/Table3[[#This Row],[Count]]</f>
        <v>0</v>
      </c>
      <c r="G109" s="1">
        <f>COUNTIFS(Table2[Sub-Sector],Table3[[#This Row],[Sub-Sector]],Table2[1Y Return vs Nifty],"&gt;=10")/Table3[[#This Row],[Count]]</f>
        <v>0</v>
      </c>
      <c r="H109" s="1">
        <f>COUNTIFS(Table2[Sub-Sector],Table3[[#This Row],[Sub-Sector]],Table2[RSI Exponential â€“ 14D],"&gt;=50")/Table3[[#This Row],[Count]]</f>
        <v>1</v>
      </c>
      <c r="I109" s="1">
        <f>COUNTIFS(Table2[Sub-Sector],Table3[[#This Row],[Sub-Sector]],Table2[Relative Volume],"&gt;=1")/Table3[[#This Row],[Count]]</f>
        <v>0</v>
      </c>
      <c r="J109" s="1">
        <f>COUNTIFS(Table2[Sub-Sector],Table3[[#This Row],[Sub-Sector]],Table2[% Away From Day Low],"&gt;=0.05")/Table3[[#This Row],[Count]]</f>
        <v>0</v>
      </c>
      <c r="K109" s="1">
        <f>COUNTIFS(Table2[Sub-Sector],Table3[[#This Row],[Sub-Sector]],Table2[% Away From Day High],"&lt;=0.05")/Table3[[#This Row],[Count]]</f>
        <v>1</v>
      </c>
      <c r="L109" s="1">
        <f>COUNTIFS(Table2[Sub-Sector],Table3[[#This Row],[Sub-Sector]],Table2[% Away From Current Week Low],"&gt;=0.05")/Table3[[#This Row],[Count]]</f>
        <v>0.5</v>
      </c>
      <c r="M109" s="1">
        <f>COUNTIFS(Table2[Sub-Sector],Table3[[#This Row],[Sub-Sector]],Table2[% Away From Current Week High],"&lt;=0.05")/Table3[[#This Row],[Count]]</f>
        <v>1</v>
      </c>
      <c r="N109" s="1">
        <f>COUNTIFS(Table2[Sub-Sector],Table3[[#This Row],[Sub-Sector]],Table2[% Away From Current Month Low],"&gt;=0.05")/Table3[[#This Row],[Count]]</f>
        <v>0.5</v>
      </c>
      <c r="O109" s="1">
        <f>COUNTIFS(Table2[Sub-Sector],Table3[[#This Row],[Sub-Sector]],Table2[% Away From Current Month High],"&lt;=0.05")/Table3[[#This Row],[Count]]</f>
        <v>0.5</v>
      </c>
      <c r="P109" s="1">
        <f>COUNTIFS(Table2[Sub-Sector],Table3[[#This Row],[Sub-Sector]],Table2[% Away From 52W High],"&lt;=10")/Table3[[#This Row],[Count]]</f>
        <v>0</v>
      </c>
      <c r="Q109" s="1">
        <f>COUNTIFS(Table2[Sub-Sector],Table3[[#This Row],[Sub-Sector]],Table2[% Away From 52W Low],"&gt;=10")/Table3[[#This Row],[Count]]</f>
        <v>1</v>
      </c>
      <c r="R109" s="1">
        <f>COUNTIFS(Table2[Sub-Sector],Table3[[#This Row],[Sub-Sector]],Table2[% Price above 20 EMA],"&gt;=0")/Table3[[#This Row],[Count]]</f>
        <v>0.5</v>
      </c>
      <c r="S109" s="1">
        <f>COUNTIFS(Table2[Sub-Sector],Table3[[#This Row],[Sub-Sector]],Table2[% Price above 50 EMA],"&gt;=0")/Table3[[#This Row],[Count]]</f>
        <v>0.5</v>
      </c>
      <c r="T109" s="1">
        <f>COUNTIFS(Table2[Sub-Sector],Table3[[#This Row],[Sub-Sector]],Table2[% Price above 200 EMA],"&gt;=0")/Table3[[#This Row],[Count]]</f>
        <v>0.5</v>
      </c>
      <c r="U109" s="1">
        <f>COUNTIFS(Table2[Sub-Sector],Table3[[#This Row],[Sub-Sector]],Table2[Rate of Change - Zone],"Positive")/Table3[[#This Row],[Count]]</f>
        <v>0.5</v>
      </c>
      <c r="V109" s="1">
        <f>COUNTIFS(Table2[Sub-Sector],Table3[[#This Row],[Sub-Sector]],Table2[Sharpe Ratio],"&gt;=0.10")/Table3[[#This Row],[Count]]</f>
        <v>0.5</v>
      </c>
      <c r="W10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561.5</v>
      </c>
      <c r="X109">
        <f>_xlfn.RANK.AVG(Table3[[#This Row],[Score]],Table3[Score],1)</f>
        <v>97.5</v>
      </c>
      <c r="Y10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349.5</v>
      </c>
      <c r="Z109">
        <f>_xlfn.RANK.AVG(Table3[[#This Row],[Score 2 ]],Table3[[Score 2 ]],1)</f>
        <v>107.5</v>
      </c>
    </row>
    <row r="110" spans="1:26" x14ac:dyDescent="0.3">
      <c r="A110" t="s">
        <v>859</v>
      </c>
      <c r="B110">
        <f>COUNTIFS(Table2[Sub-Sector],Table3[[#This Row],[Sub-Sector]])</f>
        <v>2</v>
      </c>
      <c r="C110" s="1">
        <f>COUNTIFS(Table2[Sub-Sector],Table3[[#This Row],[Sub-Sector]],Table2[Uptrend],"Uptrend")/Table3[[#This Row],[Count]]</f>
        <v>0</v>
      </c>
      <c r="D110" s="1">
        <f>COUNTIFS(Table2[Sub-Sector],Table3[[#This Row],[Sub-Sector]],Table2[1W Return vs Nifty],"&gt;=5")/Table3[[#This Row],[Count]]</f>
        <v>0</v>
      </c>
      <c r="E110" s="1">
        <f>COUNTIFS(Table2[Sub-Sector],Table3[[#This Row],[Sub-Sector]],Table2[1M Return vs Nifty],"&gt;=5")/Table3[[#This Row],[Count]]</f>
        <v>0</v>
      </c>
      <c r="F110" s="1">
        <f>COUNTIFS(Table2[Sub-Sector],Table3[[#This Row],[Sub-Sector]],Table2[6M Return vs Nifty],"&gt;=10")/Table3[[#This Row],[Count]]</f>
        <v>0</v>
      </c>
      <c r="G110" s="1">
        <f>COUNTIFS(Table2[Sub-Sector],Table3[[#This Row],[Sub-Sector]],Table2[1Y Return vs Nifty],"&gt;=10")/Table3[[#This Row],[Count]]</f>
        <v>0.5</v>
      </c>
      <c r="H110" s="1">
        <f>COUNTIFS(Table2[Sub-Sector],Table3[[#This Row],[Sub-Sector]],Table2[RSI Exponential â€“ 14D],"&gt;=50")/Table3[[#This Row],[Count]]</f>
        <v>0.5</v>
      </c>
      <c r="I110" s="1">
        <f>COUNTIFS(Table2[Sub-Sector],Table3[[#This Row],[Sub-Sector]],Table2[Relative Volume],"&gt;=1")/Table3[[#This Row],[Count]]</f>
        <v>0</v>
      </c>
      <c r="J110" s="1">
        <f>COUNTIFS(Table2[Sub-Sector],Table3[[#This Row],[Sub-Sector]],Table2[% Away From Day Low],"&gt;=0.05")/Table3[[#This Row],[Count]]</f>
        <v>0</v>
      </c>
      <c r="K110" s="1">
        <f>COUNTIFS(Table2[Sub-Sector],Table3[[#This Row],[Sub-Sector]],Table2[% Away From Day High],"&lt;=0.05")/Table3[[#This Row],[Count]]</f>
        <v>1</v>
      </c>
      <c r="L110" s="1">
        <f>COUNTIFS(Table2[Sub-Sector],Table3[[#This Row],[Sub-Sector]],Table2[% Away From Current Week Low],"&gt;=0.05")/Table3[[#This Row],[Count]]</f>
        <v>0</v>
      </c>
      <c r="M110" s="1">
        <f>COUNTIFS(Table2[Sub-Sector],Table3[[#This Row],[Sub-Sector]],Table2[% Away From Current Week High],"&lt;=0.05")/Table3[[#This Row],[Count]]</f>
        <v>0</v>
      </c>
      <c r="N110" s="1">
        <f>COUNTIFS(Table2[Sub-Sector],Table3[[#This Row],[Sub-Sector]],Table2[% Away From Current Month Low],"&gt;=0.05")/Table3[[#This Row],[Count]]</f>
        <v>0.5</v>
      </c>
      <c r="O110" s="1">
        <f>COUNTIFS(Table2[Sub-Sector],Table3[[#This Row],[Sub-Sector]],Table2[% Away From Current Month High],"&lt;=0.05")/Table3[[#This Row],[Count]]</f>
        <v>0</v>
      </c>
      <c r="P110" s="1">
        <f>COUNTIFS(Table2[Sub-Sector],Table3[[#This Row],[Sub-Sector]],Table2[% Away From 52W High],"&lt;=10")/Table3[[#This Row],[Count]]</f>
        <v>0</v>
      </c>
      <c r="Q110" s="1">
        <f>COUNTIFS(Table2[Sub-Sector],Table3[[#This Row],[Sub-Sector]],Table2[% Away From 52W Low],"&gt;=10")/Table3[[#This Row],[Count]]</f>
        <v>0.5</v>
      </c>
      <c r="R110" s="1">
        <f>COUNTIFS(Table2[Sub-Sector],Table3[[#This Row],[Sub-Sector]],Table2[% Price above 20 EMA],"&gt;=0")/Table3[[#This Row],[Count]]</f>
        <v>0</v>
      </c>
      <c r="S110" s="1">
        <f>COUNTIFS(Table2[Sub-Sector],Table3[[#This Row],[Sub-Sector]],Table2[% Price above 50 EMA],"&gt;=0")/Table3[[#This Row],[Count]]</f>
        <v>0</v>
      </c>
      <c r="T110" s="1">
        <f>COUNTIFS(Table2[Sub-Sector],Table3[[#This Row],[Sub-Sector]],Table2[% Price above 200 EMA],"&gt;=0")/Table3[[#This Row],[Count]]</f>
        <v>0</v>
      </c>
      <c r="U110" s="1">
        <f>COUNTIFS(Table2[Sub-Sector],Table3[[#This Row],[Sub-Sector]],Table2[Rate of Change - Zone],"Positive")/Table3[[#This Row],[Count]]</f>
        <v>0</v>
      </c>
      <c r="V110" s="1">
        <f>COUNTIFS(Table2[Sub-Sector],Table3[[#This Row],[Sub-Sector]],Table2[Sharpe Ratio],"&gt;=0.10")/Table3[[#This Row],[Count]]</f>
        <v>0.5</v>
      </c>
      <c r="W11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660</v>
      </c>
      <c r="X110">
        <f>_xlfn.RANK.AVG(Table3[[#This Row],[Score]],Table3[Score],1)</f>
        <v>116</v>
      </c>
      <c r="Y11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370</v>
      </c>
      <c r="Z110">
        <f>_xlfn.RANK.AVG(Table3[[#This Row],[Score 2 ]],Table3[[Score 2 ]],1)</f>
        <v>109.5</v>
      </c>
    </row>
    <row r="111" spans="1:26" x14ac:dyDescent="0.3">
      <c r="A111" t="s">
        <v>1149</v>
      </c>
      <c r="B111">
        <f>COUNTIFS(Table2[Sub-Sector],Table3[[#This Row],[Sub-Sector]])</f>
        <v>2</v>
      </c>
      <c r="C111" s="1">
        <f>COUNTIFS(Table2[Sub-Sector],Table3[[#This Row],[Sub-Sector]],Table2[Uptrend],"Uptrend")/Table3[[#This Row],[Count]]</f>
        <v>0.5</v>
      </c>
      <c r="D111" s="1">
        <f>COUNTIFS(Table2[Sub-Sector],Table3[[#This Row],[Sub-Sector]],Table2[1W Return vs Nifty],"&gt;=5")/Table3[[#This Row],[Count]]</f>
        <v>0</v>
      </c>
      <c r="E111" s="1">
        <f>COUNTIFS(Table2[Sub-Sector],Table3[[#This Row],[Sub-Sector]],Table2[1M Return vs Nifty],"&gt;=5")/Table3[[#This Row],[Count]]</f>
        <v>0</v>
      </c>
      <c r="F111" s="1">
        <f>COUNTIFS(Table2[Sub-Sector],Table3[[#This Row],[Sub-Sector]],Table2[6M Return vs Nifty],"&gt;=10")/Table3[[#This Row],[Count]]</f>
        <v>0</v>
      </c>
      <c r="G111" s="1">
        <f>COUNTIFS(Table2[Sub-Sector],Table3[[#This Row],[Sub-Sector]],Table2[1Y Return vs Nifty],"&gt;=10")/Table3[[#This Row],[Count]]</f>
        <v>0.5</v>
      </c>
      <c r="H111" s="1">
        <f>COUNTIFS(Table2[Sub-Sector],Table3[[#This Row],[Sub-Sector]],Table2[RSI Exponential â€“ 14D],"&gt;=50")/Table3[[#This Row],[Count]]</f>
        <v>0</v>
      </c>
      <c r="I111" s="1">
        <f>COUNTIFS(Table2[Sub-Sector],Table3[[#This Row],[Sub-Sector]],Table2[Relative Volume],"&gt;=1")/Table3[[#This Row],[Count]]</f>
        <v>0</v>
      </c>
      <c r="J111" s="1">
        <f>COUNTIFS(Table2[Sub-Sector],Table3[[#This Row],[Sub-Sector]],Table2[% Away From Day Low],"&gt;=0.05")/Table3[[#This Row],[Count]]</f>
        <v>0</v>
      </c>
      <c r="K111" s="1">
        <f>COUNTIFS(Table2[Sub-Sector],Table3[[#This Row],[Sub-Sector]],Table2[% Away From Day High],"&lt;=0.05")/Table3[[#This Row],[Count]]</f>
        <v>1</v>
      </c>
      <c r="L111" s="1">
        <f>COUNTIFS(Table2[Sub-Sector],Table3[[#This Row],[Sub-Sector]],Table2[% Away From Current Week Low],"&gt;=0.05")/Table3[[#This Row],[Count]]</f>
        <v>0.5</v>
      </c>
      <c r="M111" s="1">
        <f>COUNTIFS(Table2[Sub-Sector],Table3[[#This Row],[Sub-Sector]],Table2[% Away From Current Week High],"&lt;=0.05")/Table3[[#This Row],[Count]]</f>
        <v>1</v>
      </c>
      <c r="N111" s="1">
        <f>COUNTIFS(Table2[Sub-Sector],Table3[[#This Row],[Sub-Sector]],Table2[% Away From Current Month Low],"&gt;=0.05")/Table3[[#This Row],[Count]]</f>
        <v>0.5</v>
      </c>
      <c r="O111" s="1">
        <f>COUNTIFS(Table2[Sub-Sector],Table3[[#This Row],[Sub-Sector]],Table2[% Away From Current Month High],"&lt;=0.05")/Table3[[#This Row],[Count]]</f>
        <v>1</v>
      </c>
      <c r="P111" s="1">
        <f>COUNTIFS(Table2[Sub-Sector],Table3[[#This Row],[Sub-Sector]],Table2[% Away From 52W High],"&lt;=10")/Table3[[#This Row],[Count]]</f>
        <v>0</v>
      </c>
      <c r="Q111" s="1">
        <f>COUNTIFS(Table2[Sub-Sector],Table3[[#This Row],[Sub-Sector]],Table2[% Away From 52W Low],"&gt;=10")/Table3[[#This Row],[Count]]</f>
        <v>1</v>
      </c>
      <c r="R111" s="1">
        <f>COUNTIFS(Table2[Sub-Sector],Table3[[#This Row],[Sub-Sector]],Table2[% Price above 20 EMA],"&gt;=0")/Table3[[#This Row],[Count]]</f>
        <v>0</v>
      </c>
      <c r="S111" s="1">
        <f>COUNTIFS(Table2[Sub-Sector],Table3[[#This Row],[Sub-Sector]],Table2[% Price above 50 EMA],"&gt;=0")/Table3[[#This Row],[Count]]</f>
        <v>0.5</v>
      </c>
      <c r="T111" s="1">
        <f>COUNTIFS(Table2[Sub-Sector],Table3[[#This Row],[Sub-Sector]],Table2[% Price above 200 EMA],"&gt;=0")/Table3[[#This Row],[Count]]</f>
        <v>1</v>
      </c>
      <c r="U111" s="1">
        <f>COUNTIFS(Table2[Sub-Sector],Table3[[#This Row],[Sub-Sector]],Table2[Rate of Change - Zone],"Positive")/Table3[[#This Row],[Count]]</f>
        <v>0</v>
      </c>
      <c r="V111" s="1">
        <f>COUNTIFS(Table2[Sub-Sector],Table3[[#This Row],[Sub-Sector]],Table2[Sharpe Ratio],"&gt;=0.10")/Table3[[#This Row],[Count]]</f>
        <v>0</v>
      </c>
      <c r="W11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607.5</v>
      </c>
      <c r="X111">
        <f>_xlfn.RANK.AVG(Table3[[#This Row],[Score]],Table3[Score],1)</f>
        <v>105</v>
      </c>
      <c r="Y11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370</v>
      </c>
      <c r="Z111">
        <f>_xlfn.RANK.AVG(Table3[[#This Row],[Score 2 ]],Table3[[Score 2 ]],1)</f>
        <v>109.5</v>
      </c>
    </row>
    <row r="112" spans="1:26" x14ac:dyDescent="0.3">
      <c r="A112" t="s">
        <v>95</v>
      </c>
      <c r="B112">
        <f>COUNTIFS(Table2[Sub-Sector],Table3[[#This Row],[Sub-Sector]])</f>
        <v>4</v>
      </c>
      <c r="C112" s="1">
        <f>COUNTIFS(Table2[Sub-Sector],Table3[[#This Row],[Sub-Sector]],Table2[Uptrend],"Uptrend")/Table3[[#This Row],[Count]]</f>
        <v>0.5</v>
      </c>
      <c r="D112" s="1">
        <f>COUNTIFS(Table2[Sub-Sector],Table3[[#This Row],[Sub-Sector]],Table2[1W Return vs Nifty],"&gt;=5")/Table3[[#This Row],[Count]]</f>
        <v>0.25</v>
      </c>
      <c r="E112" s="1">
        <f>COUNTIFS(Table2[Sub-Sector],Table3[[#This Row],[Sub-Sector]],Table2[1M Return vs Nifty],"&gt;=5")/Table3[[#This Row],[Count]]</f>
        <v>0.25</v>
      </c>
      <c r="F112" s="1">
        <f>COUNTIFS(Table2[Sub-Sector],Table3[[#This Row],[Sub-Sector]],Table2[6M Return vs Nifty],"&gt;=10")/Table3[[#This Row],[Count]]</f>
        <v>0</v>
      </c>
      <c r="G112" s="1">
        <f>COUNTIFS(Table2[Sub-Sector],Table3[[#This Row],[Sub-Sector]],Table2[1Y Return vs Nifty],"&gt;=10")/Table3[[#This Row],[Count]]</f>
        <v>0</v>
      </c>
      <c r="H112" s="1">
        <f>COUNTIFS(Table2[Sub-Sector],Table3[[#This Row],[Sub-Sector]],Table2[RSI Exponential â€“ 14D],"&gt;=50")/Table3[[#This Row],[Count]]</f>
        <v>0.25</v>
      </c>
      <c r="I112" s="1">
        <f>COUNTIFS(Table2[Sub-Sector],Table3[[#This Row],[Sub-Sector]],Table2[Relative Volume],"&gt;=1")/Table3[[#This Row],[Count]]</f>
        <v>0</v>
      </c>
      <c r="J112" s="1">
        <f>COUNTIFS(Table2[Sub-Sector],Table3[[#This Row],[Sub-Sector]],Table2[% Away From Day Low],"&gt;=0.05")/Table3[[#This Row],[Count]]</f>
        <v>0</v>
      </c>
      <c r="K112" s="1">
        <f>COUNTIFS(Table2[Sub-Sector],Table3[[#This Row],[Sub-Sector]],Table2[% Away From Day High],"&lt;=0.05")/Table3[[#This Row],[Count]]</f>
        <v>1</v>
      </c>
      <c r="L112" s="1">
        <f>COUNTIFS(Table2[Sub-Sector],Table3[[#This Row],[Sub-Sector]],Table2[% Away From Current Week Low],"&gt;=0.05")/Table3[[#This Row],[Count]]</f>
        <v>0.25</v>
      </c>
      <c r="M112" s="1">
        <f>COUNTIFS(Table2[Sub-Sector],Table3[[#This Row],[Sub-Sector]],Table2[% Away From Current Week High],"&lt;=0.05")/Table3[[#This Row],[Count]]</f>
        <v>0.75</v>
      </c>
      <c r="N112" s="1">
        <f>COUNTIFS(Table2[Sub-Sector],Table3[[#This Row],[Sub-Sector]],Table2[% Away From Current Month Low],"&gt;=0.05")/Table3[[#This Row],[Count]]</f>
        <v>0.25</v>
      </c>
      <c r="O112" s="1">
        <f>COUNTIFS(Table2[Sub-Sector],Table3[[#This Row],[Sub-Sector]],Table2[% Away From Current Month High],"&lt;=0.05")/Table3[[#This Row],[Count]]</f>
        <v>0.25</v>
      </c>
      <c r="P112" s="1">
        <f>COUNTIFS(Table2[Sub-Sector],Table3[[#This Row],[Sub-Sector]],Table2[% Away From 52W High],"&lt;=10")/Table3[[#This Row],[Count]]</f>
        <v>0.25</v>
      </c>
      <c r="Q112" s="1">
        <f>COUNTIFS(Table2[Sub-Sector],Table3[[#This Row],[Sub-Sector]],Table2[% Away From 52W Low],"&gt;=10")/Table3[[#This Row],[Count]]</f>
        <v>1</v>
      </c>
      <c r="R112" s="1">
        <f>COUNTIFS(Table2[Sub-Sector],Table3[[#This Row],[Sub-Sector]],Table2[% Price above 20 EMA],"&gt;=0")/Table3[[#This Row],[Count]]</f>
        <v>0.25</v>
      </c>
      <c r="S112" s="1">
        <f>COUNTIFS(Table2[Sub-Sector],Table3[[#This Row],[Sub-Sector]],Table2[% Price above 50 EMA],"&gt;=0")/Table3[[#This Row],[Count]]</f>
        <v>0.25</v>
      </c>
      <c r="T112" s="1">
        <f>COUNTIFS(Table2[Sub-Sector],Table3[[#This Row],[Sub-Sector]],Table2[% Price above 200 EMA],"&gt;=0")/Table3[[#This Row],[Count]]</f>
        <v>0.5</v>
      </c>
      <c r="U112" s="1">
        <f>COUNTIFS(Table2[Sub-Sector],Table3[[#This Row],[Sub-Sector]],Table2[Rate of Change - Zone],"Positive")/Table3[[#This Row],[Count]]</f>
        <v>0.25</v>
      </c>
      <c r="V112" s="1">
        <f>COUNTIFS(Table2[Sub-Sector],Table3[[#This Row],[Sub-Sector]],Table2[Sharpe Ratio],"&gt;=0.10")/Table3[[#This Row],[Count]]</f>
        <v>0</v>
      </c>
      <c r="W11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489.5</v>
      </c>
      <c r="X112">
        <f>_xlfn.RANK.AVG(Table3[[#This Row],[Score]],Table3[Score],1)</f>
        <v>74</v>
      </c>
      <c r="Y11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373.5</v>
      </c>
      <c r="Z112">
        <f>_xlfn.RANK.AVG(Table3[[#This Row],[Score 2 ]],Table3[[Score 2 ]],1)</f>
        <v>111</v>
      </c>
    </row>
    <row r="113" spans="1:26" x14ac:dyDescent="0.3">
      <c r="A113" t="s">
        <v>538</v>
      </c>
      <c r="B113">
        <f>COUNTIFS(Table2[Sub-Sector],Table3[[#This Row],[Sub-Sector]])</f>
        <v>5</v>
      </c>
      <c r="C113" s="1">
        <f>COUNTIFS(Table2[Sub-Sector],Table3[[#This Row],[Sub-Sector]],Table2[Uptrend],"Uptrend")/Table3[[#This Row],[Count]]</f>
        <v>0.8</v>
      </c>
      <c r="D113" s="1">
        <f>COUNTIFS(Table2[Sub-Sector],Table3[[#This Row],[Sub-Sector]],Table2[1W Return vs Nifty],"&gt;=5")/Table3[[#This Row],[Count]]</f>
        <v>0</v>
      </c>
      <c r="E113" s="1">
        <f>COUNTIFS(Table2[Sub-Sector],Table3[[#This Row],[Sub-Sector]],Table2[1M Return vs Nifty],"&gt;=5")/Table3[[#This Row],[Count]]</f>
        <v>0.2</v>
      </c>
      <c r="F113" s="1">
        <f>COUNTIFS(Table2[Sub-Sector],Table3[[#This Row],[Sub-Sector]],Table2[6M Return vs Nifty],"&gt;=10")/Table3[[#This Row],[Count]]</f>
        <v>0.2</v>
      </c>
      <c r="G113" s="1">
        <f>COUNTIFS(Table2[Sub-Sector],Table3[[#This Row],[Sub-Sector]],Table2[1Y Return vs Nifty],"&gt;=10")/Table3[[#This Row],[Count]]</f>
        <v>0</v>
      </c>
      <c r="H113" s="1">
        <f>COUNTIFS(Table2[Sub-Sector],Table3[[#This Row],[Sub-Sector]],Table2[RSI Exponential â€“ 14D],"&gt;=50")/Table3[[#This Row],[Count]]</f>
        <v>0</v>
      </c>
      <c r="I113" s="1">
        <f>COUNTIFS(Table2[Sub-Sector],Table3[[#This Row],[Sub-Sector]],Table2[Relative Volume],"&gt;=1")/Table3[[#This Row],[Count]]</f>
        <v>0</v>
      </c>
      <c r="J113" s="1">
        <f>COUNTIFS(Table2[Sub-Sector],Table3[[#This Row],[Sub-Sector]],Table2[% Away From Day Low],"&gt;=0.05")/Table3[[#This Row],[Count]]</f>
        <v>0</v>
      </c>
      <c r="K113" s="1">
        <f>COUNTIFS(Table2[Sub-Sector],Table3[[#This Row],[Sub-Sector]],Table2[% Away From Day High],"&lt;=0.05")/Table3[[#This Row],[Count]]</f>
        <v>1</v>
      </c>
      <c r="L113" s="1">
        <f>COUNTIFS(Table2[Sub-Sector],Table3[[#This Row],[Sub-Sector]],Table2[% Away From Current Week Low],"&gt;=0.05")/Table3[[#This Row],[Count]]</f>
        <v>0</v>
      </c>
      <c r="M113" s="1">
        <f>COUNTIFS(Table2[Sub-Sector],Table3[[#This Row],[Sub-Sector]],Table2[% Away From Current Week High],"&lt;=0.05")/Table3[[#This Row],[Count]]</f>
        <v>0.8</v>
      </c>
      <c r="N113" s="1">
        <f>COUNTIFS(Table2[Sub-Sector],Table3[[#This Row],[Sub-Sector]],Table2[% Away From Current Month Low],"&gt;=0.05")/Table3[[#This Row],[Count]]</f>
        <v>0</v>
      </c>
      <c r="O113" s="1">
        <f>COUNTIFS(Table2[Sub-Sector],Table3[[#This Row],[Sub-Sector]],Table2[% Away From Current Month High],"&lt;=0.05")/Table3[[#This Row],[Count]]</f>
        <v>0</v>
      </c>
      <c r="P113" s="1">
        <f>COUNTIFS(Table2[Sub-Sector],Table3[[#This Row],[Sub-Sector]],Table2[% Away From 52W High],"&lt;=10")/Table3[[#This Row],[Count]]</f>
        <v>0</v>
      </c>
      <c r="Q113" s="1">
        <f>COUNTIFS(Table2[Sub-Sector],Table3[[#This Row],[Sub-Sector]],Table2[% Away From 52W Low],"&gt;=10")/Table3[[#This Row],[Count]]</f>
        <v>1</v>
      </c>
      <c r="R113" s="1">
        <f>COUNTIFS(Table2[Sub-Sector],Table3[[#This Row],[Sub-Sector]],Table2[% Price above 20 EMA],"&gt;=0")/Table3[[#This Row],[Count]]</f>
        <v>0</v>
      </c>
      <c r="S113" s="1">
        <f>COUNTIFS(Table2[Sub-Sector],Table3[[#This Row],[Sub-Sector]],Table2[% Price above 50 EMA],"&gt;=0")/Table3[[#This Row],[Count]]</f>
        <v>0.4</v>
      </c>
      <c r="T113" s="1">
        <f>COUNTIFS(Table2[Sub-Sector],Table3[[#This Row],[Sub-Sector]],Table2[% Price above 200 EMA],"&gt;=0")/Table3[[#This Row],[Count]]</f>
        <v>0.6</v>
      </c>
      <c r="U113" s="1">
        <f>COUNTIFS(Table2[Sub-Sector],Table3[[#This Row],[Sub-Sector]],Table2[Rate of Change - Zone],"Positive")/Table3[[#This Row],[Count]]</f>
        <v>0</v>
      </c>
      <c r="V113" s="1">
        <f>COUNTIFS(Table2[Sub-Sector],Table3[[#This Row],[Sub-Sector]],Table2[Sharpe Ratio],"&gt;=0.10")/Table3[[#This Row],[Count]]</f>
        <v>0</v>
      </c>
      <c r="W11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554.5</v>
      </c>
      <c r="X113">
        <f>_xlfn.RANK.AVG(Table3[[#This Row],[Score]],Table3[Score],1)</f>
        <v>93</v>
      </c>
      <c r="Y11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394</v>
      </c>
      <c r="Z113">
        <f>_xlfn.RANK.AVG(Table3[[#This Row],[Score 2 ]],Table3[[Score 2 ]],1)</f>
        <v>112</v>
      </c>
    </row>
    <row r="114" spans="1:26" x14ac:dyDescent="0.3">
      <c r="A114" t="s">
        <v>549</v>
      </c>
      <c r="B114">
        <f>COUNTIFS(Table2[Sub-Sector],Table3[[#This Row],[Sub-Sector]])</f>
        <v>1</v>
      </c>
      <c r="C114" s="1">
        <f>COUNTIFS(Table2[Sub-Sector],Table3[[#This Row],[Sub-Sector]],Table2[Uptrend],"Uptrend")/Table3[[#This Row],[Count]]</f>
        <v>0</v>
      </c>
      <c r="D114" s="1">
        <f>COUNTIFS(Table2[Sub-Sector],Table3[[#This Row],[Sub-Sector]],Table2[1W Return vs Nifty],"&gt;=5")/Table3[[#This Row],[Count]]</f>
        <v>0</v>
      </c>
      <c r="E114" s="1">
        <f>COUNTIFS(Table2[Sub-Sector],Table3[[#This Row],[Sub-Sector]],Table2[1M Return vs Nifty],"&gt;=5")/Table3[[#This Row],[Count]]</f>
        <v>0</v>
      </c>
      <c r="F114" s="1">
        <f>COUNTIFS(Table2[Sub-Sector],Table3[[#This Row],[Sub-Sector]],Table2[6M Return vs Nifty],"&gt;=10")/Table3[[#This Row],[Count]]</f>
        <v>0</v>
      </c>
      <c r="G114" s="1">
        <f>COUNTIFS(Table2[Sub-Sector],Table3[[#This Row],[Sub-Sector]],Table2[1Y Return vs Nifty],"&gt;=10")/Table3[[#This Row],[Count]]</f>
        <v>0</v>
      </c>
      <c r="H114" s="1">
        <f>COUNTIFS(Table2[Sub-Sector],Table3[[#This Row],[Sub-Sector]],Table2[RSI Exponential â€“ 14D],"&gt;=50")/Table3[[#This Row],[Count]]</f>
        <v>0</v>
      </c>
      <c r="I114" s="1">
        <f>COUNTIFS(Table2[Sub-Sector],Table3[[#This Row],[Sub-Sector]],Table2[Relative Volume],"&gt;=1")/Table3[[#This Row],[Count]]</f>
        <v>0</v>
      </c>
      <c r="J114" s="1">
        <f>COUNTIFS(Table2[Sub-Sector],Table3[[#This Row],[Sub-Sector]],Table2[% Away From Day Low],"&gt;=0.05")/Table3[[#This Row],[Count]]</f>
        <v>0</v>
      </c>
      <c r="K114" s="1">
        <f>COUNTIFS(Table2[Sub-Sector],Table3[[#This Row],[Sub-Sector]],Table2[% Away From Day High],"&lt;=0.05")/Table3[[#This Row],[Count]]</f>
        <v>1</v>
      </c>
      <c r="L114" s="1">
        <f>COUNTIFS(Table2[Sub-Sector],Table3[[#This Row],[Sub-Sector]],Table2[% Away From Current Week Low],"&gt;=0.05")/Table3[[#This Row],[Count]]</f>
        <v>0</v>
      </c>
      <c r="M114" s="1">
        <f>COUNTIFS(Table2[Sub-Sector],Table3[[#This Row],[Sub-Sector]],Table2[% Away From Current Week High],"&lt;=0.05")/Table3[[#This Row],[Count]]</f>
        <v>1</v>
      </c>
      <c r="N114" s="1">
        <f>COUNTIFS(Table2[Sub-Sector],Table3[[#This Row],[Sub-Sector]],Table2[% Away From Current Month Low],"&gt;=0.05")/Table3[[#This Row],[Count]]</f>
        <v>0</v>
      </c>
      <c r="O114" s="1">
        <f>COUNTIFS(Table2[Sub-Sector],Table3[[#This Row],[Sub-Sector]],Table2[% Away From Current Month High],"&lt;=0.05")/Table3[[#This Row],[Count]]</f>
        <v>1</v>
      </c>
      <c r="P114" s="1">
        <f>COUNTIFS(Table2[Sub-Sector],Table3[[#This Row],[Sub-Sector]],Table2[% Away From 52W High],"&lt;=10")/Table3[[#This Row],[Count]]</f>
        <v>0</v>
      </c>
      <c r="Q114" s="1">
        <f>COUNTIFS(Table2[Sub-Sector],Table3[[#This Row],[Sub-Sector]],Table2[% Away From 52W Low],"&gt;=10")/Table3[[#This Row],[Count]]</f>
        <v>1</v>
      </c>
      <c r="R114" s="1">
        <f>COUNTIFS(Table2[Sub-Sector],Table3[[#This Row],[Sub-Sector]],Table2[% Price above 20 EMA],"&gt;=0")/Table3[[#This Row],[Count]]</f>
        <v>0</v>
      </c>
      <c r="S114" s="1">
        <f>COUNTIFS(Table2[Sub-Sector],Table3[[#This Row],[Sub-Sector]],Table2[% Price above 50 EMA],"&gt;=0")/Table3[[#This Row],[Count]]</f>
        <v>0</v>
      </c>
      <c r="T114" s="1">
        <f>COUNTIFS(Table2[Sub-Sector],Table3[[#This Row],[Sub-Sector]],Table2[% Price above 200 EMA],"&gt;=0")/Table3[[#This Row],[Count]]</f>
        <v>1</v>
      </c>
      <c r="U114" s="1">
        <f>COUNTIFS(Table2[Sub-Sector],Table3[[#This Row],[Sub-Sector]],Table2[Rate of Change - Zone],"Positive")/Table3[[#This Row],[Count]]</f>
        <v>0</v>
      </c>
      <c r="V114" s="1">
        <f>COUNTIFS(Table2[Sub-Sector],Table3[[#This Row],[Sub-Sector]],Table2[Sharpe Ratio],"&gt;=0.10")/Table3[[#This Row],[Count]]</f>
        <v>0</v>
      </c>
      <c r="W11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14">
        <f>_xlfn.RANK.AVG(Table3[[#This Row],[Score]],Table3[Score],1)</f>
        <v>120.5</v>
      </c>
      <c r="Y11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4">
        <f>_xlfn.RANK.AVG(Table3[[#This Row],[Score 2 ]],Table3[[Score 2 ]],1)</f>
        <v>118.5</v>
      </c>
    </row>
    <row r="115" spans="1:26" x14ac:dyDescent="0.3">
      <c r="A115" t="s">
        <v>1186</v>
      </c>
      <c r="B115">
        <f>COUNTIFS(Table2[Sub-Sector],Table3[[#This Row],[Sub-Sector]])</f>
        <v>1</v>
      </c>
      <c r="C115" s="1">
        <f>COUNTIFS(Table2[Sub-Sector],Table3[[#This Row],[Sub-Sector]],Table2[Uptrend],"Uptrend")/Table3[[#This Row],[Count]]</f>
        <v>0</v>
      </c>
      <c r="D115" s="1">
        <f>COUNTIFS(Table2[Sub-Sector],Table3[[#This Row],[Sub-Sector]],Table2[1W Return vs Nifty],"&gt;=5")/Table3[[#This Row],[Count]]</f>
        <v>0</v>
      </c>
      <c r="E115" s="1">
        <f>COUNTIFS(Table2[Sub-Sector],Table3[[#This Row],[Sub-Sector]],Table2[1M Return vs Nifty],"&gt;=5")/Table3[[#This Row],[Count]]</f>
        <v>0</v>
      </c>
      <c r="F115" s="1">
        <f>COUNTIFS(Table2[Sub-Sector],Table3[[#This Row],[Sub-Sector]],Table2[6M Return vs Nifty],"&gt;=10")/Table3[[#This Row],[Count]]</f>
        <v>0</v>
      </c>
      <c r="G115" s="1">
        <f>COUNTIFS(Table2[Sub-Sector],Table3[[#This Row],[Sub-Sector]],Table2[1Y Return vs Nifty],"&gt;=10")/Table3[[#This Row],[Count]]</f>
        <v>0</v>
      </c>
      <c r="H115" s="1">
        <f>COUNTIFS(Table2[Sub-Sector],Table3[[#This Row],[Sub-Sector]],Table2[RSI Exponential â€“ 14D],"&gt;=50")/Table3[[#This Row],[Count]]</f>
        <v>0</v>
      </c>
      <c r="I115" s="1">
        <f>COUNTIFS(Table2[Sub-Sector],Table3[[#This Row],[Sub-Sector]],Table2[Relative Volume],"&gt;=1")/Table3[[#This Row],[Count]]</f>
        <v>0</v>
      </c>
      <c r="J115" s="1">
        <f>COUNTIFS(Table2[Sub-Sector],Table3[[#This Row],[Sub-Sector]],Table2[% Away From Day Low],"&gt;=0.05")/Table3[[#This Row],[Count]]</f>
        <v>0</v>
      </c>
      <c r="K115" s="1">
        <f>COUNTIFS(Table2[Sub-Sector],Table3[[#This Row],[Sub-Sector]],Table2[% Away From Day High],"&lt;=0.05")/Table3[[#This Row],[Count]]</f>
        <v>1</v>
      </c>
      <c r="L115" s="1">
        <f>COUNTIFS(Table2[Sub-Sector],Table3[[#This Row],[Sub-Sector]],Table2[% Away From Current Week Low],"&gt;=0.05")/Table3[[#This Row],[Count]]</f>
        <v>0</v>
      </c>
      <c r="M115" s="1">
        <f>COUNTIFS(Table2[Sub-Sector],Table3[[#This Row],[Sub-Sector]],Table2[% Away From Current Week High],"&lt;=0.05")/Table3[[#This Row],[Count]]</f>
        <v>1</v>
      </c>
      <c r="N115" s="1">
        <f>COUNTIFS(Table2[Sub-Sector],Table3[[#This Row],[Sub-Sector]],Table2[% Away From Current Month Low],"&gt;=0.05")/Table3[[#This Row],[Count]]</f>
        <v>0</v>
      </c>
      <c r="O115" s="1">
        <f>COUNTIFS(Table2[Sub-Sector],Table3[[#This Row],[Sub-Sector]],Table2[% Away From Current Month High],"&lt;=0.05")/Table3[[#This Row],[Count]]</f>
        <v>0</v>
      </c>
      <c r="P115" s="1">
        <f>COUNTIFS(Table2[Sub-Sector],Table3[[#This Row],[Sub-Sector]],Table2[% Away From 52W High],"&lt;=10")/Table3[[#This Row],[Count]]</f>
        <v>0</v>
      </c>
      <c r="Q115" s="1">
        <f>COUNTIFS(Table2[Sub-Sector],Table3[[#This Row],[Sub-Sector]],Table2[% Away From 52W Low],"&gt;=10")/Table3[[#This Row],[Count]]</f>
        <v>1</v>
      </c>
      <c r="R115" s="1">
        <f>COUNTIFS(Table2[Sub-Sector],Table3[[#This Row],[Sub-Sector]],Table2[% Price above 20 EMA],"&gt;=0")/Table3[[#This Row],[Count]]</f>
        <v>0</v>
      </c>
      <c r="S115" s="1">
        <f>COUNTIFS(Table2[Sub-Sector],Table3[[#This Row],[Sub-Sector]],Table2[% Price above 50 EMA],"&gt;=0")/Table3[[#This Row],[Count]]</f>
        <v>0</v>
      </c>
      <c r="T115" s="1">
        <f>COUNTIFS(Table2[Sub-Sector],Table3[[#This Row],[Sub-Sector]],Table2[% Price above 200 EMA],"&gt;=0")/Table3[[#This Row],[Count]]</f>
        <v>1</v>
      </c>
      <c r="U115" s="1">
        <f>COUNTIFS(Table2[Sub-Sector],Table3[[#This Row],[Sub-Sector]],Table2[Rate of Change - Zone],"Positive")/Table3[[#This Row],[Count]]</f>
        <v>0</v>
      </c>
      <c r="V115" s="1">
        <f>COUNTIFS(Table2[Sub-Sector],Table3[[#This Row],[Sub-Sector]],Table2[Sharpe Ratio],"&gt;=0.10")/Table3[[#This Row],[Count]]</f>
        <v>0</v>
      </c>
      <c r="W11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15">
        <f>_xlfn.RANK.AVG(Table3[[#This Row],[Score]],Table3[Score],1)</f>
        <v>120.5</v>
      </c>
      <c r="Y11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5">
        <f>_xlfn.RANK.AVG(Table3[[#This Row],[Score 2 ]],Table3[[Score 2 ]],1)</f>
        <v>118.5</v>
      </c>
    </row>
    <row r="116" spans="1:26" x14ac:dyDescent="0.3">
      <c r="A116" t="s">
        <v>310</v>
      </c>
      <c r="B116">
        <f>COUNTIFS(Table2[Sub-Sector],Table3[[#This Row],[Sub-Sector]])</f>
        <v>1</v>
      </c>
      <c r="C116" s="1">
        <f>COUNTIFS(Table2[Sub-Sector],Table3[[#This Row],[Sub-Sector]],Table2[Uptrend],"Uptrend")/Table3[[#This Row],[Count]]</f>
        <v>0</v>
      </c>
      <c r="D116" s="1">
        <f>COUNTIFS(Table2[Sub-Sector],Table3[[#This Row],[Sub-Sector]],Table2[1W Return vs Nifty],"&gt;=5")/Table3[[#This Row],[Count]]</f>
        <v>0</v>
      </c>
      <c r="E116" s="1">
        <f>COUNTIFS(Table2[Sub-Sector],Table3[[#This Row],[Sub-Sector]],Table2[1M Return vs Nifty],"&gt;=5")/Table3[[#This Row],[Count]]</f>
        <v>0</v>
      </c>
      <c r="F116" s="1">
        <f>COUNTIFS(Table2[Sub-Sector],Table3[[#This Row],[Sub-Sector]],Table2[6M Return vs Nifty],"&gt;=10")/Table3[[#This Row],[Count]]</f>
        <v>0</v>
      </c>
      <c r="G116" s="1">
        <f>COUNTIFS(Table2[Sub-Sector],Table3[[#This Row],[Sub-Sector]],Table2[1Y Return vs Nifty],"&gt;=10")/Table3[[#This Row],[Count]]</f>
        <v>0</v>
      </c>
      <c r="H116" s="1">
        <f>COUNTIFS(Table2[Sub-Sector],Table3[[#This Row],[Sub-Sector]],Table2[RSI Exponential â€“ 14D],"&gt;=50")/Table3[[#This Row],[Count]]</f>
        <v>0</v>
      </c>
      <c r="I116" s="1">
        <f>COUNTIFS(Table2[Sub-Sector],Table3[[#This Row],[Sub-Sector]],Table2[Relative Volume],"&gt;=1")/Table3[[#This Row],[Count]]</f>
        <v>0</v>
      </c>
      <c r="J116" s="1">
        <f>COUNTIFS(Table2[Sub-Sector],Table3[[#This Row],[Sub-Sector]],Table2[% Away From Day Low],"&gt;=0.05")/Table3[[#This Row],[Count]]</f>
        <v>0</v>
      </c>
      <c r="K116" s="1">
        <f>COUNTIFS(Table2[Sub-Sector],Table3[[#This Row],[Sub-Sector]],Table2[% Away From Day High],"&lt;=0.05")/Table3[[#This Row],[Count]]</f>
        <v>1</v>
      </c>
      <c r="L116" s="1">
        <f>COUNTIFS(Table2[Sub-Sector],Table3[[#This Row],[Sub-Sector]],Table2[% Away From Current Week Low],"&gt;=0.05")/Table3[[#This Row],[Count]]</f>
        <v>0</v>
      </c>
      <c r="M116" s="1">
        <f>COUNTIFS(Table2[Sub-Sector],Table3[[#This Row],[Sub-Sector]],Table2[% Away From Current Week High],"&lt;=0.05")/Table3[[#This Row],[Count]]</f>
        <v>1</v>
      </c>
      <c r="N116" s="1">
        <f>COUNTIFS(Table2[Sub-Sector],Table3[[#This Row],[Sub-Sector]],Table2[% Away From Current Month Low],"&gt;=0.05")/Table3[[#This Row],[Count]]</f>
        <v>1</v>
      </c>
      <c r="O116" s="1">
        <f>COUNTIFS(Table2[Sub-Sector],Table3[[#This Row],[Sub-Sector]],Table2[% Away From Current Month High],"&lt;=0.05")/Table3[[#This Row],[Count]]</f>
        <v>0</v>
      </c>
      <c r="P116" s="1">
        <f>COUNTIFS(Table2[Sub-Sector],Table3[[#This Row],[Sub-Sector]],Table2[% Away From 52W High],"&lt;=10")/Table3[[#This Row],[Count]]</f>
        <v>0</v>
      </c>
      <c r="Q116" s="1">
        <f>COUNTIFS(Table2[Sub-Sector],Table3[[#This Row],[Sub-Sector]],Table2[% Away From 52W Low],"&gt;=10")/Table3[[#This Row],[Count]]</f>
        <v>1</v>
      </c>
      <c r="R116" s="1">
        <f>COUNTIFS(Table2[Sub-Sector],Table3[[#This Row],[Sub-Sector]],Table2[% Price above 20 EMA],"&gt;=0")/Table3[[#This Row],[Count]]</f>
        <v>0</v>
      </c>
      <c r="S116" s="1">
        <f>COUNTIFS(Table2[Sub-Sector],Table3[[#This Row],[Sub-Sector]],Table2[% Price above 50 EMA],"&gt;=0")/Table3[[#This Row],[Count]]</f>
        <v>0</v>
      </c>
      <c r="T116" s="1">
        <f>COUNTIFS(Table2[Sub-Sector],Table3[[#This Row],[Sub-Sector]],Table2[% Price above 200 EMA],"&gt;=0")/Table3[[#This Row],[Count]]</f>
        <v>0</v>
      </c>
      <c r="U116" s="1">
        <f>COUNTIFS(Table2[Sub-Sector],Table3[[#This Row],[Sub-Sector]],Table2[Rate of Change - Zone],"Positive")/Table3[[#This Row],[Count]]</f>
        <v>0</v>
      </c>
      <c r="V116" s="1">
        <f>COUNTIFS(Table2[Sub-Sector],Table3[[#This Row],[Sub-Sector]],Table2[Sharpe Ratio],"&gt;=0.10")/Table3[[#This Row],[Count]]</f>
        <v>0</v>
      </c>
      <c r="W116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16">
        <f>_xlfn.RANK.AVG(Table3[[#This Row],[Score]],Table3[Score],1)</f>
        <v>120.5</v>
      </c>
      <c r="Y116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6">
        <f>_xlfn.RANK.AVG(Table3[[#This Row],[Score 2 ]],Table3[[Score 2 ]],1)</f>
        <v>118.5</v>
      </c>
    </row>
    <row r="117" spans="1:26" x14ac:dyDescent="0.3">
      <c r="A117" t="s">
        <v>1848</v>
      </c>
      <c r="B117">
        <f>COUNTIFS(Table2[Sub-Sector],Table3[[#This Row],[Sub-Sector]])</f>
        <v>1</v>
      </c>
      <c r="C117" s="1">
        <f>COUNTIFS(Table2[Sub-Sector],Table3[[#This Row],[Sub-Sector]],Table2[Uptrend],"Uptrend")/Table3[[#This Row],[Count]]</f>
        <v>0</v>
      </c>
      <c r="D117" s="1">
        <f>COUNTIFS(Table2[Sub-Sector],Table3[[#This Row],[Sub-Sector]],Table2[1W Return vs Nifty],"&gt;=5")/Table3[[#This Row],[Count]]</f>
        <v>0</v>
      </c>
      <c r="E117" s="1">
        <f>COUNTIFS(Table2[Sub-Sector],Table3[[#This Row],[Sub-Sector]],Table2[1M Return vs Nifty],"&gt;=5")/Table3[[#This Row],[Count]]</f>
        <v>0</v>
      </c>
      <c r="F117" s="1">
        <f>COUNTIFS(Table2[Sub-Sector],Table3[[#This Row],[Sub-Sector]],Table2[6M Return vs Nifty],"&gt;=10")/Table3[[#This Row],[Count]]</f>
        <v>0</v>
      </c>
      <c r="G117" s="1">
        <f>COUNTIFS(Table2[Sub-Sector],Table3[[#This Row],[Sub-Sector]],Table2[1Y Return vs Nifty],"&gt;=10")/Table3[[#This Row],[Count]]</f>
        <v>0</v>
      </c>
      <c r="H117" s="1">
        <f>COUNTIFS(Table2[Sub-Sector],Table3[[#This Row],[Sub-Sector]],Table2[RSI Exponential â€“ 14D],"&gt;=50")/Table3[[#This Row],[Count]]</f>
        <v>0</v>
      </c>
      <c r="I117" s="1">
        <f>COUNTIFS(Table2[Sub-Sector],Table3[[#This Row],[Sub-Sector]],Table2[Relative Volume],"&gt;=1")/Table3[[#This Row],[Count]]</f>
        <v>0</v>
      </c>
      <c r="J117" s="1">
        <f>COUNTIFS(Table2[Sub-Sector],Table3[[#This Row],[Sub-Sector]],Table2[% Away From Day Low],"&gt;=0.05")/Table3[[#This Row],[Count]]</f>
        <v>0</v>
      </c>
      <c r="K117" s="1">
        <f>COUNTIFS(Table2[Sub-Sector],Table3[[#This Row],[Sub-Sector]],Table2[% Away From Day High],"&lt;=0.05")/Table3[[#This Row],[Count]]</f>
        <v>1</v>
      </c>
      <c r="L117" s="1">
        <f>COUNTIFS(Table2[Sub-Sector],Table3[[#This Row],[Sub-Sector]],Table2[% Away From Current Week Low],"&gt;=0.05")/Table3[[#This Row],[Count]]</f>
        <v>0</v>
      </c>
      <c r="M117" s="1">
        <f>COUNTIFS(Table2[Sub-Sector],Table3[[#This Row],[Sub-Sector]],Table2[% Away From Current Week High],"&lt;=0.05")/Table3[[#This Row],[Count]]</f>
        <v>1</v>
      </c>
      <c r="N117" s="1">
        <f>COUNTIFS(Table2[Sub-Sector],Table3[[#This Row],[Sub-Sector]],Table2[% Away From Current Month Low],"&gt;=0.05")/Table3[[#This Row],[Count]]</f>
        <v>0</v>
      </c>
      <c r="O117" s="1">
        <f>COUNTIFS(Table2[Sub-Sector],Table3[[#This Row],[Sub-Sector]],Table2[% Away From Current Month High],"&lt;=0.05")/Table3[[#This Row],[Count]]</f>
        <v>0</v>
      </c>
      <c r="P117" s="1">
        <f>COUNTIFS(Table2[Sub-Sector],Table3[[#This Row],[Sub-Sector]],Table2[% Away From 52W High],"&lt;=10")/Table3[[#This Row],[Count]]</f>
        <v>0</v>
      </c>
      <c r="Q117" s="1">
        <f>COUNTIFS(Table2[Sub-Sector],Table3[[#This Row],[Sub-Sector]],Table2[% Away From 52W Low],"&gt;=10")/Table3[[#This Row],[Count]]</f>
        <v>1</v>
      </c>
      <c r="R117" s="1">
        <f>COUNTIFS(Table2[Sub-Sector],Table3[[#This Row],[Sub-Sector]],Table2[% Price above 20 EMA],"&gt;=0")/Table3[[#This Row],[Count]]</f>
        <v>0</v>
      </c>
      <c r="S117" s="1">
        <f>COUNTIFS(Table2[Sub-Sector],Table3[[#This Row],[Sub-Sector]],Table2[% Price above 50 EMA],"&gt;=0")/Table3[[#This Row],[Count]]</f>
        <v>0</v>
      </c>
      <c r="T117" s="1">
        <f>COUNTIFS(Table2[Sub-Sector],Table3[[#This Row],[Sub-Sector]],Table2[% Price above 200 EMA],"&gt;=0")/Table3[[#This Row],[Count]]</f>
        <v>0</v>
      </c>
      <c r="U117" s="1">
        <f>COUNTIFS(Table2[Sub-Sector],Table3[[#This Row],[Sub-Sector]],Table2[Rate of Change - Zone],"Positive")/Table3[[#This Row],[Count]]</f>
        <v>0</v>
      </c>
      <c r="V117" s="1">
        <f>COUNTIFS(Table2[Sub-Sector],Table3[[#This Row],[Sub-Sector]],Table2[Sharpe Ratio],"&gt;=0.10")/Table3[[#This Row],[Count]]</f>
        <v>0</v>
      </c>
      <c r="W117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17">
        <f>_xlfn.RANK.AVG(Table3[[#This Row],[Score]],Table3[Score],1)</f>
        <v>120.5</v>
      </c>
      <c r="Y117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7">
        <f>_xlfn.RANK.AVG(Table3[[#This Row],[Score 2 ]],Table3[[Score 2 ]],1)</f>
        <v>118.5</v>
      </c>
    </row>
    <row r="118" spans="1:26" x14ac:dyDescent="0.3">
      <c r="A118" t="s">
        <v>763</v>
      </c>
      <c r="B118">
        <f>COUNTIFS(Table2[Sub-Sector],Table3[[#This Row],[Sub-Sector]])</f>
        <v>2</v>
      </c>
      <c r="C118" s="1">
        <f>COUNTIFS(Table2[Sub-Sector],Table3[[#This Row],[Sub-Sector]],Table2[Uptrend],"Uptrend")/Table3[[#This Row],[Count]]</f>
        <v>0.5</v>
      </c>
      <c r="D118" s="1">
        <f>COUNTIFS(Table2[Sub-Sector],Table3[[#This Row],[Sub-Sector]],Table2[1W Return vs Nifty],"&gt;=5")/Table3[[#This Row],[Count]]</f>
        <v>0</v>
      </c>
      <c r="E118" s="1">
        <f>COUNTIFS(Table2[Sub-Sector],Table3[[#This Row],[Sub-Sector]],Table2[1M Return vs Nifty],"&gt;=5")/Table3[[#This Row],[Count]]</f>
        <v>0</v>
      </c>
      <c r="F118" s="1">
        <f>COUNTIFS(Table2[Sub-Sector],Table3[[#This Row],[Sub-Sector]],Table2[6M Return vs Nifty],"&gt;=10")/Table3[[#This Row],[Count]]</f>
        <v>0</v>
      </c>
      <c r="G118" s="1">
        <f>COUNTIFS(Table2[Sub-Sector],Table3[[#This Row],[Sub-Sector]],Table2[1Y Return vs Nifty],"&gt;=10")/Table3[[#This Row],[Count]]</f>
        <v>0</v>
      </c>
      <c r="H118" s="1">
        <f>COUNTIFS(Table2[Sub-Sector],Table3[[#This Row],[Sub-Sector]],Table2[RSI Exponential â€“ 14D],"&gt;=50")/Table3[[#This Row],[Count]]</f>
        <v>0</v>
      </c>
      <c r="I118" s="1">
        <f>COUNTIFS(Table2[Sub-Sector],Table3[[#This Row],[Sub-Sector]],Table2[Relative Volume],"&gt;=1")/Table3[[#This Row],[Count]]</f>
        <v>0</v>
      </c>
      <c r="J118" s="1">
        <f>COUNTIFS(Table2[Sub-Sector],Table3[[#This Row],[Sub-Sector]],Table2[% Away From Day Low],"&gt;=0.05")/Table3[[#This Row],[Count]]</f>
        <v>0</v>
      </c>
      <c r="K118" s="1">
        <f>COUNTIFS(Table2[Sub-Sector],Table3[[#This Row],[Sub-Sector]],Table2[% Away From Day High],"&lt;=0.05")/Table3[[#This Row],[Count]]</f>
        <v>1</v>
      </c>
      <c r="L118" s="1">
        <f>COUNTIFS(Table2[Sub-Sector],Table3[[#This Row],[Sub-Sector]],Table2[% Away From Current Week Low],"&gt;=0.05")/Table3[[#This Row],[Count]]</f>
        <v>0</v>
      </c>
      <c r="M118" s="1">
        <f>COUNTIFS(Table2[Sub-Sector],Table3[[#This Row],[Sub-Sector]],Table2[% Away From Current Week High],"&lt;=0.05")/Table3[[#This Row],[Count]]</f>
        <v>1</v>
      </c>
      <c r="N118" s="1">
        <f>COUNTIFS(Table2[Sub-Sector],Table3[[#This Row],[Sub-Sector]],Table2[% Away From Current Month Low],"&gt;=0.05")/Table3[[#This Row],[Count]]</f>
        <v>0</v>
      </c>
      <c r="O118" s="1">
        <f>COUNTIFS(Table2[Sub-Sector],Table3[[#This Row],[Sub-Sector]],Table2[% Away From Current Month High],"&lt;=0.05")/Table3[[#This Row],[Count]]</f>
        <v>0</v>
      </c>
      <c r="P118" s="1">
        <f>COUNTIFS(Table2[Sub-Sector],Table3[[#This Row],[Sub-Sector]],Table2[% Away From 52W High],"&lt;=10")/Table3[[#This Row],[Count]]</f>
        <v>0</v>
      </c>
      <c r="Q118" s="1">
        <f>COUNTIFS(Table2[Sub-Sector],Table3[[#This Row],[Sub-Sector]],Table2[% Away From 52W Low],"&gt;=10")/Table3[[#This Row],[Count]]</f>
        <v>1</v>
      </c>
      <c r="R118" s="1">
        <f>COUNTIFS(Table2[Sub-Sector],Table3[[#This Row],[Sub-Sector]],Table2[% Price above 20 EMA],"&gt;=0")/Table3[[#This Row],[Count]]</f>
        <v>0</v>
      </c>
      <c r="S118" s="1">
        <f>COUNTIFS(Table2[Sub-Sector],Table3[[#This Row],[Sub-Sector]],Table2[% Price above 50 EMA],"&gt;=0")/Table3[[#This Row],[Count]]</f>
        <v>0</v>
      </c>
      <c r="T118" s="1">
        <f>COUNTIFS(Table2[Sub-Sector],Table3[[#This Row],[Sub-Sector]],Table2[% Price above 200 EMA],"&gt;=0")/Table3[[#This Row],[Count]]</f>
        <v>0.5</v>
      </c>
      <c r="U118" s="1">
        <f>COUNTIFS(Table2[Sub-Sector],Table3[[#This Row],[Sub-Sector]],Table2[Rate of Change - Zone],"Positive")/Table3[[#This Row],[Count]]</f>
        <v>0</v>
      </c>
      <c r="V118" s="1">
        <f>COUNTIFS(Table2[Sub-Sector],Table3[[#This Row],[Sub-Sector]],Table2[Sharpe Ratio],"&gt;=0.10")/Table3[[#This Row],[Count]]</f>
        <v>0</v>
      </c>
      <c r="W118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655</v>
      </c>
      <c r="X118">
        <f>_xlfn.RANK.AVG(Table3[[#This Row],[Score]],Table3[Score],1)</f>
        <v>115</v>
      </c>
      <c r="Y118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8">
        <f>_xlfn.RANK.AVG(Table3[[#This Row],[Score 2 ]],Table3[[Score 2 ]],1)</f>
        <v>118.5</v>
      </c>
    </row>
    <row r="119" spans="1:26" x14ac:dyDescent="0.3">
      <c r="A119" t="s">
        <v>429</v>
      </c>
      <c r="B119">
        <f>COUNTIFS(Table2[Sub-Sector],Table3[[#This Row],[Sub-Sector]])</f>
        <v>1</v>
      </c>
      <c r="C119" s="1">
        <f>COUNTIFS(Table2[Sub-Sector],Table3[[#This Row],[Sub-Sector]],Table2[Uptrend],"Uptrend")/Table3[[#This Row],[Count]]</f>
        <v>0</v>
      </c>
      <c r="D119" s="1">
        <f>COUNTIFS(Table2[Sub-Sector],Table3[[#This Row],[Sub-Sector]],Table2[1W Return vs Nifty],"&gt;=5")/Table3[[#This Row],[Count]]</f>
        <v>0</v>
      </c>
      <c r="E119" s="1">
        <f>COUNTIFS(Table2[Sub-Sector],Table3[[#This Row],[Sub-Sector]],Table2[1M Return vs Nifty],"&gt;=5")/Table3[[#This Row],[Count]]</f>
        <v>0</v>
      </c>
      <c r="F119" s="1">
        <f>COUNTIFS(Table2[Sub-Sector],Table3[[#This Row],[Sub-Sector]],Table2[6M Return vs Nifty],"&gt;=10")/Table3[[#This Row],[Count]]</f>
        <v>0</v>
      </c>
      <c r="G119" s="1">
        <f>COUNTIFS(Table2[Sub-Sector],Table3[[#This Row],[Sub-Sector]],Table2[1Y Return vs Nifty],"&gt;=10")/Table3[[#This Row],[Count]]</f>
        <v>0</v>
      </c>
      <c r="H119" s="1">
        <f>COUNTIFS(Table2[Sub-Sector],Table3[[#This Row],[Sub-Sector]],Table2[RSI Exponential â€“ 14D],"&gt;=50")/Table3[[#This Row],[Count]]</f>
        <v>0</v>
      </c>
      <c r="I119" s="1">
        <f>COUNTIFS(Table2[Sub-Sector],Table3[[#This Row],[Sub-Sector]],Table2[Relative Volume],"&gt;=1")/Table3[[#This Row],[Count]]</f>
        <v>0</v>
      </c>
      <c r="J119" s="1">
        <f>COUNTIFS(Table2[Sub-Sector],Table3[[#This Row],[Sub-Sector]],Table2[% Away From Day Low],"&gt;=0.05")/Table3[[#This Row],[Count]]</f>
        <v>0</v>
      </c>
      <c r="K119" s="1">
        <f>COUNTIFS(Table2[Sub-Sector],Table3[[#This Row],[Sub-Sector]],Table2[% Away From Day High],"&lt;=0.05")/Table3[[#This Row],[Count]]</f>
        <v>1</v>
      </c>
      <c r="L119" s="1">
        <f>COUNTIFS(Table2[Sub-Sector],Table3[[#This Row],[Sub-Sector]],Table2[% Away From Current Week Low],"&gt;=0.05")/Table3[[#This Row],[Count]]</f>
        <v>0</v>
      </c>
      <c r="M119" s="1">
        <f>COUNTIFS(Table2[Sub-Sector],Table3[[#This Row],[Sub-Sector]],Table2[% Away From Current Week High],"&lt;=0.05")/Table3[[#This Row],[Count]]</f>
        <v>0</v>
      </c>
      <c r="N119" s="1">
        <f>COUNTIFS(Table2[Sub-Sector],Table3[[#This Row],[Sub-Sector]],Table2[% Away From Current Month Low],"&gt;=0.05")/Table3[[#This Row],[Count]]</f>
        <v>0</v>
      </c>
      <c r="O119" s="1">
        <f>COUNTIFS(Table2[Sub-Sector],Table3[[#This Row],[Sub-Sector]],Table2[% Away From Current Month High],"&lt;=0.05")/Table3[[#This Row],[Count]]</f>
        <v>0</v>
      </c>
      <c r="P119" s="1">
        <f>COUNTIFS(Table2[Sub-Sector],Table3[[#This Row],[Sub-Sector]],Table2[% Away From 52W High],"&lt;=10")/Table3[[#This Row],[Count]]</f>
        <v>0</v>
      </c>
      <c r="Q119" s="1">
        <f>COUNTIFS(Table2[Sub-Sector],Table3[[#This Row],[Sub-Sector]],Table2[% Away From 52W Low],"&gt;=10")/Table3[[#This Row],[Count]]</f>
        <v>1</v>
      </c>
      <c r="R119" s="1">
        <f>COUNTIFS(Table2[Sub-Sector],Table3[[#This Row],[Sub-Sector]],Table2[% Price above 20 EMA],"&gt;=0")/Table3[[#This Row],[Count]]</f>
        <v>0</v>
      </c>
      <c r="S119" s="1">
        <f>COUNTIFS(Table2[Sub-Sector],Table3[[#This Row],[Sub-Sector]],Table2[% Price above 50 EMA],"&gt;=0")/Table3[[#This Row],[Count]]</f>
        <v>0</v>
      </c>
      <c r="T119" s="1">
        <f>COUNTIFS(Table2[Sub-Sector],Table3[[#This Row],[Sub-Sector]],Table2[% Price above 200 EMA],"&gt;=0")/Table3[[#This Row],[Count]]</f>
        <v>1</v>
      </c>
      <c r="U119" s="1">
        <f>COUNTIFS(Table2[Sub-Sector],Table3[[#This Row],[Sub-Sector]],Table2[Rate of Change - Zone],"Positive")/Table3[[#This Row],[Count]]</f>
        <v>0</v>
      </c>
      <c r="V119" s="1">
        <f>COUNTIFS(Table2[Sub-Sector],Table3[[#This Row],[Sub-Sector]],Table2[Sharpe Ratio],"&gt;=0.10")/Table3[[#This Row],[Count]]</f>
        <v>0</v>
      </c>
      <c r="W119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19">
        <f>_xlfn.RANK.AVG(Table3[[#This Row],[Score]],Table3[Score],1)</f>
        <v>120.5</v>
      </c>
      <c r="Y119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19">
        <f>_xlfn.RANK.AVG(Table3[[#This Row],[Score 2 ]],Table3[[Score 2 ]],1)</f>
        <v>118.5</v>
      </c>
    </row>
    <row r="120" spans="1:26" x14ac:dyDescent="0.3">
      <c r="A120" t="s">
        <v>1506</v>
      </c>
      <c r="B120">
        <f>COUNTIFS(Table2[Sub-Sector],Table3[[#This Row],[Sub-Sector]])</f>
        <v>1</v>
      </c>
      <c r="C120" s="1">
        <f>COUNTIFS(Table2[Sub-Sector],Table3[[#This Row],[Sub-Sector]],Table2[Uptrend],"Uptrend")/Table3[[#This Row],[Count]]</f>
        <v>1</v>
      </c>
      <c r="D120" s="1">
        <f>COUNTIFS(Table2[Sub-Sector],Table3[[#This Row],[Sub-Sector]],Table2[1W Return vs Nifty],"&gt;=5")/Table3[[#This Row],[Count]]</f>
        <v>0</v>
      </c>
      <c r="E120" s="1">
        <f>COUNTIFS(Table2[Sub-Sector],Table3[[#This Row],[Sub-Sector]],Table2[1M Return vs Nifty],"&gt;=5")/Table3[[#This Row],[Count]]</f>
        <v>0</v>
      </c>
      <c r="F120" s="1">
        <f>COUNTIFS(Table2[Sub-Sector],Table3[[#This Row],[Sub-Sector]],Table2[6M Return vs Nifty],"&gt;=10")/Table3[[#This Row],[Count]]</f>
        <v>0</v>
      </c>
      <c r="G120" s="1">
        <f>COUNTIFS(Table2[Sub-Sector],Table3[[#This Row],[Sub-Sector]],Table2[1Y Return vs Nifty],"&gt;=10")/Table3[[#This Row],[Count]]</f>
        <v>0</v>
      </c>
      <c r="H120" s="1">
        <f>COUNTIFS(Table2[Sub-Sector],Table3[[#This Row],[Sub-Sector]],Table2[RSI Exponential â€“ 14D],"&gt;=50")/Table3[[#This Row],[Count]]</f>
        <v>1</v>
      </c>
      <c r="I120" s="1">
        <f>COUNTIFS(Table2[Sub-Sector],Table3[[#This Row],[Sub-Sector]],Table2[Relative Volume],"&gt;=1")/Table3[[#This Row],[Count]]</f>
        <v>0</v>
      </c>
      <c r="J120" s="1">
        <f>COUNTIFS(Table2[Sub-Sector],Table3[[#This Row],[Sub-Sector]],Table2[% Away From Day Low],"&gt;=0.05")/Table3[[#This Row],[Count]]</f>
        <v>0</v>
      </c>
      <c r="K120" s="1">
        <f>COUNTIFS(Table2[Sub-Sector],Table3[[#This Row],[Sub-Sector]],Table2[% Away From Day High],"&lt;=0.05")/Table3[[#This Row],[Count]]</f>
        <v>1</v>
      </c>
      <c r="L120" s="1">
        <f>COUNTIFS(Table2[Sub-Sector],Table3[[#This Row],[Sub-Sector]],Table2[% Away From Current Week Low],"&gt;=0.05")/Table3[[#This Row],[Count]]</f>
        <v>0</v>
      </c>
      <c r="M120" s="1">
        <f>COUNTIFS(Table2[Sub-Sector],Table3[[#This Row],[Sub-Sector]],Table2[% Away From Current Week High],"&lt;=0.05")/Table3[[#This Row],[Count]]</f>
        <v>0</v>
      </c>
      <c r="N120" s="1">
        <f>COUNTIFS(Table2[Sub-Sector],Table3[[#This Row],[Sub-Sector]],Table2[% Away From Current Month Low],"&gt;=0.05")/Table3[[#This Row],[Count]]</f>
        <v>1</v>
      </c>
      <c r="O120" s="1">
        <f>COUNTIFS(Table2[Sub-Sector],Table3[[#This Row],[Sub-Sector]],Table2[% Away From Current Month High],"&lt;=0.05")/Table3[[#This Row],[Count]]</f>
        <v>0</v>
      </c>
      <c r="P120" s="1">
        <f>COUNTIFS(Table2[Sub-Sector],Table3[[#This Row],[Sub-Sector]],Table2[% Away From 52W High],"&lt;=10")/Table3[[#This Row],[Count]]</f>
        <v>0</v>
      </c>
      <c r="Q120" s="1">
        <f>COUNTIFS(Table2[Sub-Sector],Table3[[#This Row],[Sub-Sector]],Table2[% Away From 52W Low],"&gt;=10")/Table3[[#This Row],[Count]]</f>
        <v>1</v>
      </c>
      <c r="R120" s="1">
        <f>COUNTIFS(Table2[Sub-Sector],Table3[[#This Row],[Sub-Sector]],Table2[% Price above 20 EMA],"&gt;=0")/Table3[[#This Row],[Count]]</f>
        <v>0</v>
      </c>
      <c r="S120" s="1">
        <f>COUNTIFS(Table2[Sub-Sector],Table3[[#This Row],[Sub-Sector]],Table2[% Price above 50 EMA],"&gt;=0")/Table3[[#This Row],[Count]]</f>
        <v>1</v>
      </c>
      <c r="T120" s="1">
        <f>COUNTIFS(Table2[Sub-Sector],Table3[[#This Row],[Sub-Sector]],Table2[% Price above 200 EMA],"&gt;=0")/Table3[[#This Row],[Count]]</f>
        <v>1</v>
      </c>
      <c r="U120" s="1">
        <f>COUNTIFS(Table2[Sub-Sector],Table3[[#This Row],[Sub-Sector]],Table2[Rate of Change - Zone],"Positive")/Table3[[#This Row],[Count]]</f>
        <v>0</v>
      </c>
      <c r="V120" s="1">
        <f>COUNTIFS(Table2[Sub-Sector],Table3[[#This Row],[Sub-Sector]],Table2[Sharpe Ratio],"&gt;=0.10")/Table3[[#This Row],[Count]]</f>
        <v>0</v>
      </c>
      <c r="W120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608</v>
      </c>
      <c r="X120">
        <f>_xlfn.RANK.AVG(Table3[[#This Row],[Score]],Table3[Score],1)</f>
        <v>106.5</v>
      </c>
      <c r="Y120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0">
        <f>_xlfn.RANK.AVG(Table3[[#This Row],[Score 2 ]],Table3[[Score 2 ]],1)</f>
        <v>118.5</v>
      </c>
    </row>
    <row r="121" spans="1:26" x14ac:dyDescent="0.3">
      <c r="A121" t="s">
        <v>1180</v>
      </c>
      <c r="B121">
        <f>COUNTIFS(Table2[Sub-Sector],Table3[[#This Row],[Sub-Sector]])</f>
        <v>1</v>
      </c>
      <c r="C121" s="1">
        <f>COUNTIFS(Table2[Sub-Sector],Table3[[#This Row],[Sub-Sector]],Table2[Uptrend],"Uptrend")/Table3[[#This Row],[Count]]</f>
        <v>0</v>
      </c>
      <c r="D121" s="1">
        <f>COUNTIFS(Table2[Sub-Sector],Table3[[#This Row],[Sub-Sector]],Table2[1W Return vs Nifty],"&gt;=5")/Table3[[#This Row],[Count]]</f>
        <v>0</v>
      </c>
      <c r="E121" s="1">
        <f>COUNTIFS(Table2[Sub-Sector],Table3[[#This Row],[Sub-Sector]],Table2[1M Return vs Nifty],"&gt;=5")/Table3[[#This Row],[Count]]</f>
        <v>0</v>
      </c>
      <c r="F121" s="1">
        <f>COUNTIFS(Table2[Sub-Sector],Table3[[#This Row],[Sub-Sector]],Table2[6M Return vs Nifty],"&gt;=10")/Table3[[#This Row],[Count]]</f>
        <v>0</v>
      </c>
      <c r="G121" s="1">
        <f>COUNTIFS(Table2[Sub-Sector],Table3[[#This Row],[Sub-Sector]],Table2[1Y Return vs Nifty],"&gt;=10")/Table3[[#This Row],[Count]]</f>
        <v>0</v>
      </c>
      <c r="H121" s="1">
        <f>COUNTIFS(Table2[Sub-Sector],Table3[[#This Row],[Sub-Sector]],Table2[RSI Exponential â€“ 14D],"&gt;=50")/Table3[[#This Row],[Count]]</f>
        <v>1</v>
      </c>
      <c r="I121" s="1">
        <f>COUNTIFS(Table2[Sub-Sector],Table3[[#This Row],[Sub-Sector]],Table2[Relative Volume],"&gt;=1")/Table3[[#This Row],[Count]]</f>
        <v>0</v>
      </c>
      <c r="J121" s="1">
        <f>COUNTIFS(Table2[Sub-Sector],Table3[[#This Row],[Sub-Sector]],Table2[% Away From Day Low],"&gt;=0.05")/Table3[[#This Row],[Count]]</f>
        <v>0</v>
      </c>
      <c r="K121" s="1">
        <f>COUNTIFS(Table2[Sub-Sector],Table3[[#This Row],[Sub-Sector]],Table2[% Away From Day High],"&lt;=0.05")/Table3[[#This Row],[Count]]</f>
        <v>1</v>
      </c>
      <c r="L121" s="1">
        <f>COUNTIFS(Table2[Sub-Sector],Table3[[#This Row],[Sub-Sector]],Table2[% Away From Current Week Low],"&gt;=0.05")/Table3[[#This Row],[Count]]</f>
        <v>0</v>
      </c>
      <c r="M121" s="1">
        <f>COUNTIFS(Table2[Sub-Sector],Table3[[#This Row],[Sub-Sector]],Table2[% Away From Current Week High],"&lt;=0.05")/Table3[[#This Row],[Count]]</f>
        <v>1</v>
      </c>
      <c r="N121" s="1">
        <f>COUNTIFS(Table2[Sub-Sector],Table3[[#This Row],[Sub-Sector]],Table2[% Away From Current Month Low],"&gt;=0.05")/Table3[[#This Row],[Count]]</f>
        <v>1</v>
      </c>
      <c r="O121" s="1">
        <f>COUNTIFS(Table2[Sub-Sector],Table3[[#This Row],[Sub-Sector]],Table2[% Away From Current Month High],"&lt;=0.05")/Table3[[#This Row],[Count]]</f>
        <v>1</v>
      </c>
      <c r="P121" s="1">
        <f>COUNTIFS(Table2[Sub-Sector],Table3[[#This Row],[Sub-Sector]],Table2[% Away From 52W High],"&lt;=10")/Table3[[#This Row],[Count]]</f>
        <v>0</v>
      </c>
      <c r="Q121" s="1">
        <f>COUNTIFS(Table2[Sub-Sector],Table3[[#This Row],[Sub-Sector]],Table2[% Away From 52W Low],"&gt;=10")/Table3[[#This Row],[Count]]</f>
        <v>1</v>
      </c>
      <c r="R121" s="1">
        <f>COUNTIFS(Table2[Sub-Sector],Table3[[#This Row],[Sub-Sector]],Table2[% Price above 20 EMA],"&gt;=0")/Table3[[#This Row],[Count]]</f>
        <v>0</v>
      </c>
      <c r="S121" s="1">
        <f>COUNTIFS(Table2[Sub-Sector],Table3[[#This Row],[Sub-Sector]],Table2[% Price above 50 EMA],"&gt;=0")/Table3[[#This Row],[Count]]</f>
        <v>0</v>
      </c>
      <c r="T121" s="1">
        <f>COUNTIFS(Table2[Sub-Sector],Table3[[#This Row],[Sub-Sector]],Table2[% Price above 200 EMA],"&gt;=0")/Table3[[#This Row],[Count]]</f>
        <v>0</v>
      </c>
      <c r="U121" s="1">
        <f>COUNTIFS(Table2[Sub-Sector],Table3[[#This Row],[Sub-Sector]],Table2[Rate of Change - Zone],"Positive")/Table3[[#This Row],[Count]]</f>
        <v>0</v>
      </c>
      <c r="V121" s="1">
        <f>COUNTIFS(Table2[Sub-Sector],Table3[[#This Row],[Sub-Sector]],Table2[Sharpe Ratio],"&gt;=0.10")/Table3[[#This Row],[Count]]</f>
        <v>0</v>
      </c>
      <c r="W121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21">
        <f>_xlfn.RANK.AVG(Table3[[#This Row],[Score]],Table3[Score],1)</f>
        <v>120.5</v>
      </c>
      <c r="Y121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1">
        <f>_xlfn.RANK.AVG(Table3[[#This Row],[Score 2 ]],Table3[[Score 2 ]],1)</f>
        <v>118.5</v>
      </c>
    </row>
    <row r="122" spans="1:26" x14ac:dyDescent="0.3">
      <c r="A122" t="s">
        <v>1981</v>
      </c>
      <c r="B122">
        <f>COUNTIFS(Table2[Sub-Sector],Table3[[#This Row],[Sub-Sector]])</f>
        <v>3</v>
      </c>
      <c r="C122" s="1">
        <f>COUNTIFS(Table2[Sub-Sector],Table3[[#This Row],[Sub-Sector]],Table2[Uptrend],"Uptrend")/Table3[[#This Row],[Count]]</f>
        <v>0</v>
      </c>
      <c r="D122" s="1">
        <f>COUNTIFS(Table2[Sub-Sector],Table3[[#This Row],[Sub-Sector]],Table2[1W Return vs Nifty],"&gt;=5")/Table3[[#This Row],[Count]]</f>
        <v>0</v>
      </c>
      <c r="E122" s="1">
        <f>COUNTIFS(Table2[Sub-Sector],Table3[[#This Row],[Sub-Sector]],Table2[1M Return vs Nifty],"&gt;=5")/Table3[[#This Row],[Count]]</f>
        <v>0</v>
      </c>
      <c r="F122" s="1">
        <f>COUNTIFS(Table2[Sub-Sector],Table3[[#This Row],[Sub-Sector]],Table2[6M Return vs Nifty],"&gt;=10")/Table3[[#This Row],[Count]]</f>
        <v>0</v>
      </c>
      <c r="G122" s="1">
        <f>COUNTIFS(Table2[Sub-Sector],Table3[[#This Row],[Sub-Sector]],Table2[1Y Return vs Nifty],"&gt;=10")/Table3[[#This Row],[Count]]</f>
        <v>0</v>
      </c>
      <c r="H122" s="1">
        <f>COUNTIFS(Table2[Sub-Sector],Table3[[#This Row],[Sub-Sector]],Table2[RSI Exponential â€“ 14D],"&gt;=50")/Table3[[#This Row],[Count]]</f>
        <v>0</v>
      </c>
      <c r="I122" s="1">
        <f>COUNTIFS(Table2[Sub-Sector],Table3[[#This Row],[Sub-Sector]],Table2[Relative Volume],"&gt;=1")/Table3[[#This Row],[Count]]</f>
        <v>0</v>
      </c>
      <c r="J122" s="1">
        <f>COUNTIFS(Table2[Sub-Sector],Table3[[#This Row],[Sub-Sector]],Table2[% Away From Day Low],"&gt;=0.05")/Table3[[#This Row],[Count]]</f>
        <v>0</v>
      </c>
      <c r="K122" s="1">
        <f>COUNTIFS(Table2[Sub-Sector],Table3[[#This Row],[Sub-Sector]],Table2[% Away From Day High],"&lt;=0.05")/Table3[[#This Row],[Count]]</f>
        <v>1</v>
      </c>
      <c r="L122" s="1">
        <f>COUNTIFS(Table2[Sub-Sector],Table3[[#This Row],[Sub-Sector]],Table2[% Away From Current Week Low],"&gt;=0.05")/Table3[[#This Row],[Count]]</f>
        <v>0</v>
      </c>
      <c r="M122" s="1">
        <f>COUNTIFS(Table2[Sub-Sector],Table3[[#This Row],[Sub-Sector]],Table2[% Away From Current Week High],"&lt;=0.05")/Table3[[#This Row],[Count]]</f>
        <v>0.33333333333333331</v>
      </c>
      <c r="N122" s="1">
        <f>COUNTIFS(Table2[Sub-Sector],Table3[[#This Row],[Sub-Sector]],Table2[% Away From Current Month Low],"&gt;=0.05")/Table3[[#This Row],[Count]]</f>
        <v>0</v>
      </c>
      <c r="O122" s="1">
        <f>COUNTIFS(Table2[Sub-Sector],Table3[[#This Row],[Sub-Sector]],Table2[% Away From Current Month High],"&lt;=0.05")/Table3[[#This Row],[Count]]</f>
        <v>0</v>
      </c>
      <c r="P122" s="1">
        <f>COUNTIFS(Table2[Sub-Sector],Table3[[#This Row],[Sub-Sector]],Table2[% Away From 52W High],"&lt;=10")/Table3[[#This Row],[Count]]</f>
        <v>0</v>
      </c>
      <c r="Q122" s="1">
        <f>COUNTIFS(Table2[Sub-Sector],Table3[[#This Row],[Sub-Sector]],Table2[% Away From 52W Low],"&gt;=10")/Table3[[#This Row],[Count]]</f>
        <v>0.66666666666666663</v>
      </c>
      <c r="R122" s="1">
        <f>COUNTIFS(Table2[Sub-Sector],Table3[[#This Row],[Sub-Sector]],Table2[% Price above 20 EMA],"&gt;=0")/Table3[[#This Row],[Count]]</f>
        <v>0</v>
      </c>
      <c r="S122" s="1">
        <f>COUNTIFS(Table2[Sub-Sector],Table3[[#This Row],[Sub-Sector]],Table2[% Price above 50 EMA],"&gt;=0")/Table3[[#This Row],[Count]]</f>
        <v>0</v>
      </c>
      <c r="T122" s="1">
        <f>COUNTIFS(Table2[Sub-Sector],Table3[[#This Row],[Sub-Sector]],Table2[% Price above 200 EMA],"&gt;=0")/Table3[[#This Row],[Count]]</f>
        <v>0</v>
      </c>
      <c r="U122" s="1">
        <f>COUNTIFS(Table2[Sub-Sector],Table3[[#This Row],[Sub-Sector]],Table2[Rate of Change - Zone],"Positive")/Table3[[#This Row],[Count]]</f>
        <v>0</v>
      </c>
      <c r="V122" s="1">
        <f>COUNTIFS(Table2[Sub-Sector],Table3[[#This Row],[Sub-Sector]],Table2[Sharpe Ratio],"&gt;=0.10")/Table3[[#This Row],[Count]]</f>
        <v>0</v>
      </c>
      <c r="W122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22">
        <f>_xlfn.RANK.AVG(Table3[[#This Row],[Score]],Table3[Score],1)</f>
        <v>120.5</v>
      </c>
      <c r="Y122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2">
        <f>_xlfn.RANK.AVG(Table3[[#This Row],[Score 2 ]],Table3[[Score 2 ]],1)</f>
        <v>118.5</v>
      </c>
    </row>
    <row r="123" spans="1:26" x14ac:dyDescent="0.3">
      <c r="A123" t="s">
        <v>1956</v>
      </c>
      <c r="B123">
        <f>COUNTIFS(Table2[Sub-Sector],Table3[[#This Row],[Sub-Sector]])</f>
        <v>1</v>
      </c>
      <c r="C123" s="1">
        <f>COUNTIFS(Table2[Sub-Sector],Table3[[#This Row],[Sub-Sector]],Table2[Uptrend],"Uptrend")/Table3[[#This Row],[Count]]</f>
        <v>0</v>
      </c>
      <c r="D123" s="1">
        <f>COUNTIFS(Table2[Sub-Sector],Table3[[#This Row],[Sub-Sector]],Table2[1W Return vs Nifty],"&gt;=5")/Table3[[#This Row],[Count]]</f>
        <v>0</v>
      </c>
      <c r="E123" s="1">
        <f>COUNTIFS(Table2[Sub-Sector],Table3[[#This Row],[Sub-Sector]],Table2[1M Return vs Nifty],"&gt;=5")/Table3[[#This Row],[Count]]</f>
        <v>0</v>
      </c>
      <c r="F123" s="1">
        <f>COUNTIFS(Table2[Sub-Sector],Table3[[#This Row],[Sub-Sector]],Table2[6M Return vs Nifty],"&gt;=10")/Table3[[#This Row],[Count]]</f>
        <v>0</v>
      </c>
      <c r="G123" s="1">
        <f>COUNTIFS(Table2[Sub-Sector],Table3[[#This Row],[Sub-Sector]],Table2[1Y Return vs Nifty],"&gt;=10")/Table3[[#This Row],[Count]]</f>
        <v>0</v>
      </c>
      <c r="H123" s="1">
        <f>COUNTIFS(Table2[Sub-Sector],Table3[[#This Row],[Sub-Sector]],Table2[RSI Exponential â€“ 14D],"&gt;=50")/Table3[[#This Row],[Count]]</f>
        <v>0</v>
      </c>
      <c r="I123" s="1">
        <f>COUNTIFS(Table2[Sub-Sector],Table3[[#This Row],[Sub-Sector]],Table2[Relative Volume],"&gt;=1")/Table3[[#This Row],[Count]]</f>
        <v>0</v>
      </c>
      <c r="J123" s="1">
        <f>COUNTIFS(Table2[Sub-Sector],Table3[[#This Row],[Sub-Sector]],Table2[% Away From Day Low],"&gt;=0.05")/Table3[[#This Row],[Count]]</f>
        <v>0</v>
      </c>
      <c r="K123" s="1">
        <f>COUNTIFS(Table2[Sub-Sector],Table3[[#This Row],[Sub-Sector]],Table2[% Away From Day High],"&lt;=0.05")/Table3[[#This Row],[Count]]</f>
        <v>1</v>
      </c>
      <c r="L123" s="1">
        <f>COUNTIFS(Table2[Sub-Sector],Table3[[#This Row],[Sub-Sector]],Table2[% Away From Current Week Low],"&gt;=0.05")/Table3[[#This Row],[Count]]</f>
        <v>0</v>
      </c>
      <c r="M123" s="1">
        <f>COUNTIFS(Table2[Sub-Sector],Table3[[#This Row],[Sub-Sector]],Table2[% Away From Current Week High],"&lt;=0.05")/Table3[[#This Row],[Count]]</f>
        <v>1</v>
      </c>
      <c r="N123" s="1">
        <f>COUNTIFS(Table2[Sub-Sector],Table3[[#This Row],[Sub-Sector]],Table2[% Away From Current Month Low],"&gt;=0.05")/Table3[[#This Row],[Count]]</f>
        <v>0</v>
      </c>
      <c r="O123" s="1">
        <f>COUNTIFS(Table2[Sub-Sector],Table3[[#This Row],[Sub-Sector]],Table2[% Away From Current Month High],"&lt;=0.05")/Table3[[#This Row],[Count]]</f>
        <v>0</v>
      </c>
      <c r="P123" s="1">
        <f>COUNTIFS(Table2[Sub-Sector],Table3[[#This Row],[Sub-Sector]],Table2[% Away From 52W High],"&lt;=10")/Table3[[#This Row],[Count]]</f>
        <v>0</v>
      </c>
      <c r="Q123" s="1">
        <f>COUNTIFS(Table2[Sub-Sector],Table3[[#This Row],[Sub-Sector]],Table2[% Away From 52W Low],"&gt;=10")/Table3[[#This Row],[Count]]</f>
        <v>1</v>
      </c>
      <c r="R123" s="1">
        <f>COUNTIFS(Table2[Sub-Sector],Table3[[#This Row],[Sub-Sector]],Table2[% Price above 20 EMA],"&gt;=0")/Table3[[#This Row],[Count]]</f>
        <v>0</v>
      </c>
      <c r="S123" s="1">
        <f>COUNTIFS(Table2[Sub-Sector],Table3[[#This Row],[Sub-Sector]],Table2[% Price above 50 EMA],"&gt;=0")/Table3[[#This Row],[Count]]</f>
        <v>0</v>
      </c>
      <c r="T123" s="1">
        <f>COUNTIFS(Table2[Sub-Sector],Table3[[#This Row],[Sub-Sector]],Table2[% Price above 200 EMA],"&gt;=0")/Table3[[#This Row],[Count]]</f>
        <v>0</v>
      </c>
      <c r="U123" s="1">
        <f>COUNTIFS(Table2[Sub-Sector],Table3[[#This Row],[Sub-Sector]],Table2[Rate of Change - Zone],"Positive")/Table3[[#This Row],[Count]]</f>
        <v>0</v>
      </c>
      <c r="V123" s="1">
        <f>COUNTIFS(Table2[Sub-Sector],Table3[[#This Row],[Sub-Sector]],Table2[Sharpe Ratio],"&gt;=0.10")/Table3[[#This Row],[Count]]</f>
        <v>0</v>
      </c>
      <c r="W123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707.5</v>
      </c>
      <c r="X123">
        <f>_xlfn.RANK.AVG(Table3[[#This Row],[Score]],Table3[Score],1)</f>
        <v>120.5</v>
      </c>
      <c r="Y123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3">
        <f>_xlfn.RANK.AVG(Table3[[#This Row],[Score 2 ]],Table3[[Score 2 ]],1)</f>
        <v>118.5</v>
      </c>
    </row>
    <row r="124" spans="1:26" x14ac:dyDescent="0.3">
      <c r="A124" t="s">
        <v>349</v>
      </c>
      <c r="B124">
        <f>COUNTIFS(Table2[Sub-Sector],Table3[[#This Row],[Sub-Sector]])</f>
        <v>1</v>
      </c>
      <c r="C124" s="1">
        <f>COUNTIFS(Table2[Sub-Sector],Table3[[#This Row],[Sub-Sector]],Table2[Uptrend],"Uptrend")/Table3[[#This Row],[Count]]</f>
        <v>1</v>
      </c>
      <c r="D124" s="1">
        <f>COUNTIFS(Table2[Sub-Sector],Table3[[#This Row],[Sub-Sector]],Table2[1W Return vs Nifty],"&gt;=5")/Table3[[#This Row],[Count]]</f>
        <v>0</v>
      </c>
      <c r="E124" s="1">
        <f>COUNTIFS(Table2[Sub-Sector],Table3[[#This Row],[Sub-Sector]],Table2[1M Return vs Nifty],"&gt;=5")/Table3[[#This Row],[Count]]</f>
        <v>0</v>
      </c>
      <c r="F124" s="1">
        <f>COUNTIFS(Table2[Sub-Sector],Table3[[#This Row],[Sub-Sector]],Table2[6M Return vs Nifty],"&gt;=10")/Table3[[#This Row],[Count]]</f>
        <v>0</v>
      </c>
      <c r="G124" s="1">
        <f>COUNTIFS(Table2[Sub-Sector],Table3[[#This Row],[Sub-Sector]],Table2[1Y Return vs Nifty],"&gt;=10")/Table3[[#This Row],[Count]]</f>
        <v>0</v>
      </c>
      <c r="H124" s="1">
        <f>COUNTIFS(Table2[Sub-Sector],Table3[[#This Row],[Sub-Sector]],Table2[RSI Exponential â€“ 14D],"&gt;=50")/Table3[[#This Row],[Count]]</f>
        <v>0</v>
      </c>
      <c r="I124" s="1">
        <f>COUNTIFS(Table2[Sub-Sector],Table3[[#This Row],[Sub-Sector]],Table2[Relative Volume],"&gt;=1")/Table3[[#This Row],[Count]]</f>
        <v>0</v>
      </c>
      <c r="J124" s="1">
        <f>COUNTIFS(Table2[Sub-Sector],Table3[[#This Row],[Sub-Sector]],Table2[% Away From Day Low],"&gt;=0.05")/Table3[[#This Row],[Count]]</f>
        <v>0</v>
      </c>
      <c r="K124" s="1">
        <f>COUNTIFS(Table2[Sub-Sector],Table3[[#This Row],[Sub-Sector]],Table2[% Away From Day High],"&lt;=0.05")/Table3[[#This Row],[Count]]</f>
        <v>1</v>
      </c>
      <c r="L124" s="1">
        <f>COUNTIFS(Table2[Sub-Sector],Table3[[#This Row],[Sub-Sector]],Table2[% Away From Current Week Low],"&gt;=0.05")/Table3[[#This Row],[Count]]</f>
        <v>0</v>
      </c>
      <c r="M124" s="1">
        <f>COUNTIFS(Table2[Sub-Sector],Table3[[#This Row],[Sub-Sector]],Table2[% Away From Current Week High],"&lt;=0.05")/Table3[[#This Row],[Count]]</f>
        <v>1</v>
      </c>
      <c r="N124" s="1">
        <f>COUNTIFS(Table2[Sub-Sector],Table3[[#This Row],[Sub-Sector]],Table2[% Away From Current Month Low],"&gt;=0.05")/Table3[[#This Row],[Count]]</f>
        <v>0</v>
      </c>
      <c r="O124" s="1">
        <f>COUNTIFS(Table2[Sub-Sector],Table3[[#This Row],[Sub-Sector]],Table2[% Away From Current Month High],"&lt;=0.05")/Table3[[#This Row],[Count]]</f>
        <v>0</v>
      </c>
      <c r="P124" s="1">
        <f>COUNTIFS(Table2[Sub-Sector],Table3[[#This Row],[Sub-Sector]],Table2[% Away From 52W High],"&lt;=10")/Table3[[#This Row],[Count]]</f>
        <v>0</v>
      </c>
      <c r="Q124" s="1">
        <f>COUNTIFS(Table2[Sub-Sector],Table3[[#This Row],[Sub-Sector]],Table2[% Away From 52W Low],"&gt;=10")/Table3[[#This Row],[Count]]</f>
        <v>1</v>
      </c>
      <c r="R124" s="1">
        <f>COUNTIFS(Table2[Sub-Sector],Table3[[#This Row],[Sub-Sector]],Table2[% Price above 20 EMA],"&gt;=0")/Table3[[#This Row],[Count]]</f>
        <v>0</v>
      </c>
      <c r="S124" s="1">
        <f>COUNTIFS(Table2[Sub-Sector],Table3[[#This Row],[Sub-Sector]],Table2[% Price above 50 EMA],"&gt;=0")/Table3[[#This Row],[Count]]</f>
        <v>0</v>
      </c>
      <c r="T124" s="1">
        <f>COUNTIFS(Table2[Sub-Sector],Table3[[#This Row],[Sub-Sector]],Table2[% Price above 200 EMA],"&gt;=0")/Table3[[#This Row],[Count]]</f>
        <v>0</v>
      </c>
      <c r="U124" s="1">
        <f>COUNTIFS(Table2[Sub-Sector],Table3[[#This Row],[Sub-Sector]],Table2[Rate of Change - Zone],"Positive")/Table3[[#This Row],[Count]]</f>
        <v>0</v>
      </c>
      <c r="V124" s="1">
        <f>COUNTIFS(Table2[Sub-Sector],Table3[[#This Row],[Sub-Sector]],Table2[Sharpe Ratio],"&gt;=0.10")/Table3[[#This Row],[Count]]</f>
        <v>0</v>
      </c>
      <c r="W124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608</v>
      </c>
      <c r="X124">
        <f>_xlfn.RANK.AVG(Table3[[#This Row],[Score]],Table3[Score],1)</f>
        <v>106.5</v>
      </c>
      <c r="Y124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4">
        <f>_xlfn.RANK.AVG(Table3[[#This Row],[Score 2 ]],Table3[[Score 2 ]],1)</f>
        <v>118.5</v>
      </c>
    </row>
    <row r="125" spans="1:26" x14ac:dyDescent="0.3">
      <c r="A125" t="s">
        <v>1581</v>
      </c>
      <c r="B125">
        <f>COUNTIFS(Table2[Sub-Sector],Table3[[#This Row],[Sub-Sector]])</f>
        <v>1</v>
      </c>
      <c r="C125" s="1">
        <f>COUNTIFS(Table2[Sub-Sector],Table3[[#This Row],[Sub-Sector]],Table2[Uptrend],"Uptrend")/Table3[[#This Row],[Count]]</f>
        <v>0</v>
      </c>
      <c r="D125" s="1">
        <f>COUNTIFS(Table2[Sub-Sector],Table3[[#This Row],[Sub-Sector]],Table2[1W Return vs Nifty],"&gt;=5")/Table3[[#This Row],[Count]]</f>
        <v>0</v>
      </c>
      <c r="E125" s="1">
        <f>COUNTIFS(Table2[Sub-Sector],Table3[[#This Row],[Sub-Sector]],Table2[1M Return vs Nifty],"&gt;=5")/Table3[[#This Row],[Count]]</f>
        <v>1</v>
      </c>
      <c r="F125" s="1">
        <f>COUNTIFS(Table2[Sub-Sector],Table3[[#This Row],[Sub-Sector]],Table2[6M Return vs Nifty],"&gt;=10")/Table3[[#This Row],[Count]]</f>
        <v>0</v>
      </c>
      <c r="G125" s="1">
        <f>COUNTIFS(Table2[Sub-Sector],Table3[[#This Row],[Sub-Sector]],Table2[1Y Return vs Nifty],"&gt;=10")/Table3[[#This Row],[Count]]</f>
        <v>0</v>
      </c>
      <c r="H125" s="1">
        <f>COUNTIFS(Table2[Sub-Sector],Table3[[#This Row],[Sub-Sector]],Table2[RSI Exponential â€“ 14D],"&gt;=50")/Table3[[#This Row],[Count]]</f>
        <v>1</v>
      </c>
      <c r="I125" s="1">
        <f>COUNTIFS(Table2[Sub-Sector],Table3[[#This Row],[Sub-Sector]],Table2[Relative Volume],"&gt;=1")/Table3[[#This Row],[Count]]</f>
        <v>0</v>
      </c>
      <c r="J125" s="1">
        <f>COUNTIFS(Table2[Sub-Sector],Table3[[#This Row],[Sub-Sector]],Table2[% Away From Day Low],"&gt;=0.05")/Table3[[#This Row],[Count]]</f>
        <v>0</v>
      </c>
      <c r="K125" s="1">
        <f>COUNTIFS(Table2[Sub-Sector],Table3[[#This Row],[Sub-Sector]],Table2[% Away From Day High],"&lt;=0.05")/Table3[[#This Row],[Count]]</f>
        <v>1</v>
      </c>
      <c r="L125" s="1">
        <f>COUNTIFS(Table2[Sub-Sector],Table3[[#This Row],[Sub-Sector]],Table2[% Away From Current Week Low],"&gt;=0.05")/Table3[[#This Row],[Count]]</f>
        <v>0</v>
      </c>
      <c r="M125" s="1">
        <f>COUNTIFS(Table2[Sub-Sector],Table3[[#This Row],[Sub-Sector]],Table2[% Away From Current Week High],"&lt;=0.05")/Table3[[#This Row],[Count]]</f>
        <v>1</v>
      </c>
      <c r="N125" s="1">
        <f>COUNTIFS(Table2[Sub-Sector],Table3[[#This Row],[Sub-Sector]],Table2[% Away From Current Month Low],"&gt;=0.05")/Table3[[#This Row],[Count]]</f>
        <v>1</v>
      </c>
      <c r="O125" s="1">
        <f>COUNTIFS(Table2[Sub-Sector],Table3[[#This Row],[Sub-Sector]],Table2[% Away From Current Month High],"&lt;=0.05")/Table3[[#This Row],[Count]]</f>
        <v>1</v>
      </c>
      <c r="P125" s="1">
        <f>COUNTIFS(Table2[Sub-Sector],Table3[[#This Row],[Sub-Sector]],Table2[% Away From 52W High],"&lt;=10")/Table3[[#This Row],[Count]]</f>
        <v>0</v>
      </c>
      <c r="Q125" s="1">
        <f>COUNTIFS(Table2[Sub-Sector],Table3[[#This Row],[Sub-Sector]],Table2[% Away From 52W Low],"&gt;=10")/Table3[[#This Row],[Count]]</f>
        <v>1</v>
      </c>
      <c r="R125" s="1">
        <f>COUNTIFS(Table2[Sub-Sector],Table3[[#This Row],[Sub-Sector]],Table2[% Price above 20 EMA],"&gt;=0")/Table3[[#This Row],[Count]]</f>
        <v>1</v>
      </c>
      <c r="S125" s="1">
        <f>COUNTIFS(Table2[Sub-Sector],Table3[[#This Row],[Sub-Sector]],Table2[% Price above 50 EMA],"&gt;=0")/Table3[[#This Row],[Count]]</f>
        <v>1</v>
      </c>
      <c r="T125" s="1">
        <f>COUNTIFS(Table2[Sub-Sector],Table3[[#This Row],[Sub-Sector]],Table2[% Price above 200 EMA],"&gt;=0")/Table3[[#This Row],[Count]]</f>
        <v>0</v>
      </c>
      <c r="U125" s="1">
        <f>COUNTIFS(Table2[Sub-Sector],Table3[[#This Row],[Sub-Sector]],Table2[Rate of Change - Zone],"Positive")/Table3[[#This Row],[Count]]</f>
        <v>0</v>
      </c>
      <c r="V125" s="1">
        <f>COUNTIFS(Table2[Sub-Sector],Table3[[#This Row],[Sub-Sector]],Table2[Sharpe Ratio],"&gt;=0.10")/Table3[[#This Row],[Count]]</f>
        <v>0</v>
      </c>
      <c r="W125">
        <f>_xlfn.RANK.AVG(Table3[[#This Row],[Uptrend]],Table3[Uptrend])+_xlfn.RANK.AVG(Table3[[#This Row],[1W Out-Performance]],Table3[1W Out-Performance])+_xlfn.RANK.AVG(Table3[[#This Row],[1M Out-Performance]],Table3[1M Out-Performance])+_xlfn.RANK.AVG(Table3[[#This Row],[Relative Volume]],Table3[Relative Volume])+_xlfn.RANK.AVG(Table3[[#This Row],[Rate of Change - Zone]],Table3[Rate of Change - Zone])+_xlfn.RANK.AVG(Table3[[#This Row],[6M Return vs Nifty]],Table3[6M Return vs Nifty])+_xlfn.RANK.AVG(Table3[[#This Row],[1Y Return vs Nifty]],Table3[1Y Return vs Nifty])</f>
        <v>616</v>
      </c>
      <c r="X125">
        <f>_xlfn.RANK.AVG(Table3[[#This Row],[Score]],Table3[Score],1)</f>
        <v>113</v>
      </c>
      <c r="Y125">
        <f>_xlfn.RANK.AVG(Table3[[#This Row],[6M Return vs Nifty]],Table3[6M Return vs Nifty])+_xlfn.RANK.AVG(Table3[[#This Row],[1Y Return vs Nifty]],Table3[1Y Return vs Nifty])+_xlfn.RANK.AVG(Table3[[#This Row],[Rate of Change - Zone]],Table3[Rate of Change - Zone])+_xlfn.RANK.AVG(Table3[[#This Row],[Relative Volume]],Table3[Relative Volume])</f>
        <v>417.5</v>
      </c>
      <c r="Z125">
        <f>_xlfn.RANK.AVG(Table3[[#This Row],[Score 2 ]],Table3[[Score 2 ]],1)</f>
        <v>118.5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872-9E83-4E0A-9243-5BAA8063EC64}">
  <dimension ref="A1:AV733"/>
  <sheetViews>
    <sheetView topLeftCell="AL1" workbookViewId="0">
      <selection activeCell="AQ1" sqref="AQ1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37.109375" bestFit="1" customWidth="1"/>
    <col min="5" max="5" width="13" bestFit="1" customWidth="1"/>
    <col min="6" max="6" width="12.6640625" bestFit="1" customWidth="1"/>
    <col min="7" max="7" width="18.5546875" bestFit="1" customWidth="1"/>
    <col min="8" max="8" width="25.6640625" bestFit="1" customWidth="1"/>
    <col min="9" max="9" width="19.44140625" bestFit="1" customWidth="1"/>
    <col min="10" max="10" width="26.33203125" bestFit="1" customWidth="1"/>
    <col min="11" max="11" width="19.44140625" bestFit="1" customWidth="1"/>
    <col min="12" max="12" width="26.33203125" bestFit="1" customWidth="1"/>
    <col min="13" max="13" width="19.5546875" bestFit="1" customWidth="1"/>
    <col min="14" max="14" width="26.5546875" bestFit="1" customWidth="1"/>
    <col min="15" max="15" width="10.88671875" bestFit="1" customWidth="1"/>
    <col min="16" max="17" width="12" bestFit="1" customWidth="1"/>
    <col min="18" max="18" width="23.88671875" bestFit="1" customWidth="1"/>
    <col min="19" max="20" width="22.21875" bestFit="1" customWidth="1"/>
    <col min="21" max="21" width="23.33203125" bestFit="1" customWidth="1"/>
    <col min="22" max="22" width="17.6640625" bestFit="1" customWidth="1"/>
    <col min="23" max="23" width="10.33203125" bestFit="1" customWidth="1"/>
    <col min="24" max="24" width="10.6640625" bestFit="1" customWidth="1"/>
    <col min="25" max="25" width="19.44140625" bestFit="1" customWidth="1"/>
    <col min="26" max="26" width="19.88671875" bestFit="1" customWidth="1"/>
    <col min="27" max="27" width="20.109375" bestFit="1" customWidth="1"/>
    <col min="28" max="28" width="20.5546875" bestFit="1" customWidth="1"/>
    <col min="29" max="29" width="22.44140625" bestFit="1" customWidth="1"/>
    <col min="30" max="30" width="23" bestFit="1" customWidth="1"/>
    <col min="31" max="31" width="31.77734375" bestFit="1" customWidth="1"/>
    <col min="32" max="32" width="32.21875" bestFit="1" customWidth="1"/>
    <col min="33" max="33" width="32.44140625" bestFit="1" customWidth="1"/>
    <col min="34" max="34" width="32.88671875" bestFit="1" customWidth="1"/>
    <col min="35" max="35" width="23.77734375" bestFit="1" customWidth="1"/>
    <col min="36" max="36" width="23.33203125" bestFit="1" customWidth="1"/>
    <col min="37" max="37" width="19.33203125" bestFit="1" customWidth="1"/>
    <col min="38" max="38" width="29.6640625" bestFit="1" customWidth="1"/>
    <col min="39" max="39" width="35.77734375" bestFit="1" customWidth="1"/>
    <col min="40" max="40" width="16.21875" bestFit="1" customWidth="1"/>
    <col min="41" max="41" width="22.21875" bestFit="1" customWidth="1"/>
    <col min="42" max="42" width="14" bestFit="1" customWidth="1"/>
    <col min="43" max="43" width="21.109375" bestFit="1" customWidth="1"/>
    <col min="44" max="44" width="12.6640625" bestFit="1" customWidth="1"/>
    <col min="45" max="45" width="9.88671875" bestFit="1" customWidth="1"/>
    <col min="46" max="46" width="10.6640625" bestFit="1" customWidth="1"/>
    <col min="47" max="47" width="13.77734375" bestFit="1" customWidth="1"/>
    <col min="48" max="48" width="12" bestFit="1" customWidth="1"/>
  </cols>
  <sheetData>
    <row r="1" spans="1:48" x14ac:dyDescent="0.3">
      <c r="A1" t="s">
        <v>0</v>
      </c>
      <c r="B1" t="s">
        <v>1</v>
      </c>
      <c r="C1" t="s">
        <v>3142</v>
      </c>
      <c r="D1" t="s">
        <v>2</v>
      </c>
      <c r="E1" t="s">
        <v>3</v>
      </c>
      <c r="F1" t="s">
        <v>4</v>
      </c>
      <c r="G1" t="s">
        <v>5</v>
      </c>
      <c r="H1" t="s">
        <v>3165</v>
      </c>
      <c r="I1" t="s">
        <v>6</v>
      </c>
      <c r="J1" t="s">
        <v>3166</v>
      </c>
      <c r="K1" t="s">
        <v>7</v>
      </c>
      <c r="L1" t="s">
        <v>3167</v>
      </c>
      <c r="M1" t="s">
        <v>8</v>
      </c>
      <c r="N1" t="s">
        <v>3168</v>
      </c>
      <c r="O1" t="s">
        <v>3169</v>
      </c>
      <c r="P1" t="s">
        <v>9</v>
      </c>
      <c r="Q1" t="s">
        <v>10</v>
      </c>
      <c r="R1" t="s">
        <v>11</v>
      </c>
      <c r="S1" s="1" t="s">
        <v>3170</v>
      </c>
      <c r="T1" s="1" t="s">
        <v>3171</v>
      </c>
      <c r="U1" s="1" t="s">
        <v>3172</v>
      </c>
      <c r="V1" t="s">
        <v>12</v>
      </c>
      <c r="W1" t="s">
        <v>3173</v>
      </c>
      <c r="X1" t="s">
        <v>3174</v>
      </c>
      <c r="Y1" t="s">
        <v>3175</v>
      </c>
      <c r="Z1" t="s">
        <v>3176</v>
      </c>
      <c r="AA1" t="s">
        <v>3177</v>
      </c>
      <c r="AB1" t="s">
        <v>3178</v>
      </c>
      <c r="AC1" s="1" t="s">
        <v>3179</v>
      </c>
      <c r="AD1" s="1" t="s">
        <v>3180</v>
      </c>
      <c r="AE1" s="1" t="s">
        <v>3181</v>
      </c>
      <c r="AF1" s="1" t="s">
        <v>3182</v>
      </c>
      <c r="AG1" s="1" t="s">
        <v>3183</v>
      </c>
      <c r="AH1" s="1" t="s">
        <v>3184</v>
      </c>
      <c r="AI1" t="s">
        <v>13</v>
      </c>
      <c r="AJ1" t="s">
        <v>14</v>
      </c>
      <c r="AK1" t="s">
        <v>3185</v>
      </c>
      <c r="AL1" t="s">
        <v>3186</v>
      </c>
      <c r="AM1" t="s">
        <v>3187</v>
      </c>
      <c r="AN1" t="s">
        <v>3188</v>
      </c>
      <c r="AO1" t="s">
        <v>3189</v>
      </c>
      <c r="AP1" t="s">
        <v>15</v>
      </c>
      <c r="AQ1" s="2" t="s">
        <v>3193</v>
      </c>
      <c r="AR1" s="2" t="s">
        <v>3194</v>
      </c>
      <c r="AS1" s="2" t="s">
        <v>3195</v>
      </c>
      <c r="AT1" s="2" t="s">
        <v>3196</v>
      </c>
      <c r="AU1" s="2" t="s">
        <v>3197</v>
      </c>
      <c r="AV1" s="2" t="s">
        <v>3198</v>
      </c>
    </row>
    <row r="2" spans="1:48" x14ac:dyDescent="0.3">
      <c r="A2" t="s">
        <v>961</v>
      </c>
      <c r="B2" t="s">
        <v>962</v>
      </c>
      <c r="C2" t="s">
        <v>3155</v>
      </c>
      <c r="D2" t="s">
        <v>138</v>
      </c>
      <c r="E2">
        <v>15529.07417265</v>
      </c>
      <c r="F2">
        <v>616.1</v>
      </c>
      <c r="G2">
        <v>183.40560147114499</v>
      </c>
      <c r="H2">
        <f>(Table2[[#This Row],[1Y Return vs Nifty]]-AVERAGE(Table2[1Y Return vs Nifty]))/_xlfn.STDEV.P(Table2[1Y Return vs Nifty])</f>
        <v>2.7176771183683441</v>
      </c>
      <c r="I2">
        <v>-2.4880898347514702</v>
      </c>
      <c r="J2">
        <f>(Table2[[#This Row],[1M Return vs Nifty]]-AVERAGE(Table2[1M Return vs Nifty]))/_xlfn.STDEV.P(Table2[1M Return vs Nifty])</f>
        <v>-0.25891832838378415</v>
      </c>
      <c r="K2">
        <v>212.88111410260399</v>
      </c>
      <c r="L2">
        <f>(Table2[[#This Row],[6M Return vs Nifty]]-AVERAGE(Table2[6M Return vs Nifty]))/_xlfn.STDEV.P(Table2[6M Return vs Nifty])</f>
        <v>6.4948199901031147</v>
      </c>
      <c r="M2">
        <v>-3.20304927279776</v>
      </c>
      <c r="N2">
        <f>(Table2[[#This Row],[1W Return vs Nifty]]-AVERAGE(Table2[1W Return vs Nifty]))/_xlfn.STDEV.P(Table2[1W Return vs Nifty])</f>
        <v>-0.73539284197796839</v>
      </c>
      <c r="O2">
        <v>607.78</v>
      </c>
      <c r="P2">
        <v>564.85226834129298</v>
      </c>
      <c r="Q2">
        <v>384.58667483814202</v>
      </c>
      <c r="R2">
        <v>42.226043673276202</v>
      </c>
      <c r="S2" s="1">
        <f>(Table2[[#This Row],[Close Price]]-Table2[[#This Row],[20D EMA]])/Table2[[#This Row],[20D EMA]]</f>
        <v>1.368916384217982E-2</v>
      </c>
      <c r="T2" s="1">
        <f>(Table2[[#This Row],[Close Price]]-Table2[[#This Row],[50D EMA]])/Table2[[#This Row],[50D EMA]]</f>
        <v>9.0727672581005406E-2</v>
      </c>
      <c r="U2" s="1">
        <f>(Table2[[#This Row],[Close Price]]-Table2[[#This Row],[200D EMA]])/Table2[[#This Row],[200D EMA]]</f>
        <v>0.60197958043994426</v>
      </c>
      <c r="V2">
        <v>0.80503412053080203</v>
      </c>
      <c r="W2">
        <v>574.1</v>
      </c>
      <c r="X2">
        <v>632.9</v>
      </c>
      <c r="Y2">
        <v>574.1</v>
      </c>
      <c r="Z2">
        <v>632.9</v>
      </c>
      <c r="AA2">
        <v>532.20000000000005</v>
      </c>
      <c r="AB2">
        <v>648.4</v>
      </c>
      <c r="AC2" s="1">
        <f>(Table2[[#This Row],[Close Price]]/Table2[[#This Row],[Day Low]])-1</f>
        <v>7.3157986413516785E-2</v>
      </c>
      <c r="AD2" s="1">
        <f>(Table2[[#This Row],[Day High]]/Table2[[#This Row],[Close Price]])-1</f>
        <v>2.7268300600551854E-2</v>
      </c>
      <c r="AE2" s="1">
        <f>(Table2[[#This Row],[Close Price]]/Table2[[#This Row],[Current Week Low]])-1</f>
        <v>7.3157986413516785E-2</v>
      </c>
      <c r="AF2" s="1">
        <f>(Table2[[#This Row],[Current Week High]]/Table2[[#This Row],[Close Price]])-1</f>
        <v>2.7268300600551854E-2</v>
      </c>
      <c r="AG2" s="1">
        <f>(Table2[[#This Row],[Close Price]]/Table2[[#This Row],[Current Month Low]])-1</f>
        <v>0.15764750093949642</v>
      </c>
      <c r="AH2" s="1">
        <f>(Table2[[#This Row],[Current Month High]]/Table2[[#This Row],[Close Price]])-1</f>
        <v>5.2426554130822867E-2</v>
      </c>
      <c r="AI2">
        <v>12.6440512903749</v>
      </c>
      <c r="AJ2">
        <v>319.95841995841897</v>
      </c>
      <c r="AK2" t="str">
        <f>IF(AND(Table2[[#This Row],[20D EMA]]&gt;Table2[[#This Row],[50D EMA]],Table2[[#This Row],[50D EMA]]&gt;Table2[[#This Row],[200D EMA]]),"Uptrend","Downtrend/NoTrend")</f>
        <v>Uptrend</v>
      </c>
      <c r="AL2">
        <v>0.35</v>
      </c>
      <c r="AM2" t="s">
        <v>3191</v>
      </c>
      <c r="AN2">
        <v>-2.52</v>
      </c>
      <c r="AO2" t="s">
        <v>3190</v>
      </c>
      <c r="AP2">
        <v>0.26837077973081003</v>
      </c>
      <c r="AQ2">
        <f>(Table2[[#This Row],[Sharpe Ratio]]-AVERAGE(Table2[Sharpe Ratio]))/_xlfn.STDEV.P(Table2[Sharpe Ratio])</f>
        <v>2.3738629773572026</v>
      </c>
      <c r="AR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10.592048915466908</v>
      </c>
      <c r="AS2">
        <f>_xlfn.RANK.AVG(Table2[[#This Row],[1Y Return vs Nifty Z-Score]],Table2[1Y Return vs Nifty Z-Score])</f>
        <v>14</v>
      </c>
      <c r="AT2">
        <f>_xlfn.RANK.AVG(Table2[[#This Row],[6M Return vs Nifty Z-Score]],Table2[6M Return vs Nifty Z-Score])</f>
        <v>1</v>
      </c>
      <c r="AU2">
        <f>_xlfn.RANK.AVG(Table2[[#This Row],[Sharpe Ratio Z-Score]],Table2[Sharpe Ratio Z-Score])</f>
        <v>5</v>
      </c>
      <c r="AV2">
        <f>(Table2[[#This Row],[Rank 1Y]]+Table2[[#This Row],[Rank 6M]]+Table2[[#This Row],[Rank Sharpe]])/3</f>
        <v>6.666666666666667</v>
      </c>
    </row>
    <row r="3" spans="1:48" x14ac:dyDescent="0.3">
      <c r="A3" t="s">
        <v>696</v>
      </c>
      <c r="B3" t="s">
        <v>697</v>
      </c>
      <c r="C3" t="s">
        <v>3158</v>
      </c>
      <c r="D3" t="s">
        <v>133</v>
      </c>
      <c r="E3">
        <v>26159.770965795</v>
      </c>
      <c r="F3">
        <v>767.05</v>
      </c>
      <c r="G3">
        <v>193.38934700279</v>
      </c>
      <c r="H3">
        <f>(Table2[[#This Row],[1Y Return vs Nifty]]-AVERAGE(Table2[1Y Return vs Nifty]))/_xlfn.STDEV.P(Table2[1Y Return vs Nifty])</f>
        <v>2.88778551441695</v>
      </c>
      <c r="I3">
        <v>19.968694794482001</v>
      </c>
      <c r="J3">
        <f>(Table2[[#This Row],[1M Return vs Nifty]]-AVERAGE(Table2[1M Return vs Nifty]))/_xlfn.STDEV.P(Table2[1M Return vs Nifty])</f>
        <v>2.3256648218014173</v>
      </c>
      <c r="K3">
        <v>116.558326765917</v>
      </c>
      <c r="L3">
        <f>(Table2[[#This Row],[6M Return vs Nifty]]-AVERAGE(Table2[6M Return vs Nifty]))/_xlfn.STDEV.P(Table2[6M Return vs Nifty])</f>
        <v>3.4355059270233603</v>
      </c>
      <c r="M3">
        <v>1.61160181391798</v>
      </c>
      <c r="N3">
        <f>(Table2[[#This Row],[1W Return vs Nifty]]-AVERAGE(Table2[1W Return vs Nifty]))/_xlfn.STDEV.P(Table2[1W Return vs Nifty])</f>
        <v>0.32503950461748254</v>
      </c>
      <c r="O3">
        <v>729.25</v>
      </c>
      <c r="P3">
        <v>663.12350142948696</v>
      </c>
      <c r="Q3">
        <v>481.42074191497602</v>
      </c>
      <c r="R3">
        <v>61.422006923066597</v>
      </c>
      <c r="S3" s="1">
        <f>(Table2[[#This Row],[Close Price]]-Table2[[#This Row],[20D EMA]])/Table2[[#This Row],[20D EMA]]</f>
        <v>5.1834076105587872E-2</v>
      </c>
      <c r="T3" s="1">
        <f>(Table2[[#This Row],[Close Price]]-Table2[[#This Row],[50D EMA]])/Table2[[#This Row],[50D EMA]]</f>
        <v>0.15672268943338602</v>
      </c>
      <c r="U3" s="1">
        <f>(Table2[[#This Row],[Close Price]]-Table2[[#This Row],[200D EMA]])/Table2[[#This Row],[200D EMA]]</f>
        <v>0.59330484380224124</v>
      </c>
      <c r="V3">
        <v>0.71484084937095804</v>
      </c>
      <c r="W3">
        <v>735</v>
      </c>
      <c r="X3">
        <v>771.75</v>
      </c>
      <c r="Y3">
        <v>735</v>
      </c>
      <c r="Z3">
        <v>796.25</v>
      </c>
      <c r="AA3">
        <v>653.5</v>
      </c>
      <c r="AB3">
        <v>796.25</v>
      </c>
      <c r="AC3" s="1">
        <f>(Table2[[#This Row],[Close Price]]/Table2[[#This Row],[Day Low]])-1</f>
        <v>4.360544217687079E-2</v>
      </c>
      <c r="AD3" s="1">
        <f>(Table2[[#This Row],[Day High]]/Table2[[#This Row],[Close Price]])-1</f>
        <v>6.1273710970601858E-3</v>
      </c>
      <c r="AE3" s="1">
        <f>(Table2[[#This Row],[Close Price]]/Table2[[#This Row],[Current Week Low]])-1</f>
        <v>4.360544217687079E-2</v>
      </c>
      <c r="AF3" s="1">
        <f>(Table2[[#This Row],[Current Week High]]/Table2[[#This Row],[Close Price]])-1</f>
        <v>3.8067922560458989E-2</v>
      </c>
      <c r="AG3" s="1">
        <f>(Table2[[#This Row],[Close Price]]/Table2[[#This Row],[Current Month Low]])-1</f>
        <v>0.17375669472073452</v>
      </c>
      <c r="AH3" s="1">
        <f>(Table2[[#This Row],[Current Month High]]/Table2[[#This Row],[Close Price]])-1</f>
        <v>3.8067922560458989E-2</v>
      </c>
      <c r="AI3">
        <v>3.80679225604589</v>
      </c>
      <c r="AJ3">
        <v>248.65909090909</v>
      </c>
      <c r="AK3" t="str">
        <f>IF(AND(Table2[[#This Row],[20D EMA]]&gt;Table2[[#This Row],[50D EMA]],Table2[[#This Row],[50D EMA]]&gt;Table2[[#This Row],[200D EMA]]),"Uptrend","Downtrend/NoTrend")</f>
        <v>Uptrend</v>
      </c>
      <c r="AL3">
        <v>0.44</v>
      </c>
      <c r="AM3" t="s">
        <v>3191</v>
      </c>
      <c r="AN3">
        <v>5.42</v>
      </c>
      <c r="AO3" t="s">
        <v>3191</v>
      </c>
      <c r="AP3">
        <v>0.26691168921179298</v>
      </c>
      <c r="AQ3">
        <f>(Table2[[#This Row],[Sharpe Ratio]]-AVERAGE(Table2[Sharpe Ratio]))/_xlfn.STDEV.P(Table2[Sharpe Ratio])</f>
        <v>2.3567657927260437</v>
      </c>
      <c r="AR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11.330761560585254</v>
      </c>
      <c r="AS3">
        <f>_xlfn.RANK.AVG(Table2[[#This Row],[1Y Return vs Nifty Z-Score]],Table2[1Y Return vs Nifty Z-Score])</f>
        <v>12</v>
      </c>
      <c r="AT3">
        <f>_xlfn.RANK.AVG(Table2[[#This Row],[6M Return vs Nifty Z-Score]],Table2[6M Return vs Nifty Z-Score])</f>
        <v>6</v>
      </c>
      <c r="AU3">
        <f>_xlfn.RANK.AVG(Table2[[#This Row],[Sharpe Ratio Z-Score]],Table2[Sharpe Ratio Z-Score])</f>
        <v>6</v>
      </c>
      <c r="AV3">
        <f>(Table2[[#This Row],[Rank 1Y]]+Table2[[#This Row],[Rank 6M]]+Table2[[#This Row],[Rank Sharpe]])/3</f>
        <v>8</v>
      </c>
    </row>
    <row r="4" spans="1:48" x14ac:dyDescent="0.3">
      <c r="A4" t="s">
        <v>465</v>
      </c>
      <c r="B4" t="s">
        <v>466</v>
      </c>
      <c r="C4" t="s">
        <v>3154</v>
      </c>
      <c r="D4" t="s">
        <v>154</v>
      </c>
      <c r="E4">
        <v>48595.07187765</v>
      </c>
      <c r="F4">
        <v>1824.85</v>
      </c>
      <c r="G4">
        <v>344.82417434230803</v>
      </c>
      <c r="H4">
        <f>(Table2[[#This Row],[1Y Return vs Nifty]]-AVERAGE(Table2[1Y Return vs Nifty]))/_xlfn.STDEV.P(Table2[1Y Return vs Nifty])</f>
        <v>5.4680130956360076</v>
      </c>
      <c r="I4">
        <v>13.8190665241852</v>
      </c>
      <c r="J4">
        <f>(Table2[[#This Row],[1M Return vs Nifty]]-AVERAGE(Table2[1M Return vs Nifty]))/_xlfn.STDEV.P(Table2[1M Return vs Nifty])</f>
        <v>1.6178953939991341</v>
      </c>
      <c r="K4">
        <v>83.755056772011599</v>
      </c>
      <c r="L4">
        <f>(Table2[[#This Row],[6M Return vs Nifty]]-AVERAGE(Table2[6M Return vs Nifty]))/_xlfn.STDEV.P(Table2[6M Return vs Nifty])</f>
        <v>2.3936392204820103</v>
      </c>
      <c r="M4">
        <v>6.7663612186715598</v>
      </c>
      <c r="N4">
        <f>(Table2[[#This Row],[1W Return vs Nifty]]-AVERAGE(Table2[1W Return vs Nifty]))/_xlfn.STDEV.P(Table2[1W Return vs Nifty])</f>
        <v>1.4603810928791909</v>
      </c>
      <c r="O4">
        <v>1755.69</v>
      </c>
      <c r="P4">
        <v>1689.9082936703301</v>
      </c>
      <c r="Q4">
        <v>1302.8942310319501</v>
      </c>
      <c r="R4">
        <v>73.2511141446804</v>
      </c>
      <c r="S4" s="1">
        <f>(Table2[[#This Row],[Close Price]]-Table2[[#This Row],[20D EMA]])/Table2[[#This Row],[20D EMA]]</f>
        <v>3.9391919985874414E-2</v>
      </c>
      <c r="T4" s="1">
        <f>(Table2[[#This Row],[Close Price]]-Table2[[#This Row],[50D EMA]])/Table2[[#This Row],[50D EMA]]</f>
        <v>7.9851496578307507E-2</v>
      </c>
      <c r="U4" s="1">
        <f>(Table2[[#This Row],[Close Price]]-Table2[[#This Row],[200D EMA]])/Table2[[#This Row],[200D EMA]]</f>
        <v>0.4006125413224354</v>
      </c>
      <c r="V4">
        <v>1.2277831752445401</v>
      </c>
      <c r="W4">
        <v>1803.7</v>
      </c>
      <c r="X4">
        <v>1899.9</v>
      </c>
      <c r="Y4">
        <v>1751.1</v>
      </c>
      <c r="Z4">
        <v>1969</v>
      </c>
      <c r="AA4">
        <v>1577.9</v>
      </c>
      <c r="AB4">
        <v>1969</v>
      </c>
      <c r="AC4" s="1">
        <f>(Table2[[#This Row],[Close Price]]/Table2[[#This Row],[Day Low]])-1</f>
        <v>1.1725896767755151E-2</v>
      </c>
      <c r="AD4" s="1">
        <f>(Table2[[#This Row],[Day High]]/Table2[[#This Row],[Close Price]])-1</f>
        <v>4.1126667945310613E-2</v>
      </c>
      <c r="AE4" s="1">
        <f>(Table2[[#This Row],[Close Price]]/Table2[[#This Row],[Current Week Low]])-1</f>
        <v>4.2116383987208073E-2</v>
      </c>
      <c r="AF4" s="1">
        <f>(Table2[[#This Row],[Current Week High]]/Table2[[#This Row],[Close Price]])-1</f>
        <v>7.899279392826819E-2</v>
      </c>
      <c r="AG4" s="1">
        <f>(Table2[[#This Row],[Close Price]]/Table2[[#This Row],[Current Month Low]])-1</f>
        <v>0.15650548196970648</v>
      </c>
      <c r="AH4" s="1">
        <f>(Table2[[#This Row],[Current Month High]]/Table2[[#This Row],[Close Price]])-1</f>
        <v>7.899279392826819E-2</v>
      </c>
      <c r="AI4">
        <v>7.8992793928268101</v>
      </c>
      <c r="AJ4">
        <v>422.87965616045801</v>
      </c>
      <c r="AK4" t="str">
        <f>IF(AND(Table2[[#This Row],[20D EMA]]&gt;Table2[[#This Row],[50D EMA]],Table2[[#This Row],[50D EMA]]&gt;Table2[[#This Row],[200D EMA]]),"Uptrend","Downtrend/NoTrend")</f>
        <v>Uptrend</v>
      </c>
      <c r="AL4">
        <v>0.19</v>
      </c>
      <c r="AM4" t="s">
        <v>3191</v>
      </c>
      <c r="AN4">
        <v>8.24</v>
      </c>
      <c r="AO4" t="s">
        <v>3191</v>
      </c>
      <c r="AP4">
        <v>0.24772643524945701</v>
      </c>
      <c r="AQ4">
        <f>(Table2[[#This Row],[Sharpe Ratio]]-AVERAGE(Table2[Sharpe Ratio]))/_xlfn.STDEV.P(Table2[Sharpe Ratio])</f>
        <v>2.1319587468885435</v>
      </c>
      <c r="AR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13.071887549884886</v>
      </c>
      <c r="AS4">
        <f>_xlfn.RANK.AVG(Table2[[#This Row],[1Y Return vs Nifty Z-Score]],Table2[1Y Return vs Nifty Z-Score])</f>
        <v>1</v>
      </c>
      <c r="AT4">
        <f>_xlfn.RANK.AVG(Table2[[#This Row],[6M Return vs Nifty Z-Score]],Table2[6M Return vs Nifty Z-Score])</f>
        <v>22</v>
      </c>
      <c r="AU4">
        <f>_xlfn.RANK.AVG(Table2[[#This Row],[Sharpe Ratio Z-Score]],Table2[Sharpe Ratio Z-Score])</f>
        <v>13</v>
      </c>
      <c r="AV4">
        <f>(Table2[[#This Row],[Rank 1Y]]+Table2[[#This Row],[Rank 6M]]+Table2[[#This Row],[Rank Sharpe]])/3</f>
        <v>12</v>
      </c>
    </row>
    <row r="5" spans="1:48" x14ac:dyDescent="0.3">
      <c r="A5" t="s">
        <v>109</v>
      </c>
      <c r="B5" t="s">
        <v>110</v>
      </c>
      <c r="C5" t="s">
        <v>3157</v>
      </c>
      <c r="D5" t="s">
        <v>111</v>
      </c>
      <c r="E5">
        <v>274423.87783086498</v>
      </c>
      <c r="F5">
        <v>7768.05</v>
      </c>
      <c r="G5">
        <v>252.77540989955301</v>
      </c>
      <c r="H5">
        <f>(Table2[[#This Row],[1Y Return vs Nifty]]-AVERAGE(Table2[1Y Return vs Nifty]))/_xlfn.STDEV.P(Table2[1Y Return vs Nifty])</f>
        <v>3.8996370159390921</v>
      </c>
      <c r="I5">
        <v>6.4529753515019204</v>
      </c>
      <c r="J5">
        <f>(Table2[[#This Row],[1M Return vs Nifty]]-AVERAGE(Table2[1M Return vs Nifty]))/_xlfn.STDEV.P(Table2[1M Return vs Nifty])</f>
        <v>0.77012152779471854</v>
      </c>
      <c r="K5">
        <v>77.068366725404502</v>
      </c>
      <c r="L5">
        <f>(Table2[[#This Row],[6M Return vs Nifty]]-AVERAGE(Table2[6M Return vs Nifty]))/_xlfn.STDEV.P(Table2[6M Return vs Nifty])</f>
        <v>2.1812628403889369</v>
      </c>
      <c r="M5">
        <v>-3.95918794836368</v>
      </c>
      <c r="N5">
        <f>(Table2[[#This Row],[1W Return vs Nifty]]-AVERAGE(Table2[1W Return vs Nifty]))/_xlfn.STDEV.P(Table2[1W Return vs Nifty])</f>
        <v>-0.90193324036619449</v>
      </c>
      <c r="O5">
        <v>7745.05</v>
      </c>
      <c r="P5">
        <v>7222.35728218433</v>
      </c>
      <c r="Q5">
        <v>5362.1212658875802</v>
      </c>
      <c r="R5">
        <v>44.214542346899698</v>
      </c>
      <c r="S5" s="1">
        <f>(Table2[[#This Row],[Close Price]]-Table2[[#This Row],[20D EMA]])/Table2[[#This Row],[20D EMA]]</f>
        <v>2.9696386724423988E-3</v>
      </c>
      <c r="T5" s="1">
        <f>(Table2[[#This Row],[Close Price]]-Table2[[#This Row],[50D EMA]])/Table2[[#This Row],[50D EMA]]</f>
        <v>7.5556040291962806E-2</v>
      </c>
      <c r="U5" s="1">
        <f>(Table2[[#This Row],[Close Price]]-Table2[[#This Row],[200D EMA]])/Table2[[#This Row],[200D EMA]]</f>
        <v>0.44868972833910198</v>
      </c>
      <c r="V5">
        <v>0.847497628680983</v>
      </c>
      <c r="W5">
        <v>7630.1</v>
      </c>
      <c r="X5">
        <v>7800</v>
      </c>
      <c r="Y5">
        <v>7620.2</v>
      </c>
      <c r="Z5">
        <v>8345</v>
      </c>
      <c r="AA5">
        <v>7272</v>
      </c>
      <c r="AB5">
        <v>8345</v>
      </c>
      <c r="AC5" s="1">
        <f>(Table2[[#This Row],[Close Price]]/Table2[[#This Row],[Day Low]])-1</f>
        <v>1.8079710619782086E-2</v>
      </c>
      <c r="AD5" s="1">
        <f>(Table2[[#This Row],[Day High]]/Table2[[#This Row],[Close Price]])-1</f>
        <v>4.1130013323806836E-3</v>
      </c>
      <c r="AE5" s="1">
        <f>(Table2[[#This Row],[Close Price]]/Table2[[#This Row],[Current Week Low]])-1</f>
        <v>1.9402377890344047E-2</v>
      </c>
      <c r="AF5" s="1">
        <f>(Table2[[#This Row],[Current Week High]]/Table2[[#This Row],[Close Price]])-1</f>
        <v>7.4272178989579052E-2</v>
      </c>
      <c r="AG5" s="1">
        <f>(Table2[[#This Row],[Close Price]]/Table2[[#This Row],[Current Month Low]])-1</f>
        <v>6.8213696369636923E-2</v>
      </c>
      <c r="AH5" s="1">
        <f>(Table2[[#This Row],[Current Month High]]/Table2[[#This Row],[Close Price]])-1</f>
        <v>7.4272178989579052E-2</v>
      </c>
      <c r="AI5">
        <v>7.4272178989578999</v>
      </c>
      <c r="AJ5">
        <v>299.38560411310999</v>
      </c>
      <c r="AK5" t="str">
        <f>IF(AND(Table2[[#This Row],[20D EMA]]&gt;Table2[[#This Row],[50D EMA]],Table2[[#This Row],[50D EMA]]&gt;Table2[[#This Row],[200D EMA]]),"Uptrend","Downtrend/NoTrend")</f>
        <v>Uptrend</v>
      </c>
      <c r="AL5">
        <v>0.31</v>
      </c>
      <c r="AM5" t="s">
        <v>3191</v>
      </c>
      <c r="AN5">
        <v>2.04</v>
      </c>
      <c r="AO5" t="s">
        <v>3191</v>
      </c>
      <c r="AP5">
        <v>0.28825407817099802</v>
      </c>
      <c r="AQ5">
        <f>(Table2[[#This Row],[Sharpe Ratio]]-AVERAGE(Table2[Sharpe Ratio]))/_xlfn.STDEV.P(Table2[Sharpe Ratio])</f>
        <v>2.606849498808482</v>
      </c>
      <c r="AR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8.555937642565036</v>
      </c>
      <c r="AS5">
        <f>_xlfn.RANK.AVG(Table2[[#This Row],[1Y Return vs Nifty Z-Score]],Table2[1Y Return vs Nifty Z-Score])</f>
        <v>6</v>
      </c>
      <c r="AT5">
        <f>_xlfn.RANK.AVG(Table2[[#This Row],[6M Return vs Nifty Z-Score]],Table2[6M Return vs Nifty Z-Score])</f>
        <v>29</v>
      </c>
      <c r="AU5">
        <f>_xlfn.RANK.AVG(Table2[[#This Row],[Sharpe Ratio Z-Score]],Table2[Sharpe Ratio Z-Score])</f>
        <v>2</v>
      </c>
      <c r="AV5">
        <f>(Table2[[#This Row],[Rank 1Y]]+Table2[[#This Row],[Rank 6M]]+Table2[[#This Row],[Rank Sharpe]])/3</f>
        <v>12.333333333333334</v>
      </c>
    </row>
    <row r="6" spans="1:48" x14ac:dyDescent="0.3">
      <c r="A6" t="s">
        <v>904</v>
      </c>
      <c r="B6" t="s">
        <v>905</v>
      </c>
      <c r="C6" t="s">
        <v>3152</v>
      </c>
      <c r="D6" t="s">
        <v>906</v>
      </c>
      <c r="E6">
        <v>17001.654139890001</v>
      </c>
      <c r="F6">
        <v>2514.3000000000002</v>
      </c>
      <c r="G6">
        <v>130.61960934381699</v>
      </c>
      <c r="H6">
        <f>(Table2[[#This Row],[1Y Return vs Nifty]]-AVERAGE(Table2[1Y Return vs Nifty]))/_xlfn.STDEV.P(Table2[1Y Return vs Nifty])</f>
        <v>1.818281152580483</v>
      </c>
      <c r="I6">
        <v>-4.75037680892813</v>
      </c>
      <c r="J6">
        <f>(Table2[[#This Row],[1M Return vs Nifty]]-AVERAGE(Table2[1M Return vs Nifty]))/_xlfn.STDEV.P(Table2[1M Return vs Nifty])</f>
        <v>-0.51928814048631211</v>
      </c>
      <c r="K6">
        <v>142.00573062645901</v>
      </c>
      <c r="L6">
        <f>(Table2[[#This Row],[6M Return vs Nifty]]-AVERAGE(Table2[6M Return vs Nifty]))/_xlfn.STDEV.P(Table2[6M Return vs Nifty])</f>
        <v>4.2437425099962294</v>
      </c>
      <c r="M6">
        <v>3.27264871134396</v>
      </c>
      <c r="N6">
        <f>(Table2[[#This Row],[1W Return vs Nifty]]-AVERAGE(Table2[1W Return vs Nifty]))/_xlfn.STDEV.P(Table2[1W Return vs Nifty])</f>
        <v>0.69088696220429247</v>
      </c>
      <c r="O6">
        <v>2441.9299999999998</v>
      </c>
      <c r="P6">
        <v>2261.3718955876302</v>
      </c>
      <c r="Q6">
        <v>1591.43863063615</v>
      </c>
      <c r="R6">
        <v>56.202900833759799</v>
      </c>
      <c r="S6" s="1">
        <f>(Table2[[#This Row],[Close Price]]-Table2[[#This Row],[20D EMA]])/Table2[[#This Row],[20D EMA]]</f>
        <v>2.9636394163633006E-2</v>
      </c>
      <c r="T6" s="1">
        <f>(Table2[[#This Row],[Close Price]]-Table2[[#This Row],[50D EMA]])/Table2[[#This Row],[50D EMA]]</f>
        <v>0.11184719545948243</v>
      </c>
      <c r="U6" s="1">
        <f>(Table2[[#This Row],[Close Price]]-Table2[[#This Row],[200D EMA]])/Table2[[#This Row],[200D EMA]]</f>
        <v>0.57989127045065647</v>
      </c>
      <c r="V6">
        <v>0.428164768402225</v>
      </c>
      <c r="W6">
        <v>2386.4</v>
      </c>
      <c r="X6">
        <v>2539.5</v>
      </c>
      <c r="Y6">
        <v>2386.4</v>
      </c>
      <c r="Z6">
        <v>2609.85</v>
      </c>
      <c r="AA6">
        <v>2210</v>
      </c>
      <c r="AB6">
        <v>2609.85</v>
      </c>
      <c r="AC6" s="1">
        <f>(Table2[[#This Row],[Close Price]]/Table2[[#This Row],[Day Low]])-1</f>
        <v>5.359537378478052E-2</v>
      </c>
      <c r="AD6" s="1">
        <f>(Table2[[#This Row],[Day High]]/Table2[[#This Row],[Close Price]])-1</f>
        <v>1.0022670325736671E-2</v>
      </c>
      <c r="AE6" s="1">
        <f>(Table2[[#This Row],[Close Price]]/Table2[[#This Row],[Current Week Low]])-1</f>
        <v>5.359537378478052E-2</v>
      </c>
      <c r="AF6" s="1">
        <f>(Table2[[#This Row],[Current Week High]]/Table2[[#This Row],[Close Price]])-1</f>
        <v>3.8002624985085109E-2</v>
      </c>
      <c r="AG6" s="1">
        <f>(Table2[[#This Row],[Close Price]]/Table2[[#This Row],[Current Month Low]])-1</f>
        <v>0.13769230769230778</v>
      </c>
      <c r="AH6" s="1">
        <f>(Table2[[#This Row],[Current Month High]]/Table2[[#This Row],[Close Price]])-1</f>
        <v>3.8002624985085109E-2</v>
      </c>
      <c r="AI6">
        <v>7.3857534900369801</v>
      </c>
      <c r="AJ6">
        <v>244.42465753424599</v>
      </c>
      <c r="AK6" t="str">
        <f>IF(AND(Table2[[#This Row],[20D EMA]]&gt;Table2[[#This Row],[50D EMA]],Table2[[#This Row],[50D EMA]]&gt;Table2[[#This Row],[200D EMA]]),"Uptrend","Downtrend/NoTrend")</f>
        <v>Uptrend</v>
      </c>
      <c r="AL6">
        <v>0.51</v>
      </c>
      <c r="AM6" t="s">
        <v>3191</v>
      </c>
      <c r="AN6">
        <v>2</v>
      </c>
      <c r="AO6" t="s">
        <v>3191</v>
      </c>
      <c r="AP6">
        <v>0.25782497866656701</v>
      </c>
      <c r="AQ6">
        <f>(Table2[[#This Row],[Sharpe Ratio]]-AVERAGE(Table2[Sharpe Ratio]))/_xlfn.STDEV.P(Table2[Sharpe Ratio])</f>
        <v>2.2502904467096188</v>
      </c>
      <c r="AR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8.483912931004312</v>
      </c>
      <c r="AS6">
        <f>_xlfn.RANK.AVG(Table2[[#This Row],[1Y Return vs Nifty Z-Score]],Table2[1Y Return vs Nifty Z-Score])</f>
        <v>38</v>
      </c>
      <c r="AT6">
        <f>_xlfn.RANK.AVG(Table2[[#This Row],[6M Return vs Nifty Z-Score]],Table2[6M Return vs Nifty Z-Score])</f>
        <v>4</v>
      </c>
      <c r="AU6">
        <f>_xlfn.RANK.AVG(Table2[[#This Row],[Sharpe Ratio Z-Score]],Table2[Sharpe Ratio Z-Score])</f>
        <v>7</v>
      </c>
      <c r="AV6">
        <f>(Table2[[#This Row],[Rank 1Y]]+Table2[[#This Row],[Rank 6M]]+Table2[[#This Row],[Rank Sharpe]])/3</f>
        <v>16.333333333333332</v>
      </c>
    </row>
    <row r="7" spans="1:48" x14ac:dyDescent="0.3">
      <c r="A7" t="s">
        <v>1140</v>
      </c>
      <c r="B7" t="s">
        <v>1141</v>
      </c>
      <c r="C7" t="s">
        <v>3163</v>
      </c>
      <c r="D7" t="s">
        <v>1142</v>
      </c>
      <c r="E7">
        <v>11056.83619412</v>
      </c>
      <c r="F7">
        <v>1871.15</v>
      </c>
      <c r="G7">
        <v>245.61299409359401</v>
      </c>
      <c r="H7">
        <f>(Table2[[#This Row],[1Y Return vs Nifty]]-AVERAGE(Table2[1Y Return vs Nifty]))/_xlfn.STDEV.P(Table2[1Y Return vs Nifty])</f>
        <v>3.7775999447093609</v>
      </c>
      <c r="I7">
        <v>29.969321706466602</v>
      </c>
      <c r="J7">
        <f>(Table2[[#This Row],[1M Return vs Nifty]]-AVERAGE(Table2[1M Return vs Nifty]))/_xlfn.STDEV.P(Table2[1M Return vs Nifty])</f>
        <v>3.4766511377300446</v>
      </c>
      <c r="K7">
        <v>86.690912847258403</v>
      </c>
      <c r="L7">
        <f>(Table2[[#This Row],[6M Return vs Nifty]]-AVERAGE(Table2[6M Return vs Nifty]))/_xlfn.STDEV.P(Table2[6M Return vs Nifty])</f>
        <v>2.4868851286053499</v>
      </c>
      <c r="M7">
        <v>15.874491888157801</v>
      </c>
      <c r="N7">
        <f>(Table2[[#This Row],[1W Return vs Nifty]]-AVERAGE(Table2[1W Return vs Nifty]))/_xlfn.STDEV.P(Table2[1W Return vs Nifty])</f>
        <v>3.4664571729487368</v>
      </c>
      <c r="O7">
        <v>1588.61</v>
      </c>
      <c r="P7">
        <v>1458.6928655498</v>
      </c>
      <c r="Q7">
        <v>1109.72631249336</v>
      </c>
      <c r="R7">
        <v>85.537262536666205</v>
      </c>
      <c r="S7" s="1">
        <f>(Table2[[#This Row],[Close Price]]-Table2[[#This Row],[20D EMA]])/Table2[[#This Row],[20D EMA]]</f>
        <v>0.17785359528140968</v>
      </c>
      <c r="T7" s="1">
        <f>(Table2[[#This Row],[Close Price]]-Table2[[#This Row],[50D EMA]])/Table2[[#This Row],[50D EMA]]</f>
        <v>0.28275803919472775</v>
      </c>
      <c r="U7" s="1">
        <f>(Table2[[#This Row],[Close Price]]-Table2[[#This Row],[200D EMA]])/Table2[[#This Row],[200D EMA]]</f>
        <v>0.68613646349959478</v>
      </c>
      <c r="V7">
        <v>1.2515707598724499</v>
      </c>
      <c r="W7">
        <v>1680.05</v>
      </c>
      <c r="X7">
        <v>1905.65</v>
      </c>
      <c r="Y7">
        <v>1565.1</v>
      </c>
      <c r="Z7">
        <v>1905.65</v>
      </c>
      <c r="AA7">
        <v>1405.05</v>
      </c>
      <c r="AB7">
        <v>1905.65</v>
      </c>
      <c r="AC7" s="1">
        <f>(Table2[[#This Row],[Close Price]]/Table2[[#This Row],[Day Low]])-1</f>
        <v>0.11374661468408687</v>
      </c>
      <c r="AD7" s="1">
        <f>(Table2[[#This Row],[Day High]]/Table2[[#This Row],[Close Price]])-1</f>
        <v>1.8437859070625118E-2</v>
      </c>
      <c r="AE7" s="1">
        <f>(Table2[[#This Row],[Close Price]]/Table2[[#This Row],[Current Week Low]])-1</f>
        <v>0.1955466104402277</v>
      </c>
      <c r="AF7" s="1">
        <f>(Table2[[#This Row],[Current Week High]]/Table2[[#This Row],[Close Price]])-1</f>
        <v>1.8437859070625118E-2</v>
      </c>
      <c r="AG7" s="1">
        <f>(Table2[[#This Row],[Close Price]]/Table2[[#This Row],[Current Month Low]])-1</f>
        <v>0.3317319668339207</v>
      </c>
      <c r="AH7" s="1">
        <f>(Table2[[#This Row],[Current Month High]]/Table2[[#This Row],[Close Price]])-1</f>
        <v>1.8437859070625118E-2</v>
      </c>
      <c r="AI7">
        <v>1.84378590706251</v>
      </c>
      <c r="AJ7">
        <v>325.21304397227499</v>
      </c>
      <c r="AK7" t="str">
        <f>IF(AND(Table2[[#This Row],[20D EMA]]&gt;Table2[[#This Row],[50D EMA]],Table2[[#This Row],[50D EMA]]&gt;Table2[[#This Row],[200D EMA]]),"Uptrend","Downtrend/NoTrend")</f>
        <v>Uptrend</v>
      </c>
      <c r="AL7">
        <v>0</v>
      </c>
      <c r="AM7">
        <v>0</v>
      </c>
      <c r="AN7">
        <v>21.66</v>
      </c>
      <c r="AO7" t="s">
        <v>3191</v>
      </c>
      <c r="AP7">
        <v>0.202116231656222</v>
      </c>
      <c r="AQ7">
        <f>(Table2[[#This Row],[Sharpe Ratio]]-AVERAGE(Table2[Sharpe Ratio]))/_xlfn.STDEV.P(Table2[Sharpe Ratio])</f>
        <v>1.5975120749825309</v>
      </c>
      <c r="AR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14.805105458976023</v>
      </c>
      <c r="AS7">
        <f>_xlfn.RANK.AVG(Table2[[#This Row],[1Y Return vs Nifty Z-Score]],Table2[1Y Return vs Nifty Z-Score])</f>
        <v>7</v>
      </c>
      <c r="AT7">
        <f>_xlfn.RANK.AVG(Table2[[#This Row],[6M Return vs Nifty Z-Score]],Table2[6M Return vs Nifty Z-Score])</f>
        <v>19</v>
      </c>
      <c r="AU7">
        <f>_xlfn.RANK.AVG(Table2[[#This Row],[Sharpe Ratio Z-Score]],Table2[Sharpe Ratio Z-Score])</f>
        <v>36</v>
      </c>
      <c r="AV7">
        <f>(Table2[[#This Row],[Rank 1Y]]+Table2[[#This Row],[Rank 6M]]+Table2[[#This Row],[Rank Sharpe]])/3</f>
        <v>20.666666666666668</v>
      </c>
    </row>
    <row r="8" spans="1:48" x14ac:dyDescent="0.3">
      <c r="A8" t="s">
        <v>786</v>
      </c>
      <c r="B8" t="s">
        <v>787</v>
      </c>
      <c r="C8" t="s">
        <v>3148</v>
      </c>
      <c r="D8" t="s">
        <v>48</v>
      </c>
      <c r="E8">
        <v>20538.504768399998</v>
      </c>
      <c r="F8">
        <v>1731.4</v>
      </c>
      <c r="G8">
        <v>204.35580514843201</v>
      </c>
      <c r="H8">
        <f>(Table2[[#This Row],[1Y Return vs Nifty]]-AVERAGE(Table2[1Y Return vs Nifty]))/_xlfn.STDEV.P(Table2[1Y Return vs Nifty])</f>
        <v>3.0746378935742893</v>
      </c>
      <c r="I8">
        <v>12.399918517949301</v>
      </c>
      <c r="J8">
        <f>(Table2[[#This Row],[1M Return vs Nifty]]-AVERAGE(Table2[1M Return vs Nifty]))/_xlfn.STDEV.P(Table2[1M Return vs Nifty])</f>
        <v>1.4545636399170527</v>
      </c>
      <c r="K8">
        <v>75.899468352839094</v>
      </c>
      <c r="L8">
        <f>(Table2[[#This Row],[6M Return vs Nifty]]-AVERAGE(Table2[6M Return vs Nifty]))/_xlfn.STDEV.P(Table2[6M Return vs Nifty])</f>
        <v>2.1441373861908484</v>
      </c>
      <c r="M8">
        <v>1.67677763092994</v>
      </c>
      <c r="N8">
        <f>(Table2[[#This Row],[1W Return vs Nifty]]-AVERAGE(Table2[1W Return vs Nifty]))/_xlfn.STDEV.P(Table2[1W Return vs Nifty])</f>
        <v>0.33939455201976776</v>
      </c>
      <c r="O8">
        <v>1672.71</v>
      </c>
      <c r="P8">
        <v>1621.4948435389799</v>
      </c>
      <c r="Q8">
        <v>1275.64004728083</v>
      </c>
      <c r="R8">
        <v>72.607623656836495</v>
      </c>
      <c r="S8" s="1">
        <f>(Table2[[#This Row],[Close Price]]-Table2[[#This Row],[20D EMA]])/Table2[[#This Row],[20D EMA]]</f>
        <v>3.5086775352571604E-2</v>
      </c>
      <c r="T8" s="1">
        <f>(Table2[[#This Row],[Close Price]]-Table2[[#This Row],[50D EMA]])/Table2[[#This Row],[50D EMA]]</f>
        <v>6.7780145523711685E-2</v>
      </c>
      <c r="U8" s="1">
        <f>(Table2[[#This Row],[Close Price]]-Table2[[#This Row],[200D EMA]])/Table2[[#This Row],[200D EMA]]</f>
        <v>0.35727943293303904</v>
      </c>
      <c r="V8">
        <v>1.2027574169228299</v>
      </c>
      <c r="W8">
        <v>1681.05</v>
      </c>
      <c r="X8">
        <v>1760</v>
      </c>
      <c r="Y8">
        <v>1681.05</v>
      </c>
      <c r="Z8">
        <v>1822</v>
      </c>
      <c r="AA8">
        <v>1511</v>
      </c>
      <c r="AB8">
        <v>1822</v>
      </c>
      <c r="AC8" s="1">
        <f>(Table2[[#This Row],[Close Price]]/Table2[[#This Row],[Day Low]])-1</f>
        <v>2.995151839624044E-2</v>
      </c>
      <c r="AD8" s="1">
        <f>(Table2[[#This Row],[Day High]]/Table2[[#This Row],[Close Price]])-1</f>
        <v>1.6518424396442022E-2</v>
      </c>
      <c r="AE8" s="1">
        <f>(Table2[[#This Row],[Close Price]]/Table2[[#This Row],[Current Week Low]])-1</f>
        <v>2.995151839624044E-2</v>
      </c>
      <c r="AF8" s="1">
        <f>(Table2[[#This Row],[Current Week High]]/Table2[[#This Row],[Close Price]])-1</f>
        <v>5.2327596164953194E-2</v>
      </c>
      <c r="AG8" s="1">
        <f>(Table2[[#This Row],[Close Price]]/Table2[[#This Row],[Current Month Low]])-1</f>
        <v>0.14586366644606219</v>
      </c>
      <c r="AH8" s="1">
        <f>(Table2[[#This Row],[Current Month High]]/Table2[[#This Row],[Close Price]])-1</f>
        <v>5.2327596164953194E-2</v>
      </c>
      <c r="AI8">
        <v>5.2327596164953096</v>
      </c>
      <c r="AJ8">
        <v>260.70833333333297</v>
      </c>
      <c r="AK8" t="str">
        <f>IF(AND(Table2[[#This Row],[20D EMA]]&gt;Table2[[#This Row],[50D EMA]],Table2[[#This Row],[50D EMA]]&gt;Table2[[#This Row],[200D EMA]]),"Uptrend","Downtrend/NoTrend")</f>
        <v>Uptrend</v>
      </c>
      <c r="AL8">
        <v>0.05</v>
      </c>
      <c r="AM8" t="s">
        <v>3191</v>
      </c>
      <c r="AN8">
        <v>9.98</v>
      </c>
      <c r="AO8" t="s">
        <v>3191</v>
      </c>
      <c r="AP8">
        <v>0.20723533104481501</v>
      </c>
      <c r="AQ8">
        <f>(Table2[[#This Row],[Sharpe Ratio]]-AVERAGE(Table2[Sharpe Ratio]))/_xlfn.STDEV.P(Table2[Sharpe Ratio])</f>
        <v>1.6574961446830097</v>
      </c>
      <c r="AR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8.670229616384967</v>
      </c>
      <c r="AS8">
        <f>_xlfn.RANK.AVG(Table2[[#This Row],[1Y Return vs Nifty Z-Score]],Table2[1Y Return vs Nifty Z-Score])</f>
        <v>11</v>
      </c>
      <c r="AT8">
        <f>_xlfn.RANK.AVG(Table2[[#This Row],[6M Return vs Nifty Z-Score]],Table2[6M Return vs Nifty Z-Score])</f>
        <v>30</v>
      </c>
      <c r="AU8">
        <f>_xlfn.RANK.AVG(Table2[[#This Row],[Sharpe Ratio Z-Score]],Table2[Sharpe Ratio Z-Score])</f>
        <v>31</v>
      </c>
      <c r="AV8">
        <f>(Table2[[#This Row],[Rank 1Y]]+Table2[[#This Row],[Rank 6M]]+Table2[[#This Row],[Rank Sharpe]])/3</f>
        <v>24</v>
      </c>
    </row>
    <row r="9" spans="1:48" x14ac:dyDescent="0.3">
      <c r="A9" t="s">
        <v>902</v>
      </c>
      <c r="B9" t="s">
        <v>903</v>
      </c>
      <c r="C9" t="s">
        <v>3154</v>
      </c>
      <c r="D9" t="s">
        <v>138</v>
      </c>
      <c r="E9">
        <v>17053.78128444</v>
      </c>
      <c r="F9">
        <v>1910.45</v>
      </c>
      <c r="G9">
        <v>138.36721206977299</v>
      </c>
      <c r="H9">
        <f>(Table2[[#This Row],[1Y Return vs Nifty]]-AVERAGE(Table2[1Y Return vs Nifty]))/_xlfn.STDEV.P(Table2[1Y Return vs Nifty])</f>
        <v>1.9502889515329698</v>
      </c>
      <c r="I9">
        <v>13.6729042308309</v>
      </c>
      <c r="J9">
        <f>(Table2[[#This Row],[1M Return vs Nifty]]-AVERAGE(Table2[1M Return vs Nifty]))/_xlfn.STDEV.P(Table2[1M Return vs Nifty])</f>
        <v>1.6010733686365102</v>
      </c>
      <c r="K9">
        <v>80.478817871382802</v>
      </c>
      <c r="L9">
        <f>(Table2[[#This Row],[6M Return vs Nifty]]-AVERAGE(Table2[6M Return vs Nifty]))/_xlfn.STDEV.P(Table2[6M Return vs Nifty])</f>
        <v>2.2895823921879113</v>
      </c>
      <c r="M9">
        <v>-2.66553837292407</v>
      </c>
      <c r="N9">
        <f>(Table2[[#This Row],[1W Return vs Nifty]]-AVERAGE(Table2[1W Return vs Nifty]))/_xlfn.STDEV.P(Table2[1W Return vs Nifty])</f>
        <v>-0.61700545842563204</v>
      </c>
      <c r="O9">
        <v>1803.99</v>
      </c>
      <c r="P9">
        <v>1700.25859487714</v>
      </c>
      <c r="Q9">
        <v>1287.06709389605</v>
      </c>
      <c r="R9">
        <v>62.375772805104802</v>
      </c>
      <c r="S9" s="1">
        <f>(Table2[[#This Row],[Close Price]]-Table2[[#This Row],[20D EMA]])/Table2[[#This Row],[20D EMA]]</f>
        <v>5.9013630895958423E-2</v>
      </c>
      <c r="T9" s="1">
        <f>(Table2[[#This Row],[Close Price]]-Table2[[#This Row],[50D EMA]])/Table2[[#This Row],[50D EMA]]</f>
        <v>0.12362319811595976</v>
      </c>
      <c r="U9" s="1">
        <f>(Table2[[#This Row],[Close Price]]-Table2[[#This Row],[200D EMA]])/Table2[[#This Row],[200D EMA]]</f>
        <v>0.48434375259872631</v>
      </c>
      <c r="V9">
        <v>1.06666293570939</v>
      </c>
      <c r="W9">
        <v>1809.1</v>
      </c>
      <c r="X9">
        <v>1930</v>
      </c>
      <c r="Y9">
        <v>1809.1</v>
      </c>
      <c r="Z9">
        <v>1997.7</v>
      </c>
      <c r="AA9">
        <v>1583.5</v>
      </c>
      <c r="AB9">
        <v>1997.7</v>
      </c>
      <c r="AC9" s="1">
        <f>(Table2[[#This Row],[Close Price]]/Table2[[#This Row],[Day Low]])-1</f>
        <v>5.6022331546072612E-2</v>
      </c>
      <c r="AD9" s="1">
        <f>(Table2[[#This Row],[Day High]]/Table2[[#This Row],[Close Price]])-1</f>
        <v>1.0233191132979158E-2</v>
      </c>
      <c r="AE9" s="1">
        <f>(Table2[[#This Row],[Close Price]]/Table2[[#This Row],[Current Week Low]])-1</f>
        <v>5.6022331546072612E-2</v>
      </c>
      <c r="AF9" s="1">
        <f>(Table2[[#This Row],[Current Week High]]/Table2[[#This Row],[Close Price]])-1</f>
        <v>4.5669868355622922E-2</v>
      </c>
      <c r="AG9" s="1">
        <f>(Table2[[#This Row],[Close Price]]/Table2[[#This Row],[Current Month Low]])-1</f>
        <v>0.20647300284180625</v>
      </c>
      <c r="AH9" s="1">
        <f>(Table2[[#This Row],[Current Month High]]/Table2[[#This Row],[Close Price]])-1</f>
        <v>4.5669868355622922E-2</v>
      </c>
      <c r="AI9">
        <v>4.5669868355622896</v>
      </c>
      <c r="AJ9">
        <v>193.915384615384</v>
      </c>
      <c r="AK9" t="str">
        <f>IF(AND(Table2[[#This Row],[20D EMA]]&gt;Table2[[#This Row],[50D EMA]],Table2[[#This Row],[50D EMA]]&gt;Table2[[#This Row],[200D EMA]]),"Uptrend","Downtrend/NoTrend")</f>
        <v>Uptrend</v>
      </c>
      <c r="AL9">
        <v>0.09</v>
      </c>
      <c r="AM9" t="s">
        <v>3191</v>
      </c>
      <c r="AN9">
        <v>11.87</v>
      </c>
      <c r="AO9" t="s">
        <v>3191</v>
      </c>
      <c r="AP9">
        <v>0.212104953899966</v>
      </c>
      <c r="AQ9">
        <f>(Table2[[#This Row],[Sharpe Ratio]]-AVERAGE(Table2[Sharpe Ratio]))/_xlfn.STDEV.P(Table2[Sharpe Ratio])</f>
        <v>1.7145569232663116</v>
      </c>
      <c r="AR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6.9384961771980702</v>
      </c>
      <c r="AS9">
        <f>_xlfn.RANK.AVG(Table2[[#This Row],[1Y Return vs Nifty Z-Score]],Table2[1Y Return vs Nifty Z-Score])</f>
        <v>36</v>
      </c>
      <c r="AT9">
        <f>_xlfn.RANK.AVG(Table2[[#This Row],[6M Return vs Nifty Z-Score]],Table2[6M Return vs Nifty Z-Score])</f>
        <v>24</v>
      </c>
      <c r="AU9">
        <f>_xlfn.RANK.AVG(Table2[[#This Row],[Sharpe Ratio Z-Score]],Table2[Sharpe Ratio Z-Score])</f>
        <v>26</v>
      </c>
      <c r="AV9">
        <f>(Table2[[#This Row],[Rank 1Y]]+Table2[[#This Row],[Rank 6M]]+Table2[[#This Row],[Rank Sharpe]])/3</f>
        <v>28.666666666666668</v>
      </c>
    </row>
    <row r="10" spans="1:48" x14ac:dyDescent="0.3">
      <c r="A10" t="s">
        <v>812</v>
      </c>
      <c r="B10" t="s">
        <v>813</v>
      </c>
      <c r="C10" t="s">
        <v>3149</v>
      </c>
      <c r="D10" t="s">
        <v>51</v>
      </c>
      <c r="E10">
        <v>19810.824053234999</v>
      </c>
      <c r="F10">
        <v>14084.65</v>
      </c>
      <c r="G10">
        <v>222.247392518818</v>
      </c>
      <c r="H10">
        <f>(Table2[[#This Row],[1Y Return vs Nifty]]-AVERAGE(Table2[1Y Return vs Nifty]))/_xlfn.STDEV.P(Table2[1Y Return vs Nifty])</f>
        <v>3.3794843282808817</v>
      </c>
      <c r="I10">
        <v>21.301367944563001</v>
      </c>
      <c r="J10">
        <f>(Table2[[#This Row],[1M Return vs Nifty]]-AVERAGE(Table2[1M Return vs Nifty]))/_xlfn.STDEV.P(Table2[1M Return vs Nifty])</f>
        <v>2.47904406220789</v>
      </c>
      <c r="K10">
        <v>70.966103388937199</v>
      </c>
      <c r="L10">
        <f>(Table2[[#This Row],[6M Return vs Nifty]]-AVERAGE(Table2[6M Return vs Nifty]))/_xlfn.STDEV.P(Table2[6M Return vs Nifty])</f>
        <v>1.9874484735287297</v>
      </c>
      <c r="M10">
        <v>23.527521322410099</v>
      </c>
      <c r="N10">
        <f>(Table2[[#This Row],[1W Return vs Nifty]]-AVERAGE(Table2[1W Return vs Nifty]))/_xlfn.STDEV.P(Table2[1W Return vs Nifty])</f>
        <v>5.1520455604271183</v>
      </c>
      <c r="O10">
        <v>13485.15</v>
      </c>
      <c r="P10">
        <v>12322.4051136293</v>
      </c>
      <c r="Q10">
        <v>8881.6109003084403</v>
      </c>
      <c r="R10">
        <v>70.462793620823106</v>
      </c>
      <c r="S10" s="1">
        <f>(Table2[[#This Row],[Close Price]]-Table2[[#This Row],[20D EMA]])/Table2[[#This Row],[20D EMA]]</f>
        <v>4.4456309347689869E-2</v>
      </c>
      <c r="T10" s="1">
        <f>(Table2[[#This Row],[Close Price]]-Table2[[#This Row],[50D EMA]])/Table2[[#This Row],[50D EMA]]</f>
        <v>0.14301143892936563</v>
      </c>
      <c r="U10" s="1">
        <f>(Table2[[#This Row],[Close Price]]-Table2[[#This Row],[200D EMA]])/Table2[[#This Row],[200D EMA]]</f>
        <v>0.58582155400557667</v>
      </c>
      <c r="V10">
        <v>1.1926609311902401</v>
      </c>
      <c r="W10">
        <v>13972.55</v>
      </c>
      <c r="X10">
        <v>15300</v>
      </c>
      <c r="Y10">
        <v>13972.55</v>
      </c>
      <c r="Z10">
        <v>16524.95</v>
      </c>
      <c r="AA10">
        <v>11100</v>
      </c>
      <c r="AB10">
        <v>16524.95</v>
      </c>
      <c r="AC10" s="1">
        <f>(Table2[[#This Row],[Close Price]]/Table2[[#This Row],[Day Low]])-1</f>
        <v>8.0228734196692297E-3</v>
      </c>
      <c r="AD10" s="1">
        <f>(Table2[[#This Row],[Day High]]/Table2[[#This Row],[Close Price]])-1</f>
        <v>8.6288974166912169E-2</v>
      </c>
      <c r="AE10" s="1">
        <f>(Table2[[#This Row],[Close Price]]/Table2[[#This Row],[Current Week Low]])-1</f>
        <v>8.0228734196692297E-3</v>
      </c>
      <c r="AF10" s="1">
        <f>(Table2[[#This Row],[Current Week High]]/Table2[[#This Row],[Close Price]])-1</f>
        <v>0.17325954141565481</v>
      </c>
      <c r="AG10" s="1">
        <f>(Table2[[#This Row],[Close Price]]/Table2[[#This Row],[Current Month Low]])-1</f>
        <v>0.26888738738738738</v>
      </c>
      <c r="AH10" s="1">
        <f>(Table2[[#This Row],[Current Month High]]/Table2[[#This Row],[Close Price]])-1</f>
        <v>0.17325954141565481</v>
      </c>
      <c r="AI10">
        <v>17.325954141565401</v>
      </c>
      <c r="AJ10">
        <v>290.03766165434303</v>
      </c>
      <c r="AK10" t="str">
        <f>IF(AND(Table2[[#This Row],[20D EMA]]&gt;Table2[[#This Row],[50D EMA]],Table2[[#This Row],[50D EMA]]&gt;Table2[[#This Row],[200D EMA]]),"Uptrend","Downtrend/NoTrend")</f>
        <v>Uptrend</v>
      </c>
      <c r="AL10">
        <v>0.5</v>
      </c>
      <c r="AM10" t="s">
        <v>3191</v>
      </c>
      <c r="AN10">
        <v>12.6</v>
      </c>
      <c r="AO10" t="s">
        <v>3191</v>
      </c>
      <c r="AP10">
        <v>0.19969091501940001</v>
      </c>
      <c r="AQ10">
        <f>(Table2[[#This Row],[Sharpe Ratio]]-AVERAGE(Table2[Sharpe Ratio]))/_xlfn.STDEV.P(Table2[Sharpe Ratio])</f>
        <v>1.5690929427982567</v>
      </c>
      <c r="AR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14.567115367242877</v>
      </c>
      <c r="AS10">
        <f>_xlfn.RANK.AVG(Table2[[#This Row],[1Y Return vs Nifty Z-Score]],Table2[1Y Return vs Nifty Z-Score])</f>
        <v>9</v>
      </c>
      <c r="AT10">
        <f>_xlfn.RANK.AVG(Table2[[#This Row],[6M Return vs Nifty Z-Score]],Table2[6M Return vs Nifty Z-Score])</f>
        <v>38</v>
      </c>
      <c r="AU10">
        <f>_xlfn.RANK.AVG(Table2[[#This Row],[Sharpe Ratio Z-Score]],Table2[Sharpe Ratio Z-Score])</f>
        <v>40</v>
      </c>
      <c r="AV10">
        <f>(Table2[[#This Row],[Rank 1Y]]+Table2[[#This Row],[Rank 6M]]+Table2[[#This Row],[Rank Sharpe]])/3</f>
        <v>29</v>
      </c>
    </row>
    <row r="11" spans="1:48" x14ac:dyDescent="0.3">
      <c r="A11" t="s">
        <v>624</v>
      </c>
      <c r="B11" t="s">
        <v>625</v>
      </c>
      <c r="C11" t="s">
        <v>3159</v>
      </c>
      <c r="D11" t="s">
        <v>268</v>
      </c>
      <c r="E11">
        <v>30769.592441919998</v>
      </c>
      <c r="F11">
        <v>619.95000000000005</v>
      </c>
      <c r="G11">
        <v>116.81728295799699</v>
      </c>
      <c r="H11">
        <f>(Table2[[#This Row],[1Y Return vs Nifty]]-AVERAGE(Table2[1Y Return vs Nifty]))/_xlfn.STDEV.P(Table2[1Y Return vs Nifty])</f>
        <v>1.5831097336186126</v>
      </c>
      <c r="I11">
        <v>-3.1602961228766699</v>
      </c>
      <c r="J11">
        <f>(Table2[[#This Row],[1M Return vs Nifty]]-AVERAGE(Table2[1M Return vs Nifty]))/_xlfn.STDEV.P(Table2[1M Return vs Nifty])</f>
        <v>-0.33628350217964792</v>
      </c>
      <c r="K11">
        <v>79.626516706931298</v>
      </c>
      <c r="L11">
        <f>(Table2[[#This Row],[6M Return vs Nifty]]-AVERAGE(Table2[6M Return vs Nifty]))/_xlfn.STDEV.P(Table2[6M Return vs Nifty])</f>
        <v>2.2625124016853357</v>
      </c>
      <c r="M11">
        <v>-0.67699502443647097</v>
      </c>
      <c r="N11">
        <f>(Table2[[#This Row],[1W Return vs Nifty]]-AVERAGE(Table2[1W Return vs Nifty]))/_xlfn.STDEV.P(Table2[1W Return vs Nifty])</f>
        <v>-0.17902653713646402</v>
      </c>
      <c r="O11">
        <v>627.01</v>
      </c>
      <c r="P11">
        <v>578.55209122276904</v>
      </c>
      <c r="Q11">
        <v>433.61374001796298</v>
      </c>
      <c r="R11">
        <v>43.973635724423403</v>
      </c>
      <c r="S11" s="1">
        <f>(Table2[[#This Row],[Close Price]]-Table2[[#This Row],[20D EMA]])/Table2[[#This Row],[20D EMA]]</f>
        <v>-1.125978852011921E-2</v>
      </c>
      <c r="T11" s="1">
        <f>(Table2[[#This Row],[Close Price]]-Table2[[#This Row],[50D EMA]])/Table2[[#This Row],[50D EMA]]</f>
        <v>7.1554332626707101E-2</v>
      </c>
      <c r="U11" s="1">
        <f>(Table2[[#This Row],[Close Price]]-Table2[[#This Row],[200D EMA]])/Table2[[#This Row],[200D EMA]]</f>
        <v>0.42972867966388206</v>
      </c>
      <c r="V11">
        <v>0.85231805937508998</v>
      </c>
      <c r="W11">
        <v>601</v>
      </c>
      <c r="X11">
        <v>632</v>
      </c>
      <c r="Y11">
        <v>601</v>
      </c>
      <c r="Z11">
        <v>676.2</v>
      </c>
      <c r="AA11">
        <v>582.25</v>
      </c>
      <c r="AB11">
        <v>676.2</v>
      </c>
      <c r="AC11" s="1">
        <f>(Table2[[#This Row],[Close Price]]/Table2[[#This Row],[Day Low]])-1</f>
        <v>3.1530782029950188E-2</v>
      </c>
      <c r="AD11" s="1">
        <f>(Table2[[#This Row],[Day High]]/Table2[[#This Row],[Close Price]])-1</f>
        <v>1.9437051375110759E-2</v>
      </c>
      <c r="AE11" s="1">
        <f>(Table2[[#This Row],[Close Price]]/Table2[[#This Row],[Current Week Low]])-1</f>
        <v>3.1530782029950188E-2</v>
      </c>
      <c r="AF11" s="1">
        <f>(Table2[[#This Row],[Current Week High]]/Table2[[#This Row],[Close Price]])-1</f>
        <v>9.073312363900321E-2</v>
      </c>
      <c r="AG11" s="1">
        <f>(Table2[[#This Row],[Close Price]]/Table2[[#This Row],[Current Month Low]])-1</f>
        <v>6.4748819235723509E-2</v>
      </c>
      <c r="AH11" s="1">
        <f>(Table2[[#This Row],[Current Month High]]/Table2[[#This Row],[Close Price]])-1</f>
        <v>9.073312363900321E-2</v>
      </c>
      <c r="AI11">
        <v>11.089604000322501</v>
      </c>
      <c r="AJ11">
        <v>176.76339285714201</v>
      </c>
      <c r="AK11" t="str">
        <f>IF(AND(Table2[[#This Row],[20D EMA]]&gt;Table2[[#This Row],[50D EMA]],Table2[[#This Row],[50D EMA]]&gt;Table2[[#This Row],[200D EMA]]),"Uptrend","Downtrend/NoTrend")</f>
        <v>Uptrend</v>
      </c>
      <c r="AL11">
        <v>0.5</v>
      </c>
      <c r="AM11" t="s">
        <v>3191</v>
      </c>
      <c r="AN11">
        <v>-7.14</v>
      </c>
      <c r="AO11" t="s">
        <v>3190</v>
      </c>
      <c r="AP11">
        <v>0.238795600911344</v>
      </c>
      <c r="AQ11">
        <f>(Table2[[#This Row],[Sharpe Ratio]]-AVERAGE(Table2[Sharpe Ratio]))/_xlfn.STDEV.P(Table2[Sharpe Ratio])</f>
        <v>2.0273099114675066</v>
      </c>
      <c r="AR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5.3576220074553431</v>
      </c>
      <c r="AS11">
        <f>_xlfn.RANK.AVG(Table2[[#This Row],[1Y Return vs Nifty Z-Score]],Table2[1Y Return vs Nifty Z-Score])</f>
        <v>50</v>
      </c>
      <c r="AT11">
        <f>_xlfn.RANK.AVG(Table2[[#This Row],[6M Return vs Nifty Z-Score]],Table2[6M Return vs Nifty Z-Score])</f>
        <v>27</v>
      </c>
      <c r="AU11">
        <f>_xlfn.RANK.AVG(Table2[[#This Row],[Sharpe Ratio Z-Score]],Table2[Sharpe Ratio Z-Score])</f>
        <v>17</v>
      </c>
      <c r="AV11">
        <f>(Table2[[#This Row],[Rank 1Y]]+Table2[[#This Row],[Rank 6M]]+Table2[[#This Row],[Rank Sharpe]])/3</f>
        <v>31.333333333333332</v>
      </c>
    </row>
    <row r="12" spans="1:48" x14ac:dyDescent="0.3">
      <c r="A12" t="s">
        <v>366</v>
      </c>
      <c r="B12" t="s">
        <v>367</v>
      </c>
      <c r="C12" t="s">
        <v>3154</v>
      </c>
      <c r="D12" t="s">
        <v>154</v>
      </c>
      <c r="E12">
        <v>66974.277643875001</v>
      </c>
      <c r="F12">
        <v>15531.55</v>
      </c>
      <c r="G12">
        <v>212.67624018872999</v>
      </c>
      <c r="H12">
        <f>(Table2[[#This Row],[1Y Return vs Nifty]]-AVERAGE(Table2[1Y Return vs Nifty]))/_xlfn.STDEV.P(Table2[1Y Return vs Nifty])</f>
        <v>3.2164059158706766</v>
      </c>
      <c r="I12">
        <v>22.060341029832301</v>
      </c>
      <c r="J12">
        <f>(Table2[[#This Row],[1M Return vs Nifty]]-AVERAGE(Table2[1M Return vs Nifty]))/_xlfn.STDEV.P(Table2[1M Return vs Nifty])</f>
        <v>2.566395349581307</v>
      </c>
      <c r="K12">
        <v>74.391340896047794</v>
      </c>
      <c r="L12">
        <f>(Table2[[#This Row],[6M Return vs Nifty]]-AVERAGE(Table2[6M Return vs Nifty]))/_xlfn.STDEV.P(Table2[6M Return vs Nifty])</f>
        <v>2.0962376558669003</v>
      </c>
      <c r="M12">
        <v>1.1058322824603899</v>
      </c>
      <c r="N12">
        <f>(Table2[[#This Row],[1W Return vs Nifty]]-AVERAGE(Table2[1W Return vs Nifty]))/_xlfn.STDEV.P(Table2[1W Return vs Nifty])</f>
        <v>0.21364319335416554</v>
      </c>
      <c r="O12">
        <v>14664.92</v>
      </c>
      <c r="P12">
        <v>13462.121004009399</v>
      </c>
      <c r="Q12">
        <v>10341.054375609199</v>
      </c>
      <c r="R12">
        <v>71.101288678520405</v>
      </c>
      <c r="S12" s="1">
        <f>(Table2[[#This Row],[Close Price]]-Table2[[#This Row],[20D EMA]])/Table2[[#This Row],[20D EMA]]</f>
        <v>5.9095446821394129E-2</v>
      </c>
      <c r="T12" s="1">
        <f>(Table2[[#This Row],[Close Price]]-Table2[[#This Row],[50D EMA]])/Table2[[#This Row],[50D EMA]]</f>
        <v>0.15372235885966748</v>
      </c>
      <c r="U12" s="1">
        <f>(Table2[[#This Row],[Close Price]]-Table2[[#This Row],[200D EMA]])/Table2[[#This Row],[200D EMA]]</f>
        <v>0.50193098651848289</v>
      </c>
      <c r="V12">
        <v>1.54594545959192</v>
      </c>
      <c r="W12">
        <v>15220.25</v>
      </c>
      <c r="X12">
        <v>15751</v>
      </c>
      <c r="Y12">
        <v>15220.25</v>
      </c>
      <c r="Z12">
        <v>16400</v>
      </c>
      <c r="AA12">
        <v>13324.5</v>
      </c>
      <c r="AB12">
        <v>16549.95</v>
      </c>
      <c r="AC12" s="1">
        <f>(Table2[[#This Row],[Close Price]]/Table2[[#This Row],[Day Low]])-1</f>
        <v>2.0453014897915622E-2</v>
      </c>
      <c r="AD12" s="1">
        <f>(Table2[[#This Row],[Day High]]/Table2[[#This Row],[Close Price]])-1</f>
        <v>1.4129304544620469E-2</v>
      </c>
      <c r="AE12" s="1">
        <f>(Table2[[#This Row],[Close Price]]/Table2[[#This Row],[Current Week Low]])-1</f>
        <v>2.0453014897915622E-2</v>
      </c>
      <c r="AF12" s="1">
        <f>(Table2[[#This Row],[Current Week High]]/Table2[[#This Row],[Close Price]])-1</f>
        <v>5.5915217734224809E-2</v>
      </c>
      <c r="AG12" s="1">
        <f>(Table2[[#This Row],[Close Price]]/Table2[[#This Row],[Current Month Low]])-1</f>
        <v>0.16563848549664151</v>
      </c>
      <c r="AH12" s="1">
        <f>(Table2[[#This Row],[Current Month High]]/Table2[[#This Row],[Close Price]])-1</f>
        <v>6.5569759618325341E-2</v>
      </c>
      <c r="AI12">
        <v>6.5569759618325296</v>
      </c>
      <c r="AJ12">
        <v>285.35523328660503</v>
      </c>
      <c r="AK12" t="str">
        <f>IF(AND(Table2[[#This Row],[20D EMA]]&gt;Table2[[#This Row],[50D EMA]],Table2[[#This Row],[50D EMA]]&gt;Table2[[#This Row],[200D EMA]]),"Uptrend","Downtrend/NoTrend")</f>
        <v>Uptrend</v>
      </c>
      <c r="AL12">
        <v>0.38</v>
      </c>
      <c r="AM12" t="s">
        <v>3191</v>
      </c>
      <c r="AN12">
        <v>8.77</v>
      </c>
      <c r="AO12" t="s">
        <v>3191</v>
      </c>
      <c r="AP12">
        <v>0.19215613126332401</v>
      </c>
      <c r="AQ12">
        <f>(Table2[[#This Row],[Sharpe Ratio]]-AVERAGE(Table2[Sharpe Ratio]))/_xlfn.STDEV.P(Table2[Sharpe Ratio])</f>
        <v>1.4808026089536697</v>
      </c>
      <c r="AR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9.57348472362672</v>
      </c>
      <c r="AS12">
        <f>_xlfn.RANK.AVG(Table2[[#This Row],[1Y Return vs Nifty Z-Score]],Table2[1Y Return vs Nifty Z-Score])</f>
        <v>10</v>
      </c>
      <c r="AT12">
        <f>_xlfn.RANK.AVG(Table2[[#This Row],[6M Return vs Nifty Z-Score]],Table2[6M Return vs Nifty Z-Score])</f>
        <v>32</v>
      </c>
      <c r="AU12">
        <f>_xlfn.RANK.AVG(Table2[[#This Row],[Sharpe Ratio Z-Score]],Table2[Sharpe Ratio Z-Score])</f>
        <v>54</v>
      </c>
      <c r="AV12">
        <f>(Table2[[#This Row],[Rank 1Y]]+Table2[[#This Row],[Rank 6M]]+Table2[[#This Row],[Rank Sharpe]])/3</f>
        <v>32</v>
      </c>
    </row>
    <row r="13" spans="1:48" x14ac:dyDescent="0.3">
      <c r="A13" t="s">
        <v>339</v>
      </c>
      <c r="B13" t="s">
        <v>340</v>
      </c>
      <c r="C13" t="s">
        <v>3155</v>
      </c>
      <c r="D13" t="s">
        <v>89</v>
      </c>
      <c r="E13">
        <v>75078.866800644901</v>
      </c>
      <c r="F13">
        <v>718.95</v>
      </c>
      <c r="G13">
        <v>112.347175546888</v>
      </c>
      <c r="H13">
        <f>(Table2[[#This Row],[1Y Return vs Nifty]]-AVERAGE(Table2[1Y Return vs Nifty]))/_xlfn.STDEV.P(Table2[1Y Return vs Nifty])</f>
        <v>1.5069456527675407</v>
      </c>
      <c r="I13">
        <v>3.7458077801774898</v>
      </c>
      <c r="J13">
        <f>(Table2[[#This Row],[1M Return vs Nifty]]-AVERAGE(Table2[1M Return vs Nifty]))/_xlfn.STDEV.P(Table2[1M Return vs Nifty])</f>
        <v>0.45854977764912591</v>
      </c>
      <c r="K13">
        <v>65.782306530972306</v>
      </c>
      <c r="L13">
        <f>(Table2[[#This Row],[6M Return vs Nifty]]-AVERAGE(Table2[6M Return vs Nifty]))/_xlfn.STDEV.P(Table2[6M Return vs Nifty])</f>
        <v>1.8228055778420889</v>
      </c>
      <c r="M13">
        <v>1.8199733339904201</v>
      </c>
      <c r="N13">
        <f>(Table2[[#This Row],[1W Return vs Nifty]]-AVERAGE(Table2[1W Return vs Nifty]))/_xlfn.STDEV.P(Table2[1W Return vs Nifty])</f>
        <v>0.37093356755461776</v>
      </c>
      <c r="O13">
        <v>720.86</v>
      </c>
      <c r="P13">
        <v>670.85037672126202</v>
      </c>
      <c r="Q13">
        <v>504.17956050307799</v>
      </c>
      <c r="R13">
        <v>49.476880499505</v>
      </c>
      <c r="S13" s="1">
        <f>(Table2[[#This Row],[Close Price]]-Table2[[#This Row],[20D EMA]])/Table2[[#This Row],[20D EMA]]</f>
        <v>-2.6496129622949924E-3</v>
      </c>
      <c r="T13" s="1">
        <f>(Table2[[#This Row],[Close Price]]-Table2[[#This Row],[50D EMA]])/Table2[[#This Row],[50D EMA]]</f>
        <v>7.1699480163999949E-2</v>
      </c>
      <c r="U13" s="1">
        <f>(Table2[[#This Row],[Close Price]]-Table2[[#This Row],[200D EMA]])/Table2[[#This Row],[200D EMA]]</f>
        <v>0.42598006012504919</v>
      </c>
      <c r="V13">
        <v>1.0003072411218199</v>
      </c>
      <c r="W13">
        <v>708</v>
      </c>
      <c r="X13">
        <v>738.9</v>
      </c>
      <c r="Y13">
        <v>708</v>
      </c>
      <c r="Z13">
        <v>773</v>
      </c>
      <c r="AA13">
        <v>673.4</v>
      </c>
      <c r="AB13">
        <v>773</v>
      </c>
      <c r="AC13" s="1">
        <f>(Table2[[#This Row],[Close Price]]/Table2[[#This Row],[Day Low]])-1</f>
        <v>1.5466101694915357E-2</v>
      </c>
      <c r="AD13" s="1">
        <f>(Table2[[#This Row],[Day High]]/Table2[[#This Row],[Close Price]])-1</f>
        <v>2.774880033381999E-2</v>
      </c>
      <c r="AE13" s="1">
        <f>(Table2[[#This Row],[Close Price]]/Table2[[#This Row],[Current Week Low]])-1</f>
        <v>1.5466101694915357E-2</v>
      </c>
      <c r="AF13" s="1">
        <f>(Table2[[#This Row],[Current Week High]]/Table2[[#This Row],[Close Price]])-1</f>
        <v>7.5179080603658077E-2</v>
      </c>
      <c r="AG13" s="1">
        <f>(Table2[[#This Row],[Close Price]]/Table2[[#This Row],[Current Month Low]])-1</f>
        <v>6.7641817641817648E-2</v>
      </c>
      <c r="AH13" s="1">
        <f>(Table2[[#This Row],[Current Month High]]/Table2[[#This Row],[Close Price]])-1</f>
        <v>7.5179080603658077E-2</v>
      </c>
      <c r="AI13">
        <v>9.3608734960706403</v>
      </c>
      <c r="AJ13">
        <v>170.63805759457901</v>
      </c>
      <c r="AK13" t="str">
        <f>IF(AND(Table2[[#This Row],[20D EMA]]&gt;Table2[[#This Row],[50D EMA]],Table2[[#This Row],[50D EMA]]&gt;Table2[[#This Row],[200D EMA]]),"Uptrend","Downtrend/NoTrend")</f>
        <v>Uptrend</v>
      </c>
      <c r="AL13">
        <v>0.22</v>
      </c>
      <c r="AM13" t="s">
        <v>3191</v>
      </c>
      <c r="AN13">
        <v>-4.16</v>
      </c>
      <c r="AO13" t="s">
        <v>3190</v>
      </c>
      <c r="AP13">
        <v>0.24883129166906701</v>
      </c>
      <c r="AQ13">
        <f>(Table2[[#This Row],[Sharpe Ratio]]-AVERAGE(Table2[Sharpe Ratio]))/_xlfn.STDEV.P(Table2[Sharpe Ratio])</f>
        <v>2.144905122696481</v>
      </c>
      <c r="AR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6.3041396985098537</v>
      </c>
      <c r="AS13">
        <f>_xlfn.RANK.AVG(Table2[[#This Row],[1Y Return vs Nifty Z-Score]],Table2[1Y Return vs Nifty Z-Score])</f>
        <v>53</v>
      </c>
      <c r="AT13">
        <f>_xlfn.RANK.AVG(Table2[[#This Row],[6M Return vs Nifty Z-Score]],Table2[6M Return vs Nifty Z-Score])</f>
        <v>40</v>
      </c>
      <c r="AU13">
        <f>_xlfn.RANK.AVG(Table2[[#This Row],[Sharpe Ratio Z-Score]],Table2[Sharpe Ratio Z-Score])</f>
        <v>12</v>
      </c>
      <c r="AV13">
        <f>(Table2[[#This Row],[Rank 1Y]]+Table2[[#This Row],[Rank 6M]]+Table2[[#This Row],[Rank Sharpe]])/3</f>
        <v>35</v>
      </c>
    </row>
    <row r="14" spans="1:48" x14ac:dyDescent="0.3">
      <c r="A14" t="s">
        <v>1000</v>
      </c>
      <c r="B14" t="s">
        <v>1001</v>
      </c>
      <c r="C14" t="s">
        <v>3147</v>
      </c>
      <c r="D14" t="s">
        <v>384</v>
      </c>
      <c r="E14">
        <v>14492.6016178399</v>
      </c>
      <c r="F14">
        <v>419.05</v>
      </c>
      <c r="G14">
        <v>110.470266680517</v>
      </c>
      <c r="H14">
        <f>(Table2[[#This Row],[1Y Return vs Nifty]]-AVERAGE(Table2[1Y Return vs Nifty]))/_xlfn.STDEV.P(Table2[1Y Return vs Nifty])</f>
        <v>1.4749658756612656</v>
      </c>
      <c r="I14">
        <v>-3.1925447141312699</v>
      </c>
      <c r="J14">
        <f>(Table2[[#This Row],[1M Return vs Nifty]]-AVERAGE(Table2[1M Return vs Nifty]))/_xlfn.STDEV.P(Table2[1M Return vs Nifty])</f>
        <v>-0.3399950382232072</v>
      </c>
      <c r="K14">
        <v>92.3217521845188</v>
      </c>
      <c r="L14">
        <f>(Table2[[#This Row],[6M Return vs Nifty]]-AVERAGE(Table2[6M Return vs Nifty]))/_xlfn.STDEV.P(Table2[6M Return vs Nifty])</f>
        <v>2.6657265683906193</v>
      </c>
      <c r="M14">
        <v>4.7919750646600097</v>
      </c>
      <c r="N14">
        <f>(Table2[[#This Row],[1W Return vs Nifty]]-AVERAGE(Table2[1W Return vs Nifty]))/_xlfn.STDEV.P(Table2[1W Return vs Nifty])</f>
        <v>1.0255203096833245</v>
      </c>
      <c r="O14">
        <v>406.12</v>
      </c>
      <c r="P14">
        <v>382.03446231689099</v>
      </c>
      <c r="Q14">
        <v>286.43959169101601</v>
      </c>
      <c r="R14">
        <v>63.0991367984928</v>
      </c>
      <c r="S14" s="1">
        <f>(Table2[[#This Row],[Close Price]]-Table2[[#This Row],[20D EMA]])/Table2[[#This Row],[20D EMA]]</f>
        <v>3.1837880429429741E-2</v>
      </c>
      <c r="T14" s="1">
        <f>(Table2[[#This Row],[Close Price]]-Table2[[#This Row],[50D EMA]])/Table2[[#This Row],[50D EMA]]</f>
        <v>9.6890572276187137E-2</v>
      </c>
      <c r="U14" s="1">
        <f>(Table2[[#This Row],[Close Price]]-Table2[[#This Row],[200D EMA]])/Table2[[#This Row],[200D EMA]]</f>
        <v>0.46296116932058612</v>
      </c>
      <c r="V14">
        <v>0.56096748728372003</v>
      </c>
      <c r="W14">
        <v>410</v>
      </c>
      <c r="X14">
        <v>421.1</v>
      </c>
      <c r="Y14">
        <v>386</v>
      </c>
      <c r="Z14">
        <v>427.8</v>
      </c>
      <c r="AA14">
        <v>372</v>
      </c>
      <c r="AB14">
        <v>427.8</v>
      </c>
      <c r="AC14" s="1">
        <f>(Table2[[#This Row],[Close Price]]/Table2[[#This Row],[Day Low]])-1</f>
        <v>2.2073170731707448E-2</v>
      </c>
      <c r="AD14" s="1">
        <f>(Table2[[#This Row],[Day High]]/Table2[[#This Row],[Close Price]])-1</f>
        <v>4.8920176589906106E-3</v>
      </c>
      <c r="AE14" s="1">
        <f>(Table2[[#This Row],[Close Price]]/Table2[[#This Row],[Current Week Low]])-1</f>
        <v>8.5621761658031037E-2</v>
      </c>
      <c r="AF14" s="1">
        <f>(Table2[[#This Row],[Current Week High]]/Table2[[#This Row],[Close Price]])-1</f>
        <v>2.0880563178618194E-2</v>
      </c>
      <c r="AG14" s="1">
        <f>(Table2[[#This Row],[Close Price]]/Table2[[#This Row],[Current Month Low]])-1</f>
        <v>0.1264784946236559</v>
      </c>
      <c r="AH14" s="1">
        <f>(Table2[[#This Row],[Current Month High]]/Table2[[#This Row],[Close Price]])-1</f>
        <v>2.0880563178618194E-2</v>
      </c>
      <c r="AI14">
        <v>6.8965517241379199</v>
      </c>
      <c r="AJ14">
        <v>178.71632856667699</v>
      </c>
      <c r="AK14" t="str">
        <f>IF(AND(Table2[[#This Row],[20D EMA]]&gt;Table2[[#This Row],[50D EMA]],Table2[[#This Row],[50D EMA]]&gt;Table2[[#This Row],[200D EMA]]),"Uptrend","Downtrend/NoTrend")</f>
        <v>Uptrend</v>
      </c>
      <c r="AL14">
        <v>0.46</v>
      </c>
      <c r="AM14" t="s">
        <v>3191</v>
      </c>
      <c r="AN14">
        <v>5</v>
      </c>
      <c r="AO14" t="s">
        <v>3191</v>
      </c>
      <c r="AP14">
        <v>0.20221907872227901</v>
      </c>
      <c r="AQ14">
        <f>(Table2[[#This Row],[Sharpe Ratio]]-AVERAGE(Table2[Sharpe Ratio]))/_xlfn.STDEV.P(Table2[Sharpe Ratio])</f>
        <v>1.5987172060242527</v>
      </c>
      <c r="AR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6.4249349215362548</v>
      </c>
      <c r="AS14">
        <f>_xlfn.RANK.AVG(Table2[[#This Row],[1Y Return vs Nifty Z-Score]],Table2[1Y Return vs Nifty Z-Score])</f>
        <v>57</v>
      </c>
      <c r="AT14">
        <f>_xlfn.RANK.AVG(Table2[[#This Row],[6M Return vs Nifty Z-Score]],Table2[6M Return vs Nifty Z-Score])</f>
        <v>15</v>
      </c>
      <c r="AU14">
        <f>_xlfn.RANK.AVG(Table2[[#This Row],[Sharpe Ratio Z-Score]],Table2[Sharpe Ratio Z-Score])</f>
        <v>35</v>
      </c>
      <c r="AV14">
        <f>(Table2[[#This Row],[Rank 1Y]]+Table2[[#This Row],[Rank 6M]]+Table2[[#This Row],[Rank Sharpe]])/3</f>
        <v>35.666666666666664</v>
      </c>
    </row>
    <row r="15" spans="1:48" x14ac:dyDescent="0.3">
      <c r="A15" t="s">
        <v>557</v>
      </c>
      <c r="B15" t="s">
        <v>558</v>
      </c>
      <c r="C15" t="s">
        <v>3147</v>
      </c>
      <c r="D15" t="s">
        <v>40</v>
      </c>
      <c r="E15">
        <v>36017.003318900002</v>
      </c>
      <c r="F15">
        <v>6756.45</v>
      </c>
      <c r="G15">
        <v>166.84975194499299</v>
      </c>
      <c r="H15">
        <f>(Table2[[#This Row],[1Y Return vs Nifty]]-AVERAGE(Table2[1Y Return vs Nifty]))/_xlfn.STDEV.P(Table2[1Y Return vs Nifty])</f>
        <v>2.4355896994543569</v>
      </c>
      <c r="I15">
        <v>-8.5303108156008793</v>
      </c>
      <c r="J15">
        <f>(Table2[[#This Row],[1M Return vs Nifty]]-AVERAGE(Table2[1M Return vs Nifty]))/_xlfn.STDEV.P(Table2[1M Return vs Nifty])</f>
        <v>-0.95432609911467048</v>
      </c>
      <c r="K15">
        <v>112.367215591686</v>
      </c>
      <c r="L15">
        <f>(Table2[[#This Row],[6M Return vs Nifty]]-AVERAGE(Table2[6M Return vs Nifty]))/_xlfn.STDEV.P(Table2[6M Return vs Nifty])</f>
        <v>3.3023917833219558</v>
      </c>
      <c r="M15">
        <v>0.66694206832026504</v>
      </c>
      <c r="N15">
        <f>(Table2[[#This Row],[1W Return vs Nifty]]-AVERAGE(Table2[1W Return vs Nifty]))/_xlfn.STDEV.P(Table2[1W Return vs Nifty])</f>
        <v>0.11697712736185933</v>
      </c>
      <c r="O15">
        <v>6907.24</v>
      </c>
      <c r="P15">
        <v>6404.9096308439803</v>
      </c>
      <c r="Q15">
        <v>4538.3238036756502</v>
      </c>
      <c r="R15">
        <v>49.838477641285998</v>
      </c>
      <c r="S15" s="1">
        <f>(Table2[[#This Row],[Close Price]]-Table2[[#This Row],[20D EMA]])/Table2[[#This Row],[20D EMA]]</f>
        <v>-2.1830716755172827E-2</v>
      </c>
      <c r="T15" s="1">
        <f>(Table2[[#This Row],[Close Price]]-Table2[[#This Row],[50D EMA]])/Table2[[#This Row],[50D EMA]]</f>
        <v>5.4886077933576839E-2</v>
      </c>
      <c r="U15" s="1">
        <f>(Table2[[#This Row],[Close Price]]-Table2[[#This Row],[200D EMA]])/Table2[[#This Row],[200D EMA]]</f>
        <v>0.48875450326569009</v>
      </c>
      <c r="V15">
        <v>0.284203018292775</v>
      </c>
      <c r="W15">
        <v>6710</v>
      </c>
      <c r="X15">
        <v>6917.75</v>
      </c>
      <c r="Y15">
        <v>6710</v>
      </c>
      <c r="Z15">
        <v>7148.85</v>
      </c>
      <c r="AA15">
        <v>6262.65</v>
      </c>
      <c r="AB15">
        <v>7231</v>
      </c>
      <c r="AC15" s="1">
        <f>(Table2[[#This Row],[Close Price]]/Table2[[#This Row],[Day Low]])-1</f>
        <v>6.9225037257822919E-3</v>
      </c>
      <c r="AD15" s="1">
        <f>(Table2[[#This Row],[Day High]]/Table2[[#This Row],[Close Price]])-1</f>
        <v>2.3873483856167166E-2</v>
      </c>
      <c r="AE15" s="1">
        <f>(Table2[[#This Row],[Close Price]]/Table2[[#This Row],[Current Week Low]])-1</f>
        <v>6.9225037257822919E-3</v>
      </c>
      <c r="AF15" s="1">
        <f>(Table2[[#This Row],[Current Week High]]/Table2[[#This Row],[Close Price]])-1</f>
        <v>5.8077836733787747E-2</v>
      </c>
      <c r="AG15" s="1">
        <f>(Table2[[#This Row],[Close Price]]/Table2[[#This Row],[Current Month Low]])-1</f>
        <v>7.8848410816507508E-2</v>
      </c>
      <c r="AH15" s="1">
        <f>(Table2[[#This Row],[Current Month High]]/Table2[[#This Row],[Close Price]])-1</f>
        <v>7.0236588741128925E-2</v>
      </c>
      <c r="AI15">
        <v>25.509698140295502</v>
      </c>
      <c r="AJ15">
        <v>239.16219065307899</v>
      </c>
      <c r="AK15" t="str">
        <f>IF(AND(Table2[[#This Row],[20D EMA]]&gt;Table2[[#This Row],[50D EMA]],Table2[[#This Row],[50D EMA]]&gt;Table2[[#This Row],[200D EMA]]),"Uptrend","Downtrend/NoTrend")</f>
        <v>Uptrend</v>
      </c>
      <c r="AL15">
        <v>0.63</v>
      </c>
      <c r="AM15" t="s">
        <v>3191</v>
      </c>
      <c r="AN15">
        <v>-0.92</v>
      </c>
      <c r="AO15" t="s">
        <v>3190</v>
      </c>
      <c r="AP15">
        <v>0.176753503573405</v>
      </c>
      <c r="AQ15">
        <f>(Table2[[#This Row],[Sharpe Ratio]]-AVERAGE(Table2[Sharpe Ratio]))/_xlfn.STDEV.P(Table2[Sharpe Ratio])</f>
        <v>1.3003192420978906</v>
      </c>
      <c r="AR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6.2009517531213918</v>
      </c>
      <c r="AS15">
        <f>_xlfn.RANK.AVG(Table2[[#This Row],[1Y Return vs Nifty Z-Score]],Table2[1Y Return vs Nifty Z-Score])</f>
        <v>22</v>
      </c>
      <c r="AT15">
        <f>_xlfn.RANK.AVG(Table2[[#This Row],[6M Return vs Nifty Z-Score]],Table2[6M Return vs Nifty Z-Score])</f>
        <v>8</v>
      </c>
      <c r="AU15">
        <f>_xlfn.RANK.AVG(Table2[[#This Row],[Sharpe Ratio Z-Score]],Table2[Sharpe Ratio Z-Score])</f>
        <v>78</v>
      </c>
      <c r="AV15">
        <f>(Table2[[#This Row],[Rank 1Y]]+Table2[[#This Row],[Rank 6M]]+Table2[[#This Row],[Rank Sharpe]])/3</f>
        <v>36</v>
      </c>
    </row>
    <row r="16" spans="1:48" x14ac:dyDescent="0.3">
      <c r="A16" t="s">
        <v>259</v>
      </c>
      <c r="B16" t="s">
        <v>260</v>
      </c>
      <c r="C16" t="s">
        <v>3148</v>
      </c>
      <c r="D16" t="s">
        <v>141</v>
      </c>
      <c r="E16">
        <v>102082.58409600001</v>
      </c>
      <c r="F16">
        <v>477.3</v>
      </c>
      <c r="G16">
        <v>159.46033965691501</v>
      </c>
      <c r="H16">
        <f>(Table2[[#This Row],[1Y Return vs Nifty]]-AVERAGE(Table2[1Y Return vs Nifty]))/_xlfn.STDEV.P(Table2[1Y Return vs Nifty])</f>
        <v>2.3096849407560764</v>
      </c>
      <c r="I16">
        <v>-5.2888420151816398</v>
      </c>
      <c r="J16">
        <f>(Table2[[#This Row],[1M Return vs Nifty]]-AVERAGE(Table2[1M Return vs Nifty]))/_xlfn.STDEV.P(Table2[1M Return vs Nifty])</f>
        <v>-0.58126086374216701</v>
      </c>
      <c r="K16">
        <v>70.653287379056195</v>
      </c>
      <c r="L16">
        <f>(Table2[[#This Row],[6M Return vs Nifty]]-AVERAGE(Table2[6M Return vs Nifty]))/_xlfn.STDEV.P(Table2[6M Return vs Nifty])</f>
        <v>1.9775131047063932</v>
      </c>
      <c r="M16">
        <v>3.0721827402368902</v>
      </c>
      <c r="N16">
        <f>(Table2[[#This Row],[1W Return vs Nifty]]-AVERAGE(Table2[1W Return vs Nifty]))/_xlfn.STDEV.P(Table2[1W Return vs Nifty])</f>
        <v>0.64673410536693121</v>
      </c>
      <c r="O16">
        <v>498.26</v>
      </c>
      <c r="P16">
        <v>516.39663155557605</v>
      </c>
      <c r="Q16">
        <v>409.14597800501502</v>
      </c>
      <c r="R16">
        <v>48.401392926621497</v>
      </c>
      <c r="S16" s="1">
        <f>(Table2[[#This Row],[Close Price]]-Table2[[#This Row],[20D EMA]])/Table2[[#This Row],[20D EMA]]</f>
        <v>-4.2066391040822021E-2</v>
      </c>
      <c r="T16" s="1">
        <f>(Table2[[#This Row],[Close Price]]-Table2[[#This Row],[50D EMA]])/Table2[[#This Row],[50D EMA]]</f>
        <v>-7.5710469756169102E-2</v>
      </c>
      <c r="U16" s="1">
        <f>(Table2[[#This Row],[Close Price]]-Table2[[#This Row],[200D EMA]])/Table2[[#This Row],[200D EMA]]</f>
        <v>0.16657629711356861</v>
      </c>
      <c r="V16">
        <v>0.466822390354659</v>
      </c>
      <c r="W16">
        <v>470.1</v>
      </c>
      <c r="X16">
        <v>486.5</v>
      </c>
      <c r="Y16">
        <v>466.65</v>
      </c>
      <c r="Z16">
        <v>514.65</v>
      </c>
      <c r="AA16">
        <v>426.45</v>
      </c>
      <c r="AB16">
        <v>533.5</v>
      </c>
      <c r="AC16" s="1">
        <f>(Table2[[#This Row],[Close Price]]/Table2[[#This Row],[Day Low]])-1</f>
        <v>1.53158902361199E-2</v>
      </c>
      <c r="AD16" s="1">
        <f>(Table2[[#This Row],[Day High]]/Table2[[#This Row],[Close Price]])-1</f>
        <v>1.9275089042530835E-2</v>
      </c>
      <c r="AE16" s="1">
        <f>(Table2[[#This Row],[Close Price]]/Table2[[#This Row],[Current Week Low]])-1</f>
        <v>2.2822243651559049E-2</v>
      </c>
      <c r="AF16" s="1">
        <f>(Table2[[#This Row],[Current Week High]]/Table2[[#This Row],[Close Price]])-1</f>
        <v>7.8252671275927055E-2</v>
      </c>
      <c r="AG16" s="1">
        <f>(Table2[[#This Row],[Close Price]]/Table2[[#This Row],[Current Month Low]])-1</f>
        <v>0.11924023918396065</v>
      </c>
      <c r="AH16" s="1">
        <f>(Table2[[#This Row],[Current Month High]]/Table2[[#This Row],[Close Price]])-1</f>
        <v>0.11774565262937364</v>
      </c>
      <c r="AI16">
        <v>35.554158809972698</v>
      </c>
      <c r="AJ16">
        <v>235.77207175518799</v>
      </c>
      <c r="AK16" t="str">
        <f>IF(AND(Table2[[#This Row],[20D EMA]]&gt;Table2[[#This Row],[50D EMA]],Table2[[#This Row],[50D EMA]]&gt;Table2[[#This Row],[200D EMA]]),"Uptrend","Downtrend/NoTrend")</f>
        <v>Downtrend/NoTrend</v>
      </c>
      <c r="AL16">
        <v>-0.18</v>
      </c>
      <c r="AM16" t="s">
        <v>3190</v>
      </c>
      <c r="AN16">
        <v>-9.0299999999999994</v>
      </c>
      <c r="AO16" t="s">
        <v>3190</v>
      </c>
      <c r="AP16">
        <v>0.19828134337571399</v>
      </c>
      <c r="AQ16">
        <f>(Table2[[#This Row],[Sharpe Ratio]]-AVERAGE(Table2[Sharpe Ratio]))/_xlfn.STDEV.P(Table2[Sharpe Ratio])</f>
        <v>1.5525760054809057</v>
      </c>
      <c r="AR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">
        <f>_xlfn.RANK.AVG(Table2[[#This Row],[1Y Return vs Nifty Z-Score]],Table2[1Y Return vs Nifty Z-Score])</f>
        <v>27</v>
      </c>
      <c r="AT16">
        <f>_xlfn.RANK.AVG(Table2[[#This Row],[6M Return vs Nifty Z-Score]],Table2[6M Return vs Nifty Z-Score])</f>
        <v>39</v>
      </c>
      <c r="AU16">
        <f>_xlfn.RANK.AVG(Table2[[#This Row],[Sharpe Ratio Z-Score]],Table2[Sharpe Ratio Z-Score])</f>
        <v>43</v>
      </c>
      <c r="AV16">
        <f>(Table2[[#This Row],[Rank 1Y]]+Table2[[#This Row],[Rank 6M]]+Table2[[#This Row],[Rank Sharpe]])/3</f>
        <v>36.333333333333336</v>
      </c>
    </row>
    <row r="17" spans="1:48" x14ac:dyDescent="0.3">
      <c r="A17" t="s">
        <v>1045</v>
      </c>
      <c r="B17" t="s">
        <v>1046</v>
      </c>
      <c r="C17" t="s">
        <v>3145</v>
      </c>
      <c r="D17" t="s">
        <v>412</v>
      </c>
      <c r="E17">
        <v>13369.426707664999</v>
      </c>
      <c r="F17">
        <v>444.55</v>
      </c>
      <c r="G17">
        <v>284.89154939285498</v>
      </c>
      <c r="H17">
        <f>(Table2[[#This Row],[1Y Return vs Nifty]]-AVERAGE(Table2[1Y Return vs Nifty]))/_xlfn.STDEV.P(Table2[1Y Return vs Nifty])</f>
        <v>4.4468489775383091</v>
      </c>
      <c r="I17">
        <v>33.516176165738997</v>
      </c>
      <c r="J17">
        <f>(Table2[[#This Row],[1M Return vs Nifty]]-AVERAGE(Table2[1M Return vs Nifty]))/_xlfn.STDEV.P(Table2[1M Return vs Nifty])</f>
        <v>3.884863641120277</v>
      </c>
      <c r="K17">
        <v>202.28941856972099</v>
      </c>
      <c r="L17">
        <f>(Table2[[#This Row],[6M Return vs Nifty]]-AVERAGE(Table2[6M Return vs Nifty]))/_xlfn.STDEV.P(Table2[6M Return vs Nifty])</f>
        <v>6.1584164869284681</v>
      </c>
      <c r="M17">
        <v>6.56563350490564</v>
      </c>
      <c r="N17">
        <f>(Table2[[#This Row],[1W Return vs Nifty]]-AVERAGE(Table2[1W Return vs Nifty]))/_xlfn.STDEV.P(Table2[1W Return vs Nifty])</f>
        <v>1.416170586925221</v>
      </c>
      <c r="O17">
        <v>384.77</v>
      </c>
      <c r="P17">
        <v>329.367449268553</v>
      </c>
      <c r="Q17">
        <v>222.91077060676099</v>
      </c>
      <c r="R17">
        <v>71.767521585669797</v>
      </c>
      <c r="S17" s="1">
        <f>(Table2[[#This Row],[Close Price]]-Table2[[#This Row],[20D EMA]])/Table2[[#This Row],[20D EMA]]</f>
        <v>0.15536554305169331</v>
      </c>
      <c r="T17" s="1">
        <f>(Table2[[#This Row],[Close Price]]-Table2[[#This Row],[50D EMA]])/Table2[[#This Row],[50D EMA]]</f>
        <v>0.34970836063867311</v>
      </c>
      <c r="U17" s="1">
        <f>(Table2[[#This Row],[Close Price]]-Table2[[#This Row],[200D EMA]])/Table2[[#This Row],[200D EMA]]</f>
        <v>0.99429573900776147</v>
      </c>
      <c r="V17">
        <v>1.16393853452806</v>
      </c>
      <c r="W17">
        <v>416.05</v>
      </c>
      <c r="X17">
        <v>448.95</v>
      </c>
      <c r="Y17">
        <v>397.2</v>
      </c>
      <c r="Z17">
        <v>448.95</v>
      </c>
      <c r="AA17">
        <v>329.1</v>
      </c>
      <c r="AB17">
        <v>448.95</v>
      </c>
      <c r="AC17" s="1">
        <f>(Table2[[#This Row],[Close Price]]/Table2[[#This Row],[Day Low]])-1</f>
        <v>6.8501382045427217E-2</v>
      </c>
      <c r="AD17" s="1">
        <f>(Table2[[#This Row],[Day High]]/Table2[[#This Row],[Close Price]])-1</f>
        <v>9.8976493082891803E-3</v>
      </c>
      <c r="AE17" s="1">
        <f>(Table2[[#This Row],[Close Price]]/Table2[[#This Row],[Current Week Low]])-1</f>
        <v>0.11920946626384699</v>
      </c>
      <c r="AF17" s="1">
        <f>(Table2[[#This Row],[Current Week High]]/Table2[[#This Row],[Close Price]])-1</f>
        <v>9.8976493082891803E-3</v>
      </c>
      <c r="AG17" s="1">
        <f>(Table2[[#This Row],[Close Price]]/Table2[[#This Row],[Current Month Low]])-1</f>
        <v>0.35080522637496192</v>
      </c>
      <c r="AH17" s="1">
        <f>(Table2[[#This Row],[Current Month High]]/Table2[[#This Row],[Close Price]])-1</f>
        <v>9.8976493082891803E-3</v>
      </c>
      <c r="AI17">
        <v>0.98976493082891803</v>
      </c>
      <c r="AJ17">
        <v>376.47374062164999</v>
      </c>
      <c r="AK17" t="str">
        <f>IF(AND(Table2[[#This Row],[20D EMA]]&gt;Table2[[#This Row],[50D EMA]],Table2[[#This Row],[50D EMA]]&gt;Table2[[#This Row],[200D EMA]]),"Uptrend","Downtrend/NoTrend")</f>
        <v>Uptrend</v>
      </c>
      <c r="AL17">
        <v>1.05</v>
      </c>
      <c r="AM17" t="s">
        <v>3191</v>
      </c>
      <c r="AN17">
        <v>17.37</v>
      </c>
      <c r="AO17" t="s">
        <v>3191</v>
      </c>
      <c r="AP17">
        <v>0.15210946195425601</v>
      </c>
      <c r="AQ17">
        <f>(Table2[[#This Row],[Sharpe Ratio]]-AVERAGE(Table2[Sharpe Ratio]))/_xlfn.STDEV.P(Table2[Sharpe Ratio])</f>
        <v>1.011547761419366</v>
      </c>
      <c r="AR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16.917847453931643</v>
      </c>
      <c r="AS17">
        <f>_xlfn.RANK.AVG(Table2[[#This Row],[1Y Return vs Nifty Z-Score]],Table2[1Y Return vs Nifty Z-Score])</f>
        <v>4</v>
      </c>
      <c r="AT17">
        <f>_xlfn.RANK.AVG(Table2[[#This Row],[6M Return vs Nifty Z-Score]],Table2[6M Return vs Nifty Z-Score])</f>
        <v>2</v>
      </c>
      <c r="AU17">
        <f>_xlfn.RANK.AVG(Table2[[#This Row],[Sharpe Ratio Z-Score]],Table2[Sharpe Ratio Z-Score])</f>
        <v>113</v>
      </c>
      <c r="AV17">
        <f>(Table2[[#This Row],[Rank 1Y]]+Table2[[#This Row],[Rank 6M]]+Table2[[#This Row],[Rank Sharpe]])/3</f>
        <v>39.666666666666664</v>
      </c>
    </row>
    <row r="18" spans="1:48" x14ac:dyDescent="0.3">
      <c r="A18" t="s">
        <v>668</v>
      </c>
      <c r="B18" t="s">
        <v>669</v>
      </c>
      <c r="C18" t="s">
        <v>3154</v>
      </c>
      <c r="D18" t="s">
        <v>154</v>
      </c>
      <c r="E18">
        <v>28128.051410815999</v>
      </c>
      <c r="F18">
        <v>222.37</v>
      </c>
      <c r="G18">
        <v>281.85755532195901</v>
      </c>
      <c r="H18">
        <f>(Table2[[#This Row],[1Y Return vs Nifty]]-AVERAGE(Table2[1Y Return vs Nifty]))/_xlfn.STDEV.P(Table2[1Y Return vs Nifty])</f>
        <v>4.3951541638649019</v>
      </c>
      <c r="I18">
        <v>-11.468215237925699</v>
      </c>
      <c r="J18">
        <f>(Table2[[#This Row],[1M Return vs Nifty]]-AVERAGE(Table2[1M Return vs Nifty]))/_xlfn.STDEV.P(Table2[1M Return vs Nifty])</f>
        <v>-1.2924536802515834</v>
      </c>
      <c r="K18">
        <v>50.416959315465498</v>
      </c>
      <c r="L18">
        <f>(Table2[[#This Row],[6M Return vs Nifty]]-AVERAGE(Table2[6M Return vs Nifty]))/_xlfn.STDEV.P(Table2[6M Return vs Nifty])</f>
        <v>1.3347858255046339</v>
      </c>
      <c r="M18">
        <v>-0.69050587810528796</v>
      </c>
      <c r="N18">
        <f>(Table2[[#This Row],[1W Return vs Nifty]]-AVERAGE(Table2[1W Return vs Nifty]))/_xlfn.STDEV.P(Table2[1W Return vs Nifty])</f>
        <v>-0.18200231793604521</v>
      </c>
      <c r="O18">
        <v>225.1</v>
      </c>
      <c r="P18">
        <v>218.32510244490001</v>
      </c>
      <c r="Q18">
        <v>165.94417074137499</v>
      </c>
      <c r="R18">
        <v>38.946327189516303</v>
      </c>
      <c r="S18" s="1">
        <f>(Table2[[#This Row],[Close Price]]-Table2[[#This Row],[20D EMA]])/Table2[[#This Row],[20D EMA]]</f>
        <v>-1.2127943136383785E-2</v>
      </c>
      <c r="T18" s="1">
        <f>(Table2[[#This Row],[Close Price]]-Table2[[#This Row],[50D EMA]])/Table2[[#This Row],[50D EMA]]</f>
        <v>1.852694678625344E-2</v>
      </c>
      <c r="U18" s="1">
        <f>(Table2[[#This Row],[Close Price]]-Table2[[#This Row],[200D EMA]])/Table2[[#This Row],[200D EMA]]</f>
        <v>0.3400289929229573</v>
      </c>
      <c r="V18">
        <v>0.74731096018446197</v>
      </c>
      <c r="W18">
        <v>208.5</v>
      </c>
      <c r="X18">
        <v>228.01</v>
      </c>
      <c r="Y18">
        <v>208.5</v>
      </c>
      <c r="Z18">
        <v>230.9</v>
      </c>
      <c r="AA18">
        <v>204</v>
      </c>
      <c r="AB18">
        <v>241.78</v>
      </c>
      <c r="AC18" s="1">
        <f>(Table2[[#This Row],[Close Price]]/Table2[[#This Row],[Day Low]])-1</f>
        <v>6.6522781774580375E-2</v>
      </c>
      <c r="AD18" s="1">
        <f>(Table2[[#This Row],[Day High]]/Table2[[#This Row],[Close Price]])-1</f>
        <v>2.5363133516211667E-2</v>
      </c>
      <c r="AE18" s="1">
        <f>(Table2[[#This Row],[Close Price]]/Table2[[#This Row],[Current Week Low]])-1</f>
        <v>6.6522781774580375E-2</v>
      </c>
      <c r="AF18" s="1">
        <f>(Table2[[#This Row],[Current Week High]]/Table2[[#This Row],[Close Price]])-1</f>
        <v>3.8359490938525864E-2</v>
      </c>
      <c r="AG18" s="1">
        <f>(Table2[[#This Row],[Close Price]]/Table2[[#This Row],[Current Month Low]])-1</f>
        <v>9.0049019607843173E-2</v>
      </c>
      <c r="AH18" s="1">
        <f>(Table2[[#This Row],[Current Month High]]/Table2[[#This Row],[Close Price]])-1</f>
        <v>8.7286954175473275E-2</v>
      </c>
      <c r="AI18">
        <v>17.776678508791601</v>
      </c>
      <c r="AJ18">
        <v>369.38258575197801</v>
      </c>
      <c r="AK18" t="str">
        <f>IF(AND(Table2[[#This Row],[20D EMA]]&gt;Table2[[#This Row],[50D EMA]],Table2[[#This Row],[50D EMA]]&gt;Table2[[#This Row],[200D EMA]]),"Uptrend","Downtrend/NoTrend")</f>
        <v>Uptrend</v>
      </c>
      <c r="AL18">
        <v>0.25</v>
      </c>
      <c r="AM18" t="s">
        <v>3191</v>
      </c>
      <c r="AN18">
        <v>-7.06</v>
      </c>
      <c r="AO18" t="s">
        <v>3190</v>
      </c>
      <c r="AP18">
        <v>0.19536481927090399</v>
      </c>
      <c r="AQ18">
        <f>(Table2[[#This Row],[Sharpe Ratio]]-AVERAGE(Table2[Sharpe Ratio]))/_xlfn.STDEV.P(Table2[Sharpe Ratio])</f>
        <v>1.5184010516646382</v>
      </c>
      <c r="AR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5.7738850428465449</v>
      </c>
      <c r="AS18">
        <f>_xlfn.RANK.AVG(Table2[[#This Row],[1Y Return vs Nifty Z-Score]],Table2[1Y Return vs Nifty Z-Score])</f>
        <v>5</v>
      </c>
      <c r="AT18">
        <f>_xlfn.RANK.AVG(Table2[[#This Row],[6M Return vs Nifty Z-Score]],Table2[6M Return vs Nifty Z-Score])</f>
        <v>66</v>
      </c>
      <c r="AU18">
        <f>_xlfn.RANK.AVG(Table2[[#This Row],[Sharpe Ratio Z-Score]],Table2[Sharpe Ratio Z-Score])</f>
        <v>49</v>
      </c>
      <c r="AV18">
        <f>(Table2[[#This Row],[Rank 1Y]]+Table2[[#This Row],[Rank 6M]]+Table2[[#This Row],[Rank Sharpe]])/3</f>
        <v>40</v>
      </c>
    </row>
    <row r="19" spans="1:48" x14ac:dyDescent="0.3">
      <c r="A19" t="s">
        <v>1207</v>
      </c>
      <c r="B19" t="s">
        <v>1208</v>
      </c>
      <c r="C19" t="s">
        <v>3148</v>
      </c>
      <c r="D19" t="s">
        <v>48</v>
      </c>
      <c r="E19">
        <v>9998.8963267199997</v>
      </c>
      <c r="F19">
        <v>583.65</v>
      </c>
      <c r="G19">
        <v>137.74697904781601</v>
      </c>
      <c r="H19">
        <f>(Table2[[#This Row],[1Y Return vs Nifty]]-AVERAGE(Table2[1Y Return vs Nifty]))/_xlfn.STDEV.P(Table2[1Y Return vs Nifty])</f>
        <v>1.9397210895810539</v>
      </c>
      <c r="I19">
        <v>21.690839898346098</v>
      </c>
      <c r="J19">
        <f>(Table2[[#This Row],[1M Return vs Nifty]]-AVERAGE(Table2[1M Return vs Nifty]))/_xlfn.STDEV.P(Table2[1M Return vs Nifty])</f>
        <v>2.5238689410067505</v>
      </c>
      <c r="K19">
        <v>52.439404095846797</v>
      </c>
      <c r="L19">
        <f>(Table2[[#This Row],[6M Return vs Nifty]]-AVERAGE(Table2[6M Return vs Nifty]))/_xlfn.STDEV.P(Table2[6M Return vs Nifty])</f>
        <v>1.3990208204575485</v>
      </c>
      <c r="M19">
        <v>-1.3305711159870499</v>
      </c>
      <c r="N19">
        <f>(Table2[[#This Row],[1W Return vs Nifty]]-AVERAGE(Table2[1W Return vs Nifty]))/_xlfn.STDEV.P(Table2[1W Return vs Nifty])</f>
        <v>-0.32297741041032274</v>
      </c>
      <c r="O19">
        <v>576.78</v>
      </c>
      <c r="P19">
        <v>549.50270095955398</v>
      </c>
      <c r="Q19">
        <v>440.87719290382603</v>
      </c>
      <c r="R19">
        <v>49.170281817387902</v>
      </c>
      <c r="S19" s="1">
        <f>(Table2[[#This Row],[Close Price]]-Table2[[#This Row],[20D EMA]])/Table2[[#This Row],[20D EMA]]</f>
        <v>1.1910953916571317E-2</v>
      </c>
      <c r="T19" s="1">
        <f>(Table2[[#This Row],[Close Price]]-Table2[[#This Row],[50D EMA]])/Table2[[#This Row],[50D EMA]]</f>
        <v>6.2142185981647079E-2</v>
      </c>
      <c r="U19" s="1">
        <f>(Table2[[#This Row],[Close Price]]-Table2[[#This Row],[200D EMA]])/Table2[[#This Row],[200D EMA]]</f>
        <v>0.323838042416766</v>
      </c>
      <c r="V19">
        <v>1.19266462038858</v>
      </c>
      <c r="W19">
        <v>561.15</v>
      </c>
      <c r="X19">
        <v>589</v>
      </c>
      <c r="Y19">
        <v>561.15</v>
      </c>
      <c r="Z19">
        <v>614</v>
      </c>
      <c r="AA19">
        <v>524.04999999999995</v>
      </c>
      <c r="AB19">
        <v>694.3</v>
      </c>
      <c r="AC19" s="1">
        <f>(Table2[[#This Row],[Close Price]]/Table2[[#This Row],[Day Low]])-1</f>
        <v>4.0096230954290268E-2</v>
      </c>
      <c r="AD19" s="1">
        <f>(Table2[[#This Row],[Day High]]/Table2[[#This Row],[Close Price]])-1</f>
        <v>9.1664524972159267E-3</v>
      </c>
      <c r="AE19" s="1">
        <f>(Table2[[#This Row],[Close Price]]/Table2[[#This Row],[Current Week Low]])-1</f>
        <v>4.0096230954290268E-2</v>
      </c>
      <c r="AF19" s="1">
        <f>(Table2[[#This Row],[Current Week High]]/Table2[[#This Row],[Close Price]])-1</f>
        <v>5.2000342671121524E-2</v>
      </c>
      <c r="AG19" s="1">
        <f>(Table2[[#This Row],[Close Price]]/Table2[[#This Row],[Current Month Low]])-1</f>
        <v>0.11372960595363035</v>
      </c>
      <c r="AH19" s="1">
        <f>(Table2[[#This Row],[Current Month High]]/Table2[[#This Row],[Close Price]])-1</f>
        <v>0.18958279790970622</v>
      </c>
      <c r="AI19">
        <v>18.9582797909706</v>
      </c>
      <c r="AJ19">
        <v>210.45212765957399</v>
      </c>
      <c r="AK19" t="str">
        <f>IF(AND(Table2[[#This Row],[20D EMA]]&gt;Table2[[#This Row],[50D EMA]],Table2[[#This Row],[50D EMA]]&gt;Table2[[#This Row],[200D EMA]]),"Uptrend","Downtrend/NoTrend")</f>
        <v>Uptrend</v>
      </c>
      <c r="AL19">
        <v>0.18</v>
      </c>
      <c r="AM19" t="s">
        <v>3191</v>
      </c>
      <c r="AN19">
        <v>8.5299999999999994</v>
      </c>
      <c r="AO19" t="s">
        <v>3191</v>
      </c>
      <c r="AP19">
        <v>0.213204627596876</v>
      </c>
      <c r="AQ19">
        <f>(Table2[[#This Row],[Sharpe Ratio]]-AVERAGE(Table2[Sharpe Ratio]))/_xlfn.STDEV.P(Table2[Sharpe Ratio])</f>
        <v>1.7274425694856874</v>
      </c>
      <c r="AR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7.267076010120717</v>
      </c>
      <c r="AS19">
        <f>_xlfn.RANK.AVG(Table2[[#This Row],[1Y Return vs Nifty Z-Score]],Table2[1Y Return vs Nifty Z-Score])</f>
        <v>37</v>
      </c>
      <c r="AT19">
        <f>_xlfn.RANK.AVG(Table2[[#This Row],[6M Return vs Nifty Z-Score]],Table2[6M Return vs Nifty Z-Score])</f>
        <v>60</v>
      </c>
      <c r="AU19">
        <f>_xlfn.RANK.AVG(Table2[[#This Row],[Sharpe Ratio Z-Score]],Table2[Sharpe Ratio Z-Score])</f>
        <v>24</v>
      </c>
      <c r="AV19">
        <f>(Table2[[#This Row],[Rank 1Y]]+Table2[[#This Row],[Rank 6M]]+Table2[[#This Row],[Rank Sharpe]])/3</f>
        <v>40.333333333333336</v>
      </c>
    </row>
    <row r="20" spans="1:48" x14ac:dyDescent="0.3">
      <c r="A20" t="s">
        <v>318</v>
      </c>
      <c r="B20" t="s">
        <v>319</v>
      </c>
      <c r="C20" t="s">
        <v>3154</v>
      </c>
      <c r="D20" t="s">
        <v>320</v>
      </c>
      <c r="E20">
        <v>85472.188200000004</v>
      </c>
      <c r="F20">
        <v>4526.3500000000004</v>
      </c>
      <c r="G20">
        <v>85.035228267589304</v>
      </c>
      <c r="H20">
        <f>(Table2[[#This Row],[1Y Return vs Nifty]]-AVERAGE(Table2[1Y Return vs Nifty]))/_xlfn.STDEV.P(Table2[1Y Return vs Nifty])</f>
        <v>1.0415900875721535</v>
      </c>
      <c r="I20">
        <v>3.0602372270084199</v>
      </c>
      <c r="J20">
        <f>(Table2[[#This Row],[1M Return vs Nifty]]-AVERAGE(Table2[1M Return vs Nifty]))/_xlfn.STDEV.P(Table2[1M Return vs Nifty])</f>
        <v>0.37964649166056508</v>
      </c>
      <c r="K20">
        <v>96.694881001702299</v>
      </c>
      <c r="L20">
        <f>(Table2[[#This Row],[6M Return vs Nifty]]-AVERAGE(Table2[6M Return vs Nifty]))/_xlfn.STDEV.P(Table2[6M Return vs Nifty])</f>
        <v>2.8046217858151792</v>
      </c>
      <c r="M20">
        <v>-4.5406315335862901</v>
      </c>
      <c r="N20">
        <f>(Table2[[#This Row],[1W Return vs Nifty]]-AVERAGE(Table2[1W Return vs Nifty]))/_xlfn.STDEV.P(Table2[1W Return vs Nifty])</f>
        <v>-1.0299968475488033</v>
      </c>
      <c r="O20">
        <v>4285.46</v>
      </c>
      <c r="P20">
        <v>4328.45181947119</v>
      </c>
      <c r="Q20">
        <v>3542.2574489921499</v>
      </c>
      <c r="R20">
        <v>48.687558279548199</v>
      </c>
      <c r="S20" s="1">
        <f>(Table2[[#This Row],[Close Price]]-Table2[[#This Row],[20D EMA]])/Table2[[#This Row],[20D EMA]]</f>
        <v>5.6211001852776672E-2</v>
      </c>
      <c r="T20" s="1">
        <f>(Table2[[#This Row],[Close Price]]-Table2[[#This Row],[50D EMA]])/Table2[[#This Row],[50D EMA]]</f>
        <v>4.5720314972337556E-2</v>
      </c>
      <c r="U20" s="1">
        <f>(Table2[[#This Row],[Close Price]]-Table2[[#This Row],[200D EMA]])/Table2[[#This Row],[200D EMA]]</f>
        <v>0.2778150840752262</v>
      </c>
      <c r="V20">
        <v>1.1820252834360501</v>
      </c>
      <c r="W20">
        <v>4285</v>
      </c>
      <c r="X20">
        <v>4655</v>
      </c>
      <c r="Y20">
        <v>4220</v>
      </c>
      <c r="Z20">
        <v>4655</v>
      </c>
      <c r="AA20">
        <v>3852.55</v>
      </c>
      <c r="AB20">
        <v>4655</v>
      </c>
      <c r="AC20" s="1">
        <f>(Table2[[#This Row],[Close Price]]/Table2[[#This Row],[Day Low]])-1</f>
        <v>5.63243873978998E-2</v>
      </c>
      <c r="AD20" s="1">
        <f>(Table2[[#This Row],[Day High]]/Table2[[#This Row],[Close Price]])-1</f>
        <v>2.8422459597688965E-2</v>
      </c>
      <c r="AE20" s="1">
        <f>(Table2[[#This Row],[Close Price]]/Table2[[#This Row],[Current Week Low]])-1</f>
        <v>7.2594786729857974E-2</v>
      </c>
      <c r="AF20" s="1">
        <f>(Table2[[#This Row],[Current Week High]]/Table2[[#This Row],[Close Price]])-1</f>
        <v>2.8422459597688965E-2</v>
      </c>
      <c r="AG20" s="1">
        <f>(Table2[[#This Row],[Close Price]]/Table2[[#This Row],[Current Month Low]])-1</f>
        <v>0.17489714604612527</v>
      </c>
      <c r="AH20" s="1">
        <f>(Table2[[#This Row],[Current Month High]]/Table2[[#This Row],[Close Price]])-1</f>
        <v>2.8422459597688965E-2</v>
      </c>
      <c r="AI20">
        <v>29.4641377710517</v>
      </c>
      <c r="AJ20">
        <v>159.836394948335</v>
      </c>
      <c r="AK20" t="str">
        <f>IF(AND(Table2[[#This Row],[20D EMA]]&gt;Table2[[#This Row],[50D EMA]],Table2[[#This Row],[50D EMA]]&gt;Table2[[#This Row],[200D EMA]]),"Uptrend","Downtrend/NoTrend")</f>
        <v>Downtrend/NoTrend</v>
      </c>
      <c r="AL20">
        <v>-0.11</v>
      </c>
      <c r="AM20" t="s">
        <v>3190</v>
      </c>
      <c r="AN20">
        <v>7.79</v>
      </c>
      <c r="AO20" t="s">
        <v>3191</v>
      </c>
      <c r="AP20">
        <v>0.24933194885183099</v>
      </c>
      <c r="AQ20">
        <f>(Table2[[#This Row],[Sharpe Ratio]]-AVERAGE(Table2[Sharpe Ratio]))/_xlfn.STDEV.P(Table2[Sharpe Ratio])</f>
        <v>2.1507716732490798</v>
      </c>
      <c r="AR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">
        <f>_xlfn.RANK.AVG(Table2[[#This Row],[1Y Return vs Nifty Z-Score]],Table2[1Y Return vs Nifty Z-Score])</f>
        <v>102</v>
      </c>
      <c r="AT20">
        <f>_xlfn.RANK.AVG(Table2[[#This Row],[6M Return vs Nifty Z-Score]],Table2[6M Return vs Nifty Z-Score])</f>
        <v>12</v>
      </c>
      <c r="AU20">
        <f>_xlfn.RANK.AVG(Table2[[#This Row],[Sharpe Ratio Z-Score]],Table2[Sharpe Ratio Z-Score])</f>
        <v>11</v>
      </c>
      <c r="AV20">
        <f>(Table2[[#This Row],[Rank 1Y]]+Table2[[#This Row],[Rank 6M]]+Table2[[#This Row],[Rank Sharpe]])/3</f>
        <v>41.666666666666664</v>
      </c>
    </row>
    <row r="21" spans="1:48" x14ac:dyDescent="0.3">
      <c r="A21" t="s">
        <v>982</v>
      </c>
      <c r="B21" t="s">
        <v>983</v>
      </c>
      <c r="C21" t="s">
        <v>3150</v>
      </c>
      <c r="D21" t="s">
        <v>117</v>
      </c>
      <c r="E21">
        <v>14763.989916500001</v>
      </c>
      <c r="F21">
        <v>1004.25</v>
      </c>
      <c r="G21">
        <v>99.224732703705897</v>
      </c>
      <c r="H21">
        <f>(Table2[[#This Row],[1Y Return vs Nifty]]-AVERAGE(Table2[1Y Return vs Nifty]))/_xlfn.STDEV.P(Table2[1Y Return vs Nifty])</f>
        <v>1.2833584532322766</v>
      </c>
      <c r="I21">
        <v>-18.342362954487601</v>
      </c>
      <c r="J21">
        <f>(Table2[[#This Row],[1M Return vs Nifty]]-AVERAGE(Table2[1M Return vs Nifty]))/_xlfn.STDEV.P(Table2[1M Return vs Nifty])</f>
        <v>-2.0836090773150504</v>
      </c>
      <c r="K21">
        <v>93.471602336985399</v>
      </c>
      <c r="L21">
        <f>(Table2[[#This Row],[6M Return vs Nifty]]-AVERAGE(Table2[6M Return vs Nifty]))/_xlfn.STDEV.P(Table2[6M Return vs Nifty])</f>
        <v>2.7022470308807618</v>
      </c>
      <c r="M21">
        <v>-3.1267818035944601</v>
      </c>
      <c r="N21">
        <f>(Table2[[#This Row],[1W Return vs Nifty]]-AVERAGE(Table2[1W Return vs Nifty]))/_xlfn.STDEV.P(Table2[1W Return vs Nifty])</f>
        <v>-0.71859484563731968</v>
      </c>
      <c r="O21">
        <v>1054.82</v>
      </c>
      <c r="P21">
        <v>1014.3546580490799</v>
      </c>
      <c r="Q21">
        <v>751.11383658345096</v>
      </c>
      <c r="R21">
        <v>34.693605291899097</v>
      </c>
      <c r="S21" s="1">
        <f>(Table2[[#This Row],[Close Price]]-Table2[[#This Row],[20D EMA]])/Table2[[#This Row],[20D EMA]]</f>
        <v>-4.7941828937638591E-2</v>
      </c>
      <c r="T21" s="1">
        <f>(Table2[[#This Row],[Close Price]]-Table2[[#This Row],[50D EMA]])/Table2[[#This Row],[50D EMA]]</f>
        <v>-9.9616618003355462E-3</v>
      </c>
      <c r="U21" s="1">
        <f>(Table2[[#This Row],[Close Price]]-Table2[[#This Row],[200D EMA]])/Table2[[#This Row],[200D EMA]]</f>
        <v>0.33701437929565403</v>
      </c>
      <c r="V21">
        <v>0.31177209519270699</v>
      </c>
      <c r="W21">
        <v>985.55</v>
      </c>
      <c r="X21">
        <v>1013.6</v>
      </c>
      <c r="Y21">
        <v>985.55</v>
      </c>
      <c r="Z21">
        <v>1049.8</v>
      </c>
      <c r="AA21">
        <v>965</v>
      </c>
      <c r="AB21">
        <v>1152.6500000000001</v>
      </c>
      <c r="AC21" s="1">
        <f>(Table2[[#This Row],[Close Price]]/Table2[[#This Row],[Day Low]])-1</f>
        <v>1.8974176855562908E-2</v>
      </c>
      <c r="AD21" s="1">
        <f>(Table2[[#This Row],[Day High]]/Table2[[#This Row],[Close Price]])-1</f>
        <v>9.3104306696540906E-3</v>
      </c>
      <c r="AE21" s="1">
        <f>(Table2[[#This Row],[Close Price]]/Table2[[#This Row],[Current Week Low]])-1</f>
        <v>1.8974176855562908E-2</v>
      </c>
      <c r="AF21" s="1">
        <f>(Table2[[#This Row],[Current Week High]]/Table2[[#This Row],[Close Price]])-1</f>
        <v>4.5357231764998618E-2</v>
      </c>
      <c r="AG21" s="1">
        <f>(Table2[[#This Row],[Close Price]]/Table2[[#This Row],[Current Month Low]])-1</f>
        <v>4.0673575129533734E-2</v>
      </c>
      <c r="AH21" s="1">
        <f>(Table2[[#This Row],[Current Month High]]/Table2[[#This Row],[Close Price]])-1</f>
        <v>0.1477719691311925</v>
      </c>
      <c r="AI21">
        <v>34.209609161065401</v>
      </c>
      <c r="AJ21">
        <v>168.444266238973</v>
      </c>
      <c r="AK21" t="str">
        <f>IF(AND(Table2[[#This Row],[20D EMA]]&gt;Table2[[#This Row],[50D EMA]],Table2[[#This Row],[50D EMA]]&gt;Table2[[#This Row],[200D EMA]]),"Uptrend","Downtrend/NoTrend")</f>
        <v>Uptrend</v>
      </c>
      <c r="AL21">
        <v>0.17</v>
      </c>
      <c r="AM21" t="s">
        <v>3191</v>
      </c>
      <c r="AN21">
        <v>-9.27</v>
      </c>
      <c r="AO21" t="s">
        <v>3190</v>
      </c>
      <c r="AP21">
        <v>0.20176119364124401</v>
      </c>
      <c r="AQ21">
        <f>(Table2[[#This Row],[Sharpe Ratio]]-AVERAGE(Table2[Sharpe Ratio]))/_xlfn.STDEV.P(Table2[Sharpe Ratio])</f>
        <v>1.5933518461180132</v>
      </c>
      <c r="AR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2.7767534072786813</v>
      </c>
      <c r="AS21">
        <f>_xlfn.RANK.AVG(Table2[[#This Row],[1Y Return vs Nifty Z-Score]],Table2[1Y Return vs Nifty Z-Score])</f>
        <v>78</v>
      </c>
      <c r="AT21">
        <f>_xlfn.RANK.AVG(Table2[[#This Row],[6M Return vs Nifty Z-Score]],Table2[6M Return vs Nifty Z-Score])</f>
        <v>14</v>
      </c>
      <c r="AU21">
        <f>_xlfn.RANK.AVG(Table2[[#This Row],[Sharpe Ratio Z-Score]],Table2[Sharpe Ratio Z-Score])</f>
        <v>37</v>
      </c>
      <c r="AV21">
        <f>(Table2[[#This Row],[Rank 1Y]]+Table2[[#This Row],[Rank 6M]]+Table2[[#This Row],[Rank Sharpe]])/3</f>
        <v>43</v>
      </c>
    </row>
    <row r="22" spans="1:48" x14ac:dyDescent="0.3">
      <c r="A22" t="s">
        <v>1189</v>
      </c>
      <c r="B22" t="s">
        <v>1190</v>
      </c>
      <c r="C22" t="s">
        <v>3154</v>
      </c>
      <c r="D22" t="s">
        <v>370</v>
      </c>
      <c r="E22">
        <v>10294.63707909</v>
      </c>
      <c r="F22">
        <v>454.2</v>
      </c>
      <c r="G22">
        <v>162.307819149788</v>
      </c>
      <c r="H22">
        <f>(Table2[[#This Row],[1Y Return vs Nifty]]-AVERAGE(Table2[1Y Return vs Nifty]))/_xlfn.STDEV.P(Table2[1Y Return vs Nifty])</f>
        <v>2.3582018192941567</v>
      </c>
      <c r="I22">
        <v>4.2247655891715201</v>
      </c>
      <c r="J22">
        <f>(Table2[[#This Row],[1M Return vs Nifty]]-AVERAGE(Table2[1M Return vs Nifty]))/_xlfn.STDEV.P(Table2[1M Return vs Nifty])</f>
        <v>0.51367371026965469</v>
      </c>
      <c r="K22">
        <v>61.6644501034827</v>
      </c>
      <c r="L22">
        <f>(Table2[[#This Row],[6M Return vs Nifty]]-AVERAGE(Table2[6M Return vs Nifty]))/_xlfn.STDEV.P(Table2[6M Return vs Nifty])</f>
        <v>1.692018082726028</v>
      </c>
      <c r="M22">
        <v>18.4258265652783</v>
      </c>
      <c r="N22">
        <f>(Table2[[#This Row],[1W Return vs Nifty]]-AVERAGE(Table2[1W Return vs Nifty]))/_xlfn.STDEV.P(Table2[1W Return vs Nifty])</f>
        <v>4.0283915208133445</v>
      </c>
      <c r="O22">
        <v>413.7</v>
      </c>
      <c r="P22">
        <v>393.725266772917</v>
      </c>
      <c r="Q22">
        <v>307.58071162855998</v>
      </c>
      <c r="R22">
        <v>73.233963857294697</v>
      </c>
      <c r="S22" s="1">
        <f>(Table2[[#This Row],[Close Price]]-Table2[[#This Row],[20D EMA]])/Table2[[#This Row],[20D EMA]]</f>
        <v>9.7897026831036987E-2</v>
      </c>
      <c r="T22" s="1">
        <f>(Table2[[#This Row],[Close Price]]-Table2[[#This Row],[50D EMA]])/Table2[[#This Row],[50D EMA]]</f>
        <v>0.15359627214872673</v>
      </c>
      <c r="U22" s="1">
        <f>(Table2[[#This Row],[Close Price]]-Table2[[#This Row],[200D EMA]])/Table2[[#This Row],[200D EMA]]</f>
        <v>0.47668557496706787</v>
      </c>
      <c r="V22">
        <v>0.92064755473923099</v>
      </c>
      <c r="W22">
        <v>433.25</v>
      </c>
      <c r="X22">
        <v>456.9</v>
      </c>
      <c r="Y22">
        <v>394</v>
      </c>
      <c r="Z22">
        <v>474</v>
      </c>
      <c r="AA22">
        <v>356.9</v>
      </c>
      <c r="AB22">
        <v>474</v>
      </c>
      <c r="AC22" s="1">
        <f>(Table2[[#This Row],[Close Price]]/Table2[[#This Row],[Day Low]])-1</f>
        <v>4.8355452971725388E-2</v>
      </c>
      <c r="AD22" s="1">
        <f>(Table2[[#This Row],[Day High]]/Table2[[#This Row],[Close Price]])-1</f>
        <v>5.944517833553542E-3</v>
      </c>
      <c r="AE22" s="1">
        <f>(Table2[[#This Row],[Close Price]]/Table2[[#This Row],[Current Week Low]])-1</f>
        <v>0.15279187817258877</v>
      </c>
      <c r="AF22" s="1">
        <f>(Table2[[#This Row],[Current Week High]]/Table2[[#This Row],[Close Price]])-1</f>
        <v>4.3593130779392419E-2</v>
      </c>
      <c r="AG22" s="1">
        <f>(Table2[[#This Row],[Close Price]]/Table2[[#This Row],[Current Month Low]])-1</f>
        <v>0.27262538526197821</v>
      </c>
      <c r="AH22" s="1">
        <f>(Table2[[#This Row],[Current Month High]]/Table2[[#This Row],[Close Price]])-1</f>
        <v>4.3593130779392419E-2</v>
      </c>
      <c r="AI22">
        <v>4.3593130779392402</v>
      </c>
      <c r="AJ22">
        <v>218.40168243953701</v>
      </c>
      <c r="AK22" t="str">
        <f>IF(AND(Table2[[#This Row],[20D EMA]]&gt;Table2[[#This Row],[50D EMA]],Table2[[#This Row],[50D EMA]]&gt;Table2[[#This Row],[200D EMA]]),"Uptrend","Downtrend/NoTrend")</f>
        <v>Uptrend</v>
      </c>
      <c r="AL22">
        <v>0.32</v>
      </c>
      <c r="AM22" t="s">
        <v>3191</v>
      </c>
      <c r="AN22">
        <v>16.61</v>
      </c>
      <c r="AO22" t="s">
        <v>3191</v>
      </c>
      <c r="AP22">
        <v>0.18902345752852101</v>
      </c>
      <c r="AQ22">
        <f>(Table2[[#This Row],[Sharpe Ratio]]-AVERAGE(Table2[Sharpe Ratio]))/_xlfn.STDEV.P(Table2[Sharpe Ratio])</f>
        <v>1.4440948786689234</v>
      </c>
      <c r="AR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10.036380011772106</v>
      </c>
      <c r="AS22">
        <f>_xlfn.RANK.AVG(Table2[[#This Row],[1Y Return vs Nifty Z-Score]],Table2[1Y Return vs Nifty Z-Score])</f>
        <v>24</v>
      </c>
      <c r="AT22">
        <f>_xlfn.RANK.AVG(Table2[[#This Row],[6M Return vs Nifty Z-Score]],Table2[6M Return vs Nifty Z-Score])</f>
        <v>46</v>
      </c>
      <c r="AU22">
        <f>_xlfn.RANK.AVG(Table2[[#This Row],[Sharpe Ratio Z-Score]],Table2[Sharpe Ratio Z-Score])</f>
        <v>60</v>
      </c>
      <c r="AV22">
        <f>(Table2[[#This Row],[Rank 1Y]]+Table2[[#This Row],[Rank 6M]]+Table2[[#This Row],[Rank Sharpe]])/3</f>
        <v>43.333333333333336</v>
      </c>
    </row>
    <row r="23" spans="1:48" x14ac:dyDescent="0.3">
      <c r="A23" t="s">
        <v>279</v>
      </c>
      <c r="B23" t="s">
        <v>280</v>
      </c>
      <c r="C23" t="s">
        <v>3154</v>
      </c>
      <c r="D23" t="s">
        <v>281</v>
      </c>
      <c r="E23">
        <v>99623.830224120902</v>
      </c>
      <c r="F23">
        <v>72.19</v>
      </c>
      <c r="G23">
        <v>106.899129282833</v>
      </c>
      <c r="H23">
        <f>(Table2[[#This Row],[1Y Return vs Nifty]]-AVERAGE(Table2[1Y Return vs Nifty]))/_xlfn.STDEV.P(Table2[1Y Return vs Nifty])</f>
        <v>1.4141189267017078</v>
      </c>
      <c r="I23">
        <v>-9.24667692320104</v>
      </c>
      <c r="J23">
        <f>(Table2[[#This Row],[1M Return vs Nifty]]-AVERAGE(Table2[1M Return vs Nifty]))/_xlfn.STDEV.P(Table2[1M Return vs Nifty])</f>
        <v>-1.0367736890807293</v>
      </c>
      <c r="K23">
        <v>62.437079350638903</v>
      </c>
      <c r="L23">
        <f>(Table2[[#This Row],[6M Return vs Nifty]]-AVERAGE(Table2[6M Return vs Nifty]))/_xlfn.STDEV.P(Table2[6M Return vs Nifty])</f>
        <v>1.7165576084886034</v>
      </c>
      <c r="M23">
        <v>-3.12480835178506</v>
      </c>
      <c r="N23">
        <f>(Table2[[#This Row],[1W Return vs Nifty]]-AVERAGE(Table2[1W Return vs Nifty]))/_xlfn.STDEV.P(Table2[1W Return vs Nifty])</f>
        <v>-0.71816019064458103</v>
      </c>
      <c r="O23">
        <v>75.87</v>
      </c>
      <c r="P23">
        <v>74.4528835877354</v>
      </c>
      <c r="Q23">
        <v>57.131331137994799</v>
      </c>
      <c r="R23">
        <v>36.722384207699598</v>
      </c>
      <c r="S23" s="1">
        <f>(Table2[[#This Row],[Close Price]]-Table2[[#This Row],[20D EMA]])/Table2[[#This Row],[20D EMA]]</f>
        <v>-4.8504020034269228E-2</v>
      </c>
      <c r="T23" s="1">
        <f>(Table2[[#This Row],[Close Price]]-Table2[[#This Row],[50D EMA]])/Table2[[#This Row],[50D EMA]]</f>
        <v>-3.0393498259457155E-2</v>
      </c>
      <c r="U23" s="1">
        <f>(Table2[[#This Row],[Close Price]]-Table2[[#This Row],[200D EMA]])/Table2[[#This Row],[200D EMA]]</f>
        <v>0.26357987048529552</v>
      </c>
      <c r="V23">
        <v>0.76888485062700096</v>
      </c>
      <c r="W23">
        <v>71.099999999999994</v>
      </c>
      <c r="X23">
        <v>73.349999999999994</v>
      </c>
      <c r="Y23">
        <v>71.099999999999994</v>
      </c>
      <c r="Z23">
        <v>75.650000000000006</v>
      </c>
      <c r="AA23">
        <v>66.099999999999994</v>
      </c>
      <c r="AB23">
        <v>81.53</v>
      </c>
      <c r="AC23" s="1">
        <f>(Table2[[#This Row],[Close Price]]/Table2[[#This Row],[Day Low]])-1</f>
        <v>1.5330520393811664E-2</v>
      </c>
      <c r="AD23" s="1">
        <f>(Table2[[#This Row],[Day High]]/Table2[[#This Row],[Close Price]])-1</f>
        <v>1.6068707577226782E-2</v>
      </c>
      <c r="AE23" s="1">
        <f>(Table2[[#This Row],[Close Price]]/Table2[[#This Row],[Current Week Low]])-1</f>
        <v>1.5330520393811664E-2</v>
      </c>
      <c r="AF23" s="1">
        <f>(Table2[[#This Row],[Current Week High]]/Table2[[#This Row],[Close Price]])-1</f>
        <v>4.7929076049314512E-2</v>
      </c>
      <c r="AG23" s="1">
        <f>(Table2[[#This Row],[Close Price]]/Table2[[#This Row],[Current Month Low]])-1</f>
        <v>9.2133131618759467E-2</v>
      </c>
      <c r="AH23" s="1">
        <f>(Table2[[#This Row],[Current Month High]]/Table2[[#This Row],[Close Price]])-1</f>
        <v>0.1293808006649122</v>
      </c>
      <c r="AI23">
        <v>19.185482753843999</v>
      </c>
      <c r="AJ23">
        <v>142.24832214764999</v>
      </c>
      <c r="AK23" t="str">
        <f>IF(AND(Table2[[#This Row],[20D EMA]]&gt;Table2[[#This Row],[50D EMA]],Table2[[#This Row],[50D EMA]]&gt;Table2[[#This Row],[200D EMA]]),"Uptrend","Downtrend/NoTrend")</f>
        <v>Uptrend</v>
      </c>
      <c r="AL23">
        <v>0.08</v>
      </c>
      <c r="AM23" t="s">
        <v>3191</v>
      </c>
      <c r="AN23">
        <v>-9.4700000000000006</v>
      </c>
      <c r="AO23" t="s">
        <v>3190</v>
      </c>
      <c r="AP23">
        <v>0.21297962748740901</v>
      </c>
      <c r="AQ23">
        <f>(Table2[[#This Row],[Sharpe Ratio]]-AVERAGE(Table2[Sharpe Ratio]))/_xlfn.STDEV.P(Table2[Sharpe Ratio])</f>
        <v>1.7248060857559597</v>
      </c>
      <c r="AR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3.10054874122096</v>
      </c>
      <c r="AS23">
        <f>_xlfn.RANK.AVG(Table2[[#This Row],[1Y Return vs Nifty Z-Score]],Table2[1Y Return vs Nifty Z-Score])</f>
        <v>64</v>
      </c>
      <c r="AT23">
        <f>_xlfn.RANK.AVG(Table2[[#This Row],[6M Return vs Nifty Z-Score]],Table2[6M Return vs Nifty Z-Score])</f>
        <v>44</v>
      </c>
      <c r="AU23">
        <f>_xlfn.RANK.AVG(Table2[[#This Row],[Sharpe Ratio Z-Score]],Table2[Sharpe Ratio Z-Score])</f>
        <v>25</v>
      </c>
      <c r="AV23">
        <f>(Table2[[#This Row],[Rank 1Y]]+Table2[[#This Row],[Rank 6M]]+Table2[[#This Row],[Rank Sharpe]])/3</f>
        <v>44.333333333333336</v>
      </c>
    </row>
    <row r="24" spans="1:48" x14ac:dyDescent="0.3">
      <c r="A24" t="s">
        <v>413</v>
      </c>
      <c r="B24" t="s">
        <v>414</v>
      </c>
      <c r="C24" t="s">
        <v>3145</v>
      </c>
      <c r="D24" t="s">
        <v>412</v>
      </c>
      <c r="E24">
        <v>55631.49321144</v>
      </c>
      <c r="F24">
        <v>1029.7</v>
      </c>
      <c r="G24">
        <v>285.120487891913</v>
      </c>
      <c r="H24">
        <f>(Table2[[#This Row],[1Y Return vs Nifty]]-AVERAGE(Table2[1Y Return vs Nifty]))/_xlfn.STDEV.P(Table2[1Y Return vs Nifty])</f>
        <v>4.4507497541301291</v>
      </c>
      <c r="I24">
        <v>21.469283579327101</v>
      </c>
      <c r="J24">
        <f>(Table2[[#This Row],[1M Return vs Nifty]]-AVERAGE(Table2[1M Return vs Nifty]))/_xlfn.STDEV.P(Table2[1M Return vs Nifty])</f>
        <v>2.4983697104442357</v>
      </c>
      <c r="K24">
        <v>84.488529753829397</v>
      </c>
      <c r="L24">
        <f>(Table2[[#This Row],[6M Return vs Nifty]]-AVERAGE(Table2[6M Return vs Nifty]))/_xlfn.STDEV.P(Table2[6M Return vs Nifty])</f>
        <v>2.4169351016562208</v>
      </c>
      <c r="M24">
        <v>19.9092633695698</v>
      </c>
      <c r="N24">
        <f>(Table2[[#This Row],[1W Return vs Nifty]]-AVERAGE(Table2[1W Return vs Nifty]))/_xlfn.STDEV.P(Table2[1W Return vs Nifty])</f>
        <v>4.3551201545332923</v>
      </c>
      <c r="O24">
        <v>829.18</v>
      </c>
      <c r="P24">
        <v>758.41737841210499</v>
      </c>
      <c r="Q24">
        <v>583.25848220472994</v>
      </c>
      <c r="R24">
        <v>74.040279001606095</v>
      </c>
      <c r="S24" s="1">
        <f>(Table2[[#This Row],[Close Price]]-Table2[[#This Row],[20D EMA]])/Table2[[#This Row],[20D EMA]]</f>
        <v>0.24182927711715202</v>
      </c>
      <c r="T24" s="1">
        <f>(Table2[[#This Row],[Close Price]]-Table2[[#This Row],[50D EMA]])/Table2[[#This Row],[50D EMA]]</f>
        <v>0.35769568223222709</v>
      </c>
      <c r="U24" s="1">
        <f>(Table2[[#This Row],[Close Price]]-Table2[[#This Row],[200D EMA]])/Table2[[#This Row],[200D EMA]]</f>
        <v>0.76542653286020168</v>
      </c>
      <c r="V24">
        <v>2.6400439972085401</v>
      </c>
      <c r="W24">
        <v>898.1</v>
      </c>
      <c r="X24">
        <v>1064</v>
      </c>
      <c r="Y24">
        <v>806.3</v>
      </c>
      <c r="Z24">
        <v>1064</v>
      </c>
      <c r="AA24">
        <v>691.15</v>
      </c>
      <c r="AB24">
        <v>1064</v>
      </c>
      <c r="AC24" s="1">
        <f>(Table2[[#This Row],[Close Price]]/Table2[[#This Row],[Day Low]])-1</f>
        <v>0.1465315666406859</v>
      </c>
      <c r="AD24" s="1">
        <f>(Table2[[#This Row],[Day High]]/Table2[[#This Row],[Close Price]])-1</f>
        <v>3.3310673011556657E-2</v>
      </c>
      <c r="AE24" s="1">
        <f>(Table2[[#This Row],[Close Price]]/Table2[[#This Row],[Current Week Low]])-1</f>
        <v>0.27706808880069467</v>
      </c>
      <c r="AF24" s="1">
        <f>(Table2[[#This Row],[Current Week High]]/Table2[[#This Row],[Close Price]])-1</f>
        <v>3.3310673011556657E-2</v>
      </c>
      <c r="AG24" s="1">
        <f>(Table2[[#This Row],[Close Price]]/Table2[[#This Row],[Current Month Low]])-1</f>
        <v>0.48983578094480218</v>
      </c>
      <c r="AH24" s="1">
        <f>(Table2[[#This Row],[Current Month High]]/Table2[[#This Row],[Close Price]])-1</f>
        <v>3.3310673011556657E-2</v>
      </c>
      <c r="AI24">
        <v>3.33106730115566</v>
      </c>
      <c r="AJ24">
        <v>356.60440108641399</v>
      </c>
      <c r="AK24" t="str">
        <f>IF(AND(Table2[[#This Row],[20D EMA]]&gt;Table2[[#This Row],[50D EMA]],Table2[[#This Row],[50D EMA]]&gt;Table2[[#This Row],[200D EMA]]),"Uptrend","Downtrend/NoTrend")</f>
        <v>Uptrend</v>
      </c>
      <c r="AL24">
        <v>0.53</v>
      </c>
      <c r="AM24" t="s">
        <v>3191</v>
      </c>
      <c r="AN24">
        <v>38.619999999999997</v>
      </c>
      <c r="AO24" t="s">
        <v>3191</v>
      </c>
      <c r="AP24">
        <v>0.15479066808442399</v>
      </c>
      <c r="AQ24">
        <f>(Table2[[#This Row],[Sharpe Ratio]]-AVERAGE(Table2[Sharpe Ratio]))/_xlfn.STDEV.P(Table2[Sharpe Ratio])</f>
        <v>1.0429653298595738</v>
      </c>
      <c r="AR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14.764140050623453</v>
      </c>
      <c r="AS24">
        <f>_xlfn.RANK.AVG(Table2[[#This Row],[1Y Return vs Nifty Z-Score]],Table2[1Y Return vs Nifty Z-Score])</f>
        <v>3</v>
      </c>
      <c r="AT24">
        <f>_xlfn.RANK.AVG(Table2[[#This Row],[6M Return vs Nifty Z-Score]],Table2[6M Return vs Nifty Z-Score])</f>
        <v>21</v>
      </c>
      <c r="AU24">
        <f>_xlfn.RANK.AVG(Table2[[#This Row],[Sharpe Ratio Z-Score]],Table2[Sharpe Ratio Z-Score])</f>
        <v>109</v>
      </c>
      <c r="AV24">
        <f>(Table2[[#This Row],[Rank 1Y]]+Table2[[#This Row],[Rank 6M]]+Table2[[#This Row],[Rank Sharpe]])/3</f>
        <v>44.333333333333336</v>
      </c>
    </row>
    <row r="25" spans="1:48" x14ac:dyDescent="0.3">
      <c r="A25" t="s">
        <v>886</v>
      </c>
      <c r="B25" t="s">
        <v>887</v>
      </c>
      <c r="C25" t="s">
        <v>3152</v>
      </c>
      <c r="D25" t="s">
        <v>117</v>
      </c>
      <c r="E25">
        <v>17564.444403149999</v>
      </c>
      <c r="F25">
        <v>506.6</v>
      </c>
      <c r="G25">
        <v>97.563558633327204</v>
      </c>
      <c r="H25">
        <f>(Table2[[#This Row],[1Y Return vs Nifty]]-AVERAGE(Table2[1Y Return vs Nifty]))/_xlfn.STDEV.P(Table2[1Y Return vs Nifty])</f>
        <v>1.2550544809631543</v>
      </c>
      <c r="I25">
        <v>22.752919525547899</v>
      </c>
      <c r="J25">
        <f>(Table2[[#This Row],[1M Return vs Nifty]]-AVERAGE(Table2[1M Return vs Nifty]))/_xlfn.STDEV.P(Table2[1M Return vs Nifty])</f>
        <v>2.6461051896034156</v>
      </c>
      <c r="K25">
        <v>115.40969816478101</v>
      </c>
      <c r="L25">
        <f>(Table2[[#This Row],[6M Return vs Nifty]]-AVERAGE(Table2[6M Return vs Nifty]))/_xlfn.STDEV.P(Table2[6M Return vs Nifty])</f>
        <v>3.3990242623013036</v>
      </c>
      <c r="M25">
        <v>1.43423845973107</v>
      </c>
      <c r="N25">
        <f>(Table2[[#This Row],[1W Return vs Nifty]]-AVERAGE(Table2[1W Return vs Nifty]))/_xlfn.STDEV.P(Table2[1W Return vs Nifty])</f>
        <v>0.28597502528285168</v>
      </c>
      <c r="O25">
        <v>471.63</v>
      </c>
      <c r="P25">
        <v>411.82427184570901</v>
      </c>
      <c r="Q25">
        <v>300.80549852110602</v>
      </c>
      <c r="R25">
        <v>62.9715361981999</v>
      </c>
      <c r="S25" s="1">
        <f>(Table2[[#This Row],[Close Price]]-Table2[[#This Row],[20D EMA]])/Table2[[#This Row],[20D EMA]]</f>
        <v>7.4147106842228083E-2</v>
      </c>
      <c r="T25" s="1">
        <f>(Table2[[#This Row],[Close Price]]-Table2[[#This Row],[50D EMA]])/Table2[[#This Row],[50D EMA]]</f>
        <v>0.23013633395022182</v>
      </c>
      <c r="U25" s="1">
        <f>(Table2[[#This Row],[Close Price]]-Table2[[#This Row],[200D EMA]])/Table2[[#This Row],[200D EMA]]</f>
        <v>0.68414474632502253</v>
      </c>
      <c r="V25">
        <v>0.72151519701582201</v>
      </c>
      <c r="W25">
        <v>484.1</v>
      </c>
      <c r="X25">
        <v>509.2</v>
      </c>
      <c r="Y25">
        <v>484.1</v>
      </c>
      <c r="Z25">
        <v>525</v>
      </c>
      <c r="AA25">
        <v>433.2</v>
      </c>
      <c r="AB25">
        <v>525</v>
      </c>
      <c r="AC25" s="1">
        <f>(Table2[[#This Row],[Close Price]]/Table2[[#This Row],[Day Low]])-1</f>
        <v>4.6478000413137766E-2</v>
      </c>
      <c r="AD25" s="1">
        <f>(Table2[[#This Row],[Day High]]/Table2[[#This Row],[Close Price]])-1</f>
        <v>5.1322542439793395E-3</v>
      </c>
      <c r="AE25" s="1">
        <f>(Table2[[#This Row],[Close Price]]/Table2[[#This Row],[Current Week Low]])-1</f>
        <v>4.6478000413137766E-2</v>
      </c>
      <c r="AF25" s="1">
        <f>(Table2[[#This Row],[Current Week High]]/Table2[[#This Row],[Close Price]])-1</f>
        <v>3.6320568495854744E-2</v>
      </c>
      <c r="AG25" s="1">
        <f>(Table2[[#This Row],[Close Price]]/Table2[[#This Row],[Current Month Low]])-1</f>
        <v>0.16943674976915979</v>
      </c>
      <c r="AH25" s="1">
        <f>(Table2[[#This Row],[Current Month High]]/Table2[[#This Row],[Close Price]])-1</f>
        <v>3.6320568495854744E-2</v>
      </c>
      <c r="AI25">
        <v>3.6320568495854699</v>
      </c>
      <c r="AJ25">
        <v>181.054091539528</v>
      </c>
      <c r="AK25" t="str">
        <f>IF(AND(Table2[[#This Row],[20D EMA]]&gt;Table2[[#This Row],[50D EMA]],Table2[[#This Row],[50D EMA]]&gt;Table2[[#This Row],[200D EMA]]),"Uptrend","Downtrend/NoTrend")</f>
        <v>Uptrend</v>
      </c>
      <c r="AL25">
        <v>0.85</v>
      </c>
      <c r="AM25" t="s">
        <v>3191</v>
      </c>
      <c r="AN25">
        <v>12.27</v>
      </c>
      <c r="AO25" t="s">
        <v>3191</v>
      </c>
      <c r="AP25">
        <v>0.193421439239538</v>
      </c>
      <c r="AQ25">
        <f>(Table2[[#This Row],[Sharpe Ratio]]-AVERAGE(Table2[Sharpe Ratio]))/_xlfn.STDEV.P(Table2[Sharpe Ratio])</f>
        <v>1.495629107928649</v>
      </c>
      <c r="AR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9.0817880660793744</v>
      </c>
      <c r="AS25">
        <f>_xlfn.RANK.AVG(Table2[[#This Row],[1Y Return vs Nifty Z-Score]],Table2[1Y Return vs Nifty Z-Score])</f>
        <v>81</v>
      </c>
      <c r="AT25">
        <f>_xlfn.RANK.AVG(Table2[[#This Row],[6M Return vs Nifty Z-Score]],Table2[6M Return vs Nifty Z-Score])</f>
        <v>7</v>
      </c>
      <c r="AU25">
        <f>_xlfn.RANK.AVG(Table2[[#This Row],[Sharpe Ratio Z-Score]],Table2[Sharpe Ratio Z-Score])</f>
        <v>53</v>
      </c>
      <c r="AV25">
        <f>(Table2[[#This Row],[Rank 1Y]]+Table2[[#This Row],[Rank 6M]]+Table2[[#This Row],[Rank Sharpe]])/3</f>
        <v>47</v>
      </c>
    </row>
    <row r="26" spans="1:48" x14ac:dyDescent="0.3">
      <c r="A26" t="s">
        <v>402</v>
      </c>
      <c r="B26" t="s">
        <v>403</v>
      </c>
      <c r="C26" t="s">
        <v>3145</v>
      </c>
      <c r="D26" t="s">
        <v>404</v>
      </c>
      <c r="E26">
        <v>57637.161726044898</v>
      </c>
      <c r="F26">
        <v>4274.8</v>
      </c>
      <c r="G26">
        <v>160.99483469185</v>
      </c>
      <c r="H26">
        <f>(Table2[[#This Row],[1Y Return vs Nifty]]-AVERAGE(Table2[1Y Return vs Nifty]))/_xlfn.STDEV.P(Table2[1Y Return vs Nifty])</f>
        <v>2.3358304878666241</v>
      </c>
      <c r="I26">
        <v>28.636263064935601</v>
      </c>
      <c r="J26">
        <f>(Table2[[#This Row],[1M Return vs Nifty]]-AVERAGE(Table2[1M Return vs Nifty]))/_xlfn.STDEV.P(Table2[1M Return vs Nifty])</f>
        <v>3.3232275305665913</v>
      </c>
      <c r="K26">
        <v>40.714694705420598</v>
      </c>
      <c r="L26">
        <f>(Table2[[#This Row],[6M Return vs Nifty]]-AVERAGE(Table2[6M Return vs Nifty]))/_xlfn.STDEV.P(Table2[6M Return vs Nifty])</f>
        <v>1.0266315934070944</v>
      </c>
      <c r="M26">
        <v>-0.36584707212809803</v>
      </c>
      <c r="N26">
        <f>(Table2[[#This Row],[1W Return vs Nifty]]-AVERAGE(Table2[1W Return vs Nifty]))/_xlfn.STDEV.P(Table2[1W Return vs Nifty])</f>
        <v>-0.11049584877254148</v>
      </c>
      <c r="O26">
        <v>4089.84</v>
      </c>
      <c r="P26">
        <v>3559.7446505176599</v>
      </c>
      <c r="Q26">
        <v>2733.27326867806</v>
      </c>
      <c r="R26">
        <v>51.2423919381011</v>
      </c>
      <c r="S26" s="1">
        <f>(Table2[[#This Row],[Close Price]]-Table2[[#This Row],[20D EMA]])/Table2[[#This Row],[20D EMA]]</f>
        <v>4.5224263051855333E-2</v>
      </c>
      <c r="T26" s="1">
        <f>(Table2[[#This Row],[Close Price]]-Table2[[#This Row],[50D EMA]])/Table2[[#This Row],[50D EMA]]</f>
        <v>0.20087265230621432</v>
      </c>
      <c r="U26" s="1">
        <f>(Table2[[#This Row],[Close Price]]-Table2[[#This Row],[200D EMA]])/Table2[[#This Row],[200D EMA]]</f>
        <v>0.56398558789824016</v>
      </c>
      <c r="V26">
        <v>2.2163731531586799</v>
      </c>
      <c r="W26">
        <v>4101</v>
      </c>
      <c r="X26">
        <v>4443</v>
      </c>
      <c r="Y26">
        <v>4101</v>
      </c>
      <c r="Z26">
        <v>4989.8</v>
      </c>
      <c r="AA26">
        <v>3690.1</v>
      </c>
      <c r="AB26">
        <v>4989.8</v>
      </c>
      <c r="AC26" s="1">
        <f>(Table2[[#This Row],[Close Price]]/Table2[[#This Row],[Day Low]])-1</f>
        <v>4.2379907339673339E-2</v>
      </c>
      <c r="AD26" s="1">
        <f>(Table2[[#This Row],[Day High]]/Table2[[#This Row],[Close Price]])-1</f>
        <v>3.9346870029007164E-2</v>
      </c>
      <c r="AE26" s="1">
        <f>(Table2[[#This Row],[Close Price]]/Table2[[#This Row],[Current Week Low]])-1</f>
        <v>4.2379907339673339E-2</v>
      </c>
      <c r="AF26" s="1">
        <f>(Table2[[#This Row],[Current Week High]]/Table2[[#This Row],[Close Price]])-1</f>
        <v>0.16725928698418646</v>
      </c>
      <c r="AG26" s="1">
        <f>(Table2[[#This Row],[Close Price]]/Table2[[#This Row],[Current Month Low]])-1</f>
        <v>0.15845099048806266</v>
      </c>
      <c r="AH26" s="1">
        <f>(Table2[[#This Row],[Current Month High]]/Table2[[#This Row],[Close Price]])-1</f>
        <v>0.16725928698418646</v>
      </c>
      <c r="AI26">
        <v>16.725928698418599</v>
      </c>
      <c r="AJ26">
        <v>191.59618008185501</v>
      </c>
      <c r="AK26" t="str">
        <f>IF(AND(Table2[[#This Row],[20D EMA]]&gt;Table2[[#This Row],[50D EMA]],Table2[[#This Row],[50D EMA]]&gt;Table2[[#This Row],[200D EMA]]),"Uptrend","Downtrend/NoTrend")</f>
        <v>Uptrend</v>
      </c>
      <c r="AL26">
        <v>0.64</v>
      </c>
      <c r="AM26" t="s">
        <v>3191</v>
      </c>
      <c r="AN26">
        <v>10.78</v>
      </c>
      <c r="AO26" t="s">
        <v>3191</v>
      </c>
      <c r="AP26">
        <v>0.205363508665308</v>
      </c>
      <c r="AQ26">
        <f>(Table2[[#This Row],[Sharpe Ratio]]-AVERAGE(Table2[Sharpe Ratio]))/_xlfn.STDEV.P(Table2[Sharpe Ratio])</f>
        <v>1.6355626920273612</v>
      </c>
      <c r="AR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8.2107564550951277</v>
      </c>
      <c r="AS26">
        <f>_xlfn.RANK.AVG(Table2[[#This Row],[1Y Return vs Nifty Z-Score]],Table2[1Y Return vs Nifty Z-Score])</f>
        <v>26</v>
      </c>
      <c r="AT26">
        <f>_xlfn.RANK.AVG(Table2[[#This Row],[6M Return vs Nifty Z-Score]],Table2[6M Return vs Nifty Z-Score])</f>
        <v>85</v>
      </c>
      <c r="AU26">
        <f>_xlfn.RANK.AVG(Table2[[#This Row],[Sharpe Ratio Z-Score]],Table2[Sharpe Ratio Z-Score])</f>
        <v>33</v>
      </c>
      <c r="AV26">
        <f>(Table2[[#This Row],[Rank 1Y]]+Table2[[#This Row],[Rank 6M]]+Table2[[#This Row],[Rank Sharpe]])/3</f>
        <v>48</v>
      </c>
    </row>
    <row r="27" spans="1:48" x14ac:dyDescent="0.3">
      <c r="A27" t="s">
        <v>1273</v>
      </c>
      <c r="B27" t="s">
        <v>1274</v>
      </c>
      <c r="C27" t="s">
        <v>3154</v>
      </c>
      <c r="D27" t="s">
        <v>268</v>
      </c>
      <c r="E27">
        <v>9372.4123874800007</v>
      </c>
      <c r="F27">
        <v>4020.25</v>
      </c>
      <c r="G27">
        <v>153.67215562934399</v>
      </c>
      <c r="H27">
        <f>(Table2[[#This Row],[1Y Return vs Nifty]]-AVERAGE(Table2[1Y Return vs Nifty]))/_xlfn.STDEV.P(Table2[1Y Return vs Nifty])</f>
        <v>2.2110627655570623</v>
      </c>
      <c r="I27">
        <v>28.530761241004701</v>
      </c>
      <c r="J27">
        <f>(Table2[[#This Row],[1M Return vs Nifty]]-AVERAGE(Table2[1M Return vs Nifty]))/_xlfn.STDEV.P(Table2[1M Return vs Nifty])</f>
        <v>3.3110851762203395</v>
      </c>
      <c r="K27">
        <v>121.593622676057</v>
      </c>
      <c r="L27">
        <f>(Table2[[#This Row],[6M Return vs Nifty]]-AVERAGE(Table2[6M Return vs Nifty]))/_xlfn.STDEV.P(Table2[6M Return vs Nifty])</f>
        <v>3.5954322748336054</v>
      </c>
      <c r="M27">
        <v>5.28030858556009</v>
      </c>
      <c r="N27">
        <f>(Table2[[#This Row],[1W Return vs Nifty]]-AVERAGE(Table2[1W Return vs Nifty]))/_xlfn.STDEV.P(Table2[1W Return vs Nifty])</f>
        <v>1.1330763199034821</v>
      </c>
      <c r="O27">
        <v>3761.25</v>
      </c>
      <c r="P27">
        <v>3403.5226928462998</v>
      </c>
      <c r="Q27">
        <v>2457.73817912192</v>
      </c>
      <c r="R27">
        <v>65.795150425330505</v>
      </c>
      <c r="S27" s="1">
        <f>(Table2[[#This Row],[Close Price]]-Table2[[#This Row],[20D EMA]])/Table2[[#This Row],[20D EMA]]</f>
        <v>6.8860086407444329E-2</v>
      </c>
      <c r="T27" s="1">
        <f>(Table2[[#This Row],[Close Price]]-Table2[[#This Row],[50D EMA]])/Table2[[#This Row],[50D EMA]]</f>
        <v>0.18120264291170132</v>
      </c>
      <c r="U27" s="1">
        <f>(Table2[[#This Row],[Close Price]]-Table2[[#This Row],[200D EMA]])/Table2[[#This Row],[200D EMA]]</f>
        <v>0.63575194223345677</v>
      </c>
      <c r="V27">
        <v>0.71396994514946299</v>
      </c>
      <c r="W27">
        <v>3888</v>
      </c>
      <c r="X27">
        <v>4050</v>
      </c>
      <c r="Y27">
        <v>3792.4</v>
      </c>
      <c r="Z27">
        <v>4218</v>
      </c>
      <c r="AA27">
        <v>3393.8</v>
      </c>
      <c r="AB27">
        <v>4218</v>
      </c>
      <c r="AC27" s="1">
        <f>(Table2[[#This Row],[Close Price]]/Table2[[#This Row],[Day Low]])-1</f>
        <v>3.4014917695473157E-2</v>
      </c>
      <c r="AD27" s="1">
        <f>(Table2[[#This Row],[Day High]]/Table2[[#This Row],[Close Price]])-1</f>
        <v>7.4000373111124951E-3</v>
      </c>
      <c r="AE27" s="1">
        <f>(Table2[[#This Row],[Close Price]]/Table2[[#This Row],[Current Week Low]])-1</f>
        <v>6.0080687691171697E-2</v>
      </c>
      <c r="AF27" s="1">
        <f>(Table2[[#This Row],[Current Week High]]/Table2[[#This Row],[Close Price]])-1</f>
        <v>4.9188483303277186E-2</v>
      </c>
      <c r="AG27" s="1">
        <f>(Table2[[#This Row],[Close Price]]/Table2[[#This Row],[Current Month Low]])-1</f>
        <v>0.18458659909246267</v>
      </c>
      <c r="AH27" s="1">
        <f>(Table2[[#This Row],[Current Month High]]/Table2[[#This Row],[Close Price]])-1</f>
        <v>4.9188483303277186E-2</v>
      </c>
      <c r="AI27">
        <v>4.9188483303277097</v>
      </c>
      <c r="AJ27">
        <v>216.55511811023601</v>
      </c>
      <c r="AK27" t="str">
        <f>IF(AND(Table2[[#This Row],[20D EMA]]&gt;Table2[[#This Row],[50D EMA]],Table2[[#This Row],[50D EMA]]&gt;Table2[[#This Row],[200D EMA]]),"Uptrend","Downtrend/NoTrend")</f>
        <v>Uptrend</v>
      </c>
      <c r="AL27">
        <v>0.57999999999999996</v>
      </c>
      <c r="AM27" t="s">
        <v>3191</v>
      </c>
      <c r="AN27">
        <v>1.84</v>
      </c>
      <c r="AO27" t="s">
        <v>3191</v>
      </c>
      <c r="AP27">
        <v>0.15235677449457399</v>
      </c>
      <c r="AQ27">
        <f>(Table2[[#This Row],[Sharpe Ratio]]-AVERAGE(Table2[Sharpe Ratio]))/_xlfn.STDEV.P(Table2[Sharpe Ratio])</f>
        <v>1.0144456955148229</v>
      </c>
      <c r="AR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11.265102232029312</v>
      </c>
      <c r="AS27">
        <f>_xlfn.RANK.AVG(Table2[[#This Row],[1Y Return vs Nifty Z-Score]],Table2[1Y Return vs Nifty Z-Score])</f>
        <v>31</v>
      </c>
      <c r="AT27">
        <f>_xlfn.RANK.AVG(Table2[[#This Row],[6M Return vs Nifty Z-Score]],Table2[6M Return vs Nifty Z-Score])</f>
        <v>5</v>
      </c>
      <c r="AU27">
        <f>_xlfn.RANK.AVG(Table2[[#This Row],[Sharpe Ratio Z-Score]],Table2[Sharpe Ratio Z-Score])</f>
        <v>111</v>
      </c>
      <c r="AV27">
        <f>(Table2[[#This Row],[Rank 1Y]]+Table2[[#This Row],[Rank 6M]]+Table2[[#This Row],[Rank Sharpe]])/3</f>
        <v>49</v>
      </c>
    </row>
    <row r="28" spans="1:48" x14ac:dyDescent="0.3">
      <c r="A28" t="s">
        <v>1250</v>
      </c>
      <c r="B28" t="s">
        <v>1251</v>
      </c>
      <c r="C28" t="s">
        <v>3145</v>
      </c>
      <c r="D28" t="s">
        <v>529</v>
      </c>
      <c r="E28">
        <v>9570.1919999999991</v>
      </c>
      <c r="F28">
        <v>493.05</v>
      </c>
      <c r="G28">
        <v>100.680850172663</v>
      </c>
      <c r="H28">
        <f>(Table2[[#This Row],[1Y Return vs Nifty]]-AVERAGE(Table2[1Y Return vs Nifty]))/_xlfn.STDEV.P(Table2[1Y Return vs Nifty])</f>
        <v>1.3081685614544396</v>
      </c>
      <c r="I28">
        <v>5.2886533379356502</v>
      </c>
      <c r="J28">
        <f>(Table2[[#This Row],[1M Return vs Nifty]]-AVERAGE(Table2[1M Return vs Nifty]))/_xlfn.STDEV.P(Table2[1M Return vs Nifty])</f>
        <v>0.6361180581379049</v>
      </c>
      <c r="K28">
        <v>45.925956250955402</v>
      </c>
      <c r="L28">
        <f>(Table2[[#This Row],[6M Return vs Nifty]]-AVERAGE(Table2[6M Return vs Nifty]))/_xlfn.STDEV.P(Table2[6M Return vs Nifty])</f>
        <v>1.1921467967505623</v>
      </c>
      <c r="M28">
        <v>1.3241550802262601</v>
      </c>
      <c r="N28">
        <f>(Table2[[#This Row],[1W Return vs Nifty]]-AVERAGE(Table2[1W Return vs Nifty]))/_xlfn.STDEV.P(Table2[1W Return vs Nifty])</f>
        <v>0.26172903645688395</v>
      </c>
      <c r="O28">
        <v>472.39</v>
      </c>
      <c r="P28">
        <v>450.30372159580702</v>
      </c>
      <c r="Q28">
        <v>362.95607484233602</v>
      </c>
      <c r="R28">
        <v>57.583685724801498</v>
      </c>
      <c r="S28" s="1">
        <f>(Table2[[#This Row],[Close Price]]-Table2[[#This Row],[20D EMA]])/Table2[[#This Row],[20D EMA]]</f>
        <v>4.3735049429496867E-2</v>
      </c>
      <c r="T28" s="1">
        <f>(Table2[[#This Row],[Close Price]]-Table2[[#This Row],[50D EMA]])/Table2[[#This Row],[50D EMA]]</f>
        <v>9.4927659608734227E-2</v>
      </c>
      <c r="U28" s="1">
        <f>(Table2[[#This Row],[Close Price]]-Table2[[#This Row],[200D EMA]])/Table2[[#This Row],[200D EMA]]</f>
        <v>0.35842884077412207</v>
      </c>
      <c r="V28">
        <v>1.0075702851473201</v>
      </c>
      <c r="W28">
        <v>472.3</v>
      </c>
      <c r="X28">
        <v>497.8</v>
      </c>
      <c r="Y28">
        <v>472.3</v>
      </c>
      <c r="Z28">
        <v>497.8</v>
      </c>
      <c r="AA28">
        <v>443.1</v>
      </c>
      <c r="AB28">
        <v>497.8</v>
      </c>
      <c r="AC28" s="1">
        <f>(Table2[[#This Row],[Close Price]]/Table2[[#This Row],[Day Low]])-1</f>
        <v>4.3933940292187224E-2</v>
      </c>
      <c r="AD28" s="1">
        <f>(Table2[[#This Row],[Day High]]/Table2[[#This Row],[Close Price]])-1</f>
        <v>9.633911368015502E-3</v>
      </c>
      <c r="AE28" s="1">
        <f>(Table2[[#This Row],[Close Price]]/Table2[[#This Row],[Current Week Low]])-1</f>
        <v>4.3933940292187224E-2</v>
      </c>
      <c r="AF28" s="1">
        <f>(Table2[[#This Row],[Current Week High]]/Table2[[#This Row],[Close Price]])-1</f>
        <v>9.633911368015502E-3</v>
      </c>
      <c r="AG28" s="1">
        <f>(Table2[[#This Row],[Close Price]]/Table2[[#This Row],[Current Month Low]])-1</f>
        <v>0.11272850372376442</v>
      </c>
      <c r="AH28" s="1">
        <f>(Table2[[#This Row],[Current Month High]]/Table2[[#This Row],[Close Price]])-1</f>
        <v>9.633911368015502E-3</v>
      </c>
      <c r="AI28">
        <v>0.96339113680154997</v>
      </c>
      <c r="AJ28">
        <v>154.80620155038699</v>
      </c>
      <c r="AK28" t="str">
        <f>IF(AND(Table2[[#This Row],[20D EMA]]&gt;Table2[[#This Row],[50D EMA]],Table2[[#This Row],[50D EMA]]&gt;Table2[[#This Row],[200D EMA]]),"Uptrend","Downtrend/NoTrend")</f>
        <v>Uptrend</v>
      </c>
      <c r="AL28">
        <v>0.21</v>
      </c>
      <c r="AM28" t="s">
        <v>3191</v>
      </c>
      <c r="AN28">
        <v>3.03</v>
      </c>
      <c r="AO28" t="s">
        <v>3191</v>
      </c>
      <c r="AP28">
        <v>0.34361886066772901</v>
      </c>
      <c r="AQ28">
        <f>(Table2[[#This Row],[Sharpe Ratio]]-AVERAGE(Table2[Sharpe Ratio]))/_xlfn.STDEV.P(Table2[Sharpe Ratio])</f>
        <v>3.2555973976353783</v>
      </c>
      <c r="AR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6.6537598504351685</v>
      </c>
      <c r="AS28">
        <f>_xlfn.RANK.AVG(Table2[[#This Row],[1Y Return vs Nifty Z-Score]],Table2[1Y Return vs Nifty Z-Score])</f>
        <v>74</v>
      </c>
      <c r="AT28">
        <f>_xlfn.RANK.AVG(Table2[[#This Row],[6M Return vs Nifty Z-Score]],Table2[6M Return vs Nifty Z-Score])</f>
        <v>74</v>
      </c>
      <c r="AU28">
        <f>_xlfn.RANK.AVG(Table2[[#This Row],[Sharpe Ratio Z-Score]],Table2[Sharpe Ratio Z-Score])</f>
        <v>1</v>
      </c>
      <c r="AV28">
        <f>(Table2[[#This Row],[Rank 1Y]]+Table2[[#This Row],[Rank 6M]]+Table2[[#This Row],[Rank Sharpe]])/3</f>
        <v>49.666666666666664</v>
      </c>
    </row>
    <row r="29" spans="1:48" x14ac:dyDescent="0.3">
      <c r="A29" t="s">
        <v>522</v>
      </c>
      <c r="B29" t="s">
        <v>523</v>
      </c>
      <c r="C29" t="s">
        <v>3154</v>
      </c>
      <c r="D29" t="s">
        <v>320</v>
      </c>
      <c r="E29">
        <v>41039.2862761</v>
      </c>
      <c r="F29">
        <v>1564.05</v>
      </c>
      <c r="G29">
        <v>176.293210293351</v>
      </c>
      <c r="H29">
        <f>(Table2[[#This Row],[1Y Return vs Nifty]]-AVERAGE(Table2[1Y Return vs Nifty]))/_xlfn.STDEV.P(Table2[1Y Return vs Nifty])</f>
        <v>2.5964923935083304</v>
      </c>
      <c r="I29">
        <v>-9.619766486264</v>
      </c>
      <c r="J29">
        <f>(Table2[[#This Row],[1M Return vs Nifty]]-AVERAGE(Table2[1M Return vs Nifty]))/_xlfn.STDEV.P(Table2[1M Return vs Nifty])</f>
        <v>-1.0797130953280163</v>
      </c>
      <c r="K29">
        <v>32.114048110338999</v>
      </c>
      <c r="L29">
        <f>(Table2[[#This Row],[6M Return vs Nifty]]-AVERAGE(Table2[6M Return vs Nifty]))/_xlfn.STDEV.P(Table2[6M Return vs Nifty])</f>
        <v>0.75346591986879852</v>
      </c>
      <c r="M29">
        <v>-7.4554808392828704</v>
      </c>
      <c r="N29">
        <f>(Table2[[#This Row],[1W Return vs Nifty]]-AVERAGE(Table2[1W Return vs Nifty]))/_xlfn.STDEV.P(Table2[1W Return vs Nifty])</f>
        <v>-1.6719957034452202</v>
      </c>
      <c r="O29">
        <v>1677.53</v>
      </c>
      <c r="P29">
        <v>1831.7618122280401</v>
      </c>
      <c r="Q29">
        <v>1597.96335865129</v>
      </c>
      <c r="R29">
        <v>33.177584211166902</v>
      </c>
      <c r="S29" s="1">
        <f>(Table2[[#This Row],[Close Price]]-Table2[[#This Row],[20D EMA]])/Table2[[#This Row],[20D EMA]]</f>
        <v>-6.7647076356309579E-2</v>
      </c>
      <c r="T29" s="1">
        <f>(Table2[[#This Row],[Close Price]]-Table2[[#This Row],[50D EMA]])/Table2[[#This Row],[50D EMA]]</f>
        <v>-0.14614990357420557</v>
      </c>
      <c r="U29" s="1">
        <f>(Table2[[#This Row],[Close Price]]-Table2[[#This Row],[200D EMA]])/Table2[[#This Row],[200D EMA]]</f>
        <v>-2.1222863758223826E-2</v>
      </c>
      <c r="V29">
        <v>0.36208973005830603</v>
      </c>
      <c r="W29">
        <v>1526</v>
      </c>
      <c r="X29">
        <v>1583.05</v>
      </c>
      <c r="Y29">
        <v>1526</v>
      </c>
      <c r="Z29">
        <v>1689</v>
      </c>
      <c r="AA29">
        <v>1505</v>
      </c>
      <c r="AB29">
        <v>1735.5</v>
      </c>
      <c r="AC29" s="1">
        <f>(Table2[[#This Row],[Close Price]]/Table2[[#This Row],[Day Low]])-1</f>
        <v>2.4934469200524223E-2</v>
      </c>
      <c r="AD29" s="1">
        <f>(Table2[[#This Row],[Day High]]/Table2[[#This Row],[Close Price]])-1</f>
        <v>1.2147949234359467E-2</v>
      </c>
      <c r="AE29" s="1">
        <f>(Table2[[#This Row],[Close Price]]/Table2[[#This Row],[Current Week Low]])-1</f>
        <v>2.4934469200524223E-2</v>
      </c>
      <c r="AF29" s="1">
        <f>(Table2[[#This Row],[Current Week High]]/Table2[[#This Row],[Close Price]])-1</f>
        <v>7.9888750359643268E-2</v>
      </c>
      <c r="AG29" s="1">
        <f>(Table2[[#This Row],[Close Price]]/Table2[[#This Row],[Current Month Low]])-1</f>
        <v>3.9235880398670986E-2</v>
      </c>
      <c r="AH29" s="1">
        <f>(Table2[[#This Row],[Current Month High]]/Table2[[#This Row],[Close Price]])-1</f>
        <v>0.10961925769636527</v>
      </c>
      <c r="AI29">
        <v>90.495828138486601</v>
      </c>
      <c r="AJ29">
        <v>259.05647382920102</v>
      </c>
      <c r="AK29" t="str">
        <f>IF(AND(Table2[[#This Row],[20D EMA]]&gt;Table2[[#This Row],[50D EMA]],Table2[[#This Row],[50D EMA]]&gt;Table2[[#This Row],[200D EMA]]),"Uptrend","Downtrend/NoTrend")</f>
        <v>Downtrend/NoTrend</v>
      </c>
      <c r="AL29">
        <v>-0.38</v>
      </c>
      <c r="AM29" t="s">
        <v>3190</v>
      </c>
      <c r="AN29">
        <v>-8.2899999999999991</v>
      </c>
      <c r="AO29" t="s">
        <v>3190</v>
      </c>
      <c r="AP29">
        <v>0.20025389974828101</v>
      </c>
      <c r="AQ29">
        <f>(Table2[[#This Row],[Sharpe Ratio]]-AVERAGE(Table2[Sharpe Ratio]))/_xlfn.STDEV.P(Table2[Sharpe Ratio])</f>
        <v>1.5756898288233168</v>
      </c>
      <c r="AR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">
        <f>_xlfn.RANK.AVG(Table2[[#This Row],[1Y Return vs Nifty Z-Score]],Table2[1Y Return vs Nifty Z-Score])</f>
        <v>18</v>
      </c>
      <c r="AT29">
        <f>_xlfn.RANK.AVG(Table2[[#This Row],[6M Return vs Nifty Z-Score]],Table2[6M Return vs Nifty Z-Score])</f>
        <v>113</v>
      </c>
      <c r="AU29">
        <f>_xlfn.RANK.AVG(Table2[[#This Row],[Sharpe Ratio Z-Score]],Table2[Sharpe Ratio Z-Score])</f>
        <v>38</v>
      </c>
      <c r="AV29">
        <f>(Table2[[#This Row],[Rank 1Y]]+Table2[[#This Row],[Rank 6M]]+Table2[[#This Row],[Rank Sharpe]])/3</f>
        <v>56.333333333333336</v>
      </c>
    </row>
    <row r="30" spans="1:48" x14ac:dyDescent="0.3">
      <c r="A30" t="s">
        <v>808</v>
      </c>
      <c r="B30" t="s">
        <v>809</v>
      </c>
      <c r="C30" t="s">
        <v>3154</v>
      </c>
      <c r="D30" t="s">
        <v>320</v>
      </c>
      <c r="E30">
        <v>19985.887439999999</v>
      </c>
      <c r="F30">
        <v>1764.65</v>
      </c>
      <c r="G30">
        <v>95.858088766138906</v>
      </c>
      <c r="H30">
        <f>(Table2[[#This Row],[1Y Return vs Nifty]]-AVERAGE(Table2[1Y Return vs Nifty]))/_xlfn.STDEV.P(Table2[1Y Return vs Nifty])</f>
        <v>1.2259957732169415</v>
      </c>
      <c r="I30">
        <v>2.44834746169674</v>
      </c>
      <c r="J30">
        <f>(Table2[[#This Row],[1M Return vs Nifty]]-AVERAGE(Table2[1M Return vs Nifty]))/_xlfn.STDEV.P(Table2[1M Return vs Nifty])</f>
        <v>0.30922323190606626</v>
      </c>
      <c r="K30">
        <v>91.094090078260393</v>
      </c>
      <c r="L30">
        <f>(Table2[[#This Row],[6M Return vs Nifty]]-AVERAGE(Table2[6M Return vs Nifty]))/_xlfn.STDEV.P(Table2[6M Return vs Nifty])</f>
        <v>2.6267347155774483</v>
      </c>
      <c r="M30">
        <v>-0.25014743106433701</v>
      </c>
      <c r="N30">
        <f>(Table2[[#This Row],[1W Return vs Nifty]]-AVERAGE(Table2[1W Return vs Nifty]))/_xlfn.STDEV.P(Table2[1W Return vs Nifty])</f>
        <v>-8.5012871986950928E-2</v>
      </c>
      <c r="O30">
        <v>1733.84</v>
      </c>
      <c r="P30">
        <v>1793.7982717695199</v>
      </c>
      <c r="Q30">
        <v>1505.5523921707299</v>
      </c>
      <c r="R30">
        <v>53.585534561109498</v>
      </c>
      <c r="S30" s="1">
        <f>(Table2[[#This Row],[Close Price]]-Table2[[#This Row],[20D EMA]])/Table2[[#This Row],[20D EMA]]</f>
        <v>1.7769805749088829E-2</v>
      </c>
      <c r="T30" s="1">
        <f>(Table2[[#This Row],[Close Price]]-Table2[[#This Row],[50D EMA]])/Table2[[#This Row],[50D EMA]]</f>
        <v>-1.6249470315726242E-2</v>
      </c>
      <c r="U30" s="1">
        <f>(Table2[[#This Row],[Close Price]]-Table2[[#This Row],[200D EMA]])/Table2[[#This Row],[200D EMA]]</f>
        <v>0.17209471365901721</v>
      </c>
      <c r="V30">
        <v>1.2294269583920301</v>
      </c>
      <c r="W30">
        <v>1684.4</v>
      </c>
      <c r="X30">
        <v>1829</v>
      </c>
      <c r="Y30">
        <v>1682.05</v>
      </c>
      <c r="Z30">
        <v>1838.8</v>
      </c>
      <c r="AA30">
        <v>1501</v>
      </c>
      <c r="AB30">
        <v>1838.8</v>
      </c>
      <c r="AC30" s="1">
        <f>(Table2[[#This Row],[Close Price]]/Table2[[#This Row],[Day Low]])-1</f>
        <v>4.7643077653763966E-2</v>
      </c>
      <c r="AD30" s="1">
        <f>(Table2[[#This Row],[Day High]]/Table2[[#This Row],[Close Price]])-1</f>
        <v>3.6466154761567449E-2</v>
      </c>
      <c r="AE30" s="1">
        <f>(Table2[[#This Row],[Close Price]]/Table2[[#This Row],[Current Week Low]])-1</f>
        <v>4.9106744745994524E-2</v>
      </c>
      <c r="AF30" s="1">
        <f>(Table2[[#This Row],[Current Week High]]/Table2[[#This Row],[Close Price]])-1</f>
        <v>4.2019663956025299E-2</v>
      </c>
      <c r="AG30" s="1">
        <f>(Table2[[#This Row],[Close Price]]/Table2[[#This Row],[Current Month Low]])-1</f>
        <v>0.17564956695536305</v>
      </c>
      <c r="AH30" s="1">
        <f>(Table2[[#This Row],[Current Month High]]/Table2[[#This Row],[Close Price]])-1</f>
        <v>4.2019663956025299E-2</v>
      </c>
      <c r="AI30">
        <v>60.587085257699798</v>
      </c>
      <c r="AJ30">
        <v>172.19651395958601</v>
      </c>
      <c r="AK30" t="str">
        <f>IF(AND(Table2[[#This Row],[20D EMA]]&gt;Table2[[#This Row],[50D EMA]],Table2[[#This Row],[50D EMA]]&gt;Table2[[#This Row],[200D EMA]]),"Uptrend","Downtrend/NoTrend")</f>
        <v>Downtrend/NoTrend</v>
      </c>
      <c r="AL30">
        <v>-0.24</v>
      </c>
      <c r="AM30" t="s">
        <v>3190</v>
      </c>
      <c r="AN30">
        <v>3.31</v>
      </c>
      <c r="AO30" t="s">
        <v>3191</v>
      </c>
      <c r="AP30">
        <v>0.18145802748099299</v>
      </c>
      <c r="AQ30">
        <f>(Table2[[#This Row],[Sharpe Ratio]]-AVERAGE(Table2[Sharpe Ratio]))/_xlfn.STDEV.P(Table2[Sharpe Ratio])</f>
        <v>1.3554454407822043</v>
      </c>
      <c r="AR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">
        <f>_xlfn.RANK.AVG(Table2[[#This Row],[1Y Return vs Nifty Z-Score]],Table2[1Y Return vs Nifty Z-Score])</f>
        <v>87</v>
      </c>
      <c r="AT30">
        <f>_xlfn.RANK.AVG(Table2[[#This Row],[6M Return vs Nifty Z-Score]],Table2[6M Return vs Nifty Z-Score])</f>
        <v>17</v>
      </c>
      <c r="AU30">
        <f>_xlfn.RANK.AVG(Table2[[#This Row],[Sharpe Ratio Z-Score]],Table2[Sharpe Ratio Z-Score])</f>
        <v>68</v>
      </c>
      <c r="AV30">
        <f>(Table2[[#This Row],[Rank 1Y]]+Table2[[#This Row],[Rank 6M]]+Table2[[#This Row],[Rank Sharpe]])/3</f>
        <v>57.333333333333336</v>
      </c>
    </row>
    <row r="31" spans="1:48" x14ac:dyDescent="0.3">
      <c r="A31" t="s">
        <v>971</v>
      </c>
      <c r="B31" t="s">
        <v>972</v>
      </c>
      <c r="C31" t="s">
        <v>3149</v>
      </c>
      <c r="D31" t="s">
        <v>51</v>
      </c>
      <c r="E31">
        <v>15111.493306619999</v>
      </c>
      <c r="F31">
        <v>1628.9</v>
      </c>
      <c r="G31">
        <v>190.651080681434</v>
      </c>
      <c r="H31">
        <f>(Table2[[#This Row],[1Y Return vs Nifty]]-AVERAGE(Table2[1Y Return vs Nifty]))/_xlfn.STDEV.P(Table2[1Y Return vs Nifty])</f>
        <v>2.8411294683064634</v>
      </c>
      <c r="I31">
        <v>20.4690146998472</v>
      </c>
      <c r="J31">
        <f>(Table2[[#This Row],[1M Return vs Nifty]]-AVERAGE(Table2[1M Return vs Nifty]))/_xlfn.STDEV.P(Table2[1M Return vs Nifty])</f>
        <v>2.3832473483500225</v>
      </c>
      <c r="K31">
        <v>79.809186861293597</v>
      </c>
      <c r="L31">
        <f>(Table2[[#This Row],[6M Return vs Nifty]]-AVERAGE(Table2[6M Return vs Nifty]))/_xlfn.STDEV.P(Table2[6M Return vs Nifty])</f>
        <v>2.2683141998641214</v>
      </c>
      <c r="M31">
        <v>7.4027356369584103</v>
      </c>
      <c r="N31">
        <f>(Table2[[#This Row],[1W Return vs Nifty]]-AVERAGE(Table2[1W Return vs Nifty]))/_xlfn.STDEV.P(Table2[1W Return vs Nifty])</f>
        <v>1.6005432781638507</v>
      </c>
      <c r="O31">
        <v>1495.67</v>
      </c>
      <c r="P31">
        <v>1367.07825164063</v>
      </c>
      <c r="Q31">
        <v>1023.39870331778</v>
      </c>
      <c r="R31">
        <v>85.427171099366305</v>
      </c>
      <c r="S31" s="1">
        <f>(Table2[[#This Row],[Close Price]]-Table2[[#This Row],[20D EMA]])/Table2[[#This Row],[20D EMA]]</f>
        <v>8.9077135999251184E-2</v>
      </c>
      <c r="T31" s="1">
        <f>(Table2[[#This Row],[Close Price]]-Table2[[#This Row],[50D EMA]])/Table2[[#This Row],[50D EMA]]</f>
        <v>0.19151921116816678</v>
      </c>
      <c r="U31" s="1">
        <f>(Table2[[#This Row],[Close Price]]-Table2[[#This Row],[200D EMA]])/Table2[[#This Row],[200D EMA]]</f>
        <v>0.5916572834411763</v>
      </c>
      <c r="V31">
        <v>0.92201333286303799</v>
      </c>
      <c r="W31">
        <v>1593.55</v>
      </c>
      <c r="X31">
        <v>1654.95</v>
      </c>
      <c r="Y31">
        <v>1514.7</v>
      </c>
      <c r="Z31">
        <v>1675</v>
      </c>
      <c r="AA31">
        <v>1373.4</v>
      </c>
      <c r="AB31">
        <v>1675</v>
      </c>
      <c r="AC31" s="1">
        <f>(Table2[[#This Row],[Close Price]]/Table2[[#This Row],[Day Low]])-1</f>
        <v>2.2183175927959597E-2</v>
      </c>
      <c r="AD31" s="1">
        <f>(Table2[[#This Row],[Day High]]/Table2[[#This Row],[Close Price]])-1</f>
        <v>1.5992387500767258E-2</v>
      </c>
      <c r="AE31" s="1">
        <f>(Table2[[#This Row],[Close Price]]/Table2[[#This Row],[Current Week Low]])-1</f>
        <v>7.539446755133028E-2</v>
      </c>
      <c r="AF31" s="1">
        <f>(Table2[[#This Row],[Current Week High]]/Table2[[#This Row],[Close Price]])-1</f>
        <v>2.8301307630916428E-2</v>
      </c>
      <c r="AG31" s="1">
        <f>(Table2[[#This Row],[Close Price]]/Table2[[#This Row],[Current Month Low]])-1</f>
        <v>0.18603465851172274</v>
      </c>
      <c r="AH31" s="1">
        <f>(Table2[[#This Row],[Current Month High]]/Table2[[#This Row],[Close Price]])-1</f>
        <v>2.8301307630916428E-2</v>
      </c>
      <c r="AI31">
        <v>2.8301307630916401</v>
      </c>
      <c r="AJ31">
        <v>248.80085653104899</v>
      </c>
      <c r="AK31" t="str">
        <f>IF(AND(Table2[[#This Row],[20D EMA]]&gt;Table2[[#This Row],[50D EMA]],Table2[[#This Row],[50D EMA]]&gt;Table2[[#This Row],[200D EMA]]),"Uptrend","Downtrend/NoTrend")</f>
        <v>Uptrend</v>
      </c>
      <c r="AL31">
        <v>0.42</v>
      </c>
      <c r="AM31" t="s">
        <v>3191</v>
      </c>
      <c r="AN31">
        <v>16.27</v>
      </c>
      <c r="AO31" t="s">
        <v>3191</v>
      </c>
      <c r="AP31">
        <v>0.13380060378637401</v>
      </c>
      <c r="AQ31">
        <f>(Table2[[#This Row],[Sharpe Ratio]]-AVERAGE(Table2[Sharpe Ratio]))/_xlfn.STDEV.P(Table2[Sharpe Ratio])</f>
        <v>0.79701005837620087</v>
      </c>
      <c r="AR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9.890244353060659</v>
      </c>
      <c r="AS31">
        <f>_xlfn.RANK.AVG(Table2[[#This Row],[1Y Return vs Nifty Z-Score]],Table2[1Y Return vs Nifty Z-Score])</f>
        <v>13</v>
      </c>
      <c r="AT31">
        <f>_xlfn.RANK.AVG(Table2[[#This Row],[6M Return vs Nifty Z-Score]],Table2[6M Return vs Nifty Z-Score])</f>
        <v>26</v>
      </c>
      <c r="AU31">
        <f>_xlfn.RANK.AVG(Table2[[#This Row],[Sharpe Ratio Z-Score]],Table2[Sharpe Ratio Z-Score])</f>
        <v>144</v>
      </c>
      <c r="AV31">
        <f>(Table2[[#This Row],[Rank 1Y]]+Table2[[#This Row],[Rank 6M]]+Table2[[#This Row],[Rank Sharpe]])/3</f>
        <v>61</v>
      </c>
    </row>
    <row r="32" spans="1:48" x14ac:dyDescent="0.3">
      <c r="A32" t="s">
        <v>1056</v>
      </c>
      <c r="B32" t="s">
        <v>1057</v>
      </c>
      <c r="C32" t="s">
        <v>3149</v>
      </c>
      <c r="D32" t="s">
        <v>51</v>
      </c>
      <c r="E32">
        <v>12831.33146799</v>
      </c>
      <c r="F32">
        <v>281.8</v>
      </c>
      <c r="G32">
        <v>127.869367339034</v>
      </c>
      <c r="H32">
        <f>(Table2[[#This Row],[1Y Return vs Nifty]]-AVERAGE(Table2[1Y Return vs Nifty]))/_xlfn.STDEV.P(Table2[1Y Return vs Nifty])</f>
        <v>1.7714210583707248</v>
      </c>
      <c r="I32">
        <v>-1.6014154979995201</v>
      </c>
      <c r="J32">
        <f>(Table2[[#This Row],[1M Return vs Nifty]]-AVERAGE(Table2[1M Return vs Nifty]))/_xlfn.STDEV.P(Table2[1M Return vs Nifty])</f>
        <v>-0.15686972310449165</v>
      </c>
      <c r="K32">
        <v>52.3328060151361</v>
      </c>
      <c r="L32">
        <f>(Table2[[#This Row],[6M Return vs Nifty]]-AVERAGE(Table2[6M Return vs Nifty]))/_xlfn.STDEV.P(Table2[6M Return vs Nifty])</f>
        <v>1.3956351521600183</v>
      </c>
      <c r="M32">
        <v>-1.14007726913233</v>
      </c>
      <c r="N32">
        <f>(Table2[[#This Row],[1W Return vs Nifty]]-AVERAGE(Table2[1W Return vs Nifty]))/_xlfn.STDEV.P(Table2[1W Return vs Nifty])</f>
        <v>-0.28102092521672151</v>
      </c>
      <c r="O32">
        <v>287.89999999999998</v>
      </c>
      <c r="P32">
        <v>265.779368160449</v>
      </c>
      <c r="Q32">
        <v>199.96769813618801</v>
      </c>
      <c r="R32">
        <v>42.563101293202401</v>
      </c>
      <c r="S32" s="1">
        <f>(Table2[[#This Row],[Close Price]]-Table2[[#This Row],[20D EMA]])/Table2[[#This Row],[20D EMA]]</f>
        <v>-2.1187912469607387E-2</v>
      </c>
      <c r="T32" s="1">
        <f>(Table2[[#This Row],[Close Price]]-Table2[[#This Row],[50D EMA]])/Table2[[#This Row],[50D EMA]]</f>
        <v>6.02779363591514E-2</v>
      </c>
      <c r="U32" s="1">
        <f>(Table2[[#This Row],[Close Price]]-Table2[[#This Row],[200D EMA]])/Table2[[#This Row],[200D EMA]]</f>
        <v>0.40922760339062419</v>
      </c>
      <c r="V32">
        <v>0.55466309724886598</v>
      </c>
      <c r="W32">
        <v>274.85000000000002</v>
      </c>
      <c r="X32">
        <v>284.5</v>
      </c>
      <c r="Y32">
        <v>274.85000000000002</v>
      </c>
      <c r="Z32">
        <v>304.25</v>
      </c>
      <c r="AA32">
        <v>268</v>
      </c>
      <c r="AB32">
        <v>306.75</v>
      </c>
      <c r="AC32" s="1">
        <f>(Table2[[#This Row],[Close Price]]/Table2[[#This Row],[Day Low]])-1</f>
        <v>2.5286519919956341E-2</v>
      </c>
      <c r="AD32" s="1">
        <f>(Table2[[#This Row],[Day High]]/Table2[[#This Row],[Close Price]])-1</f>
        <v>9.5812633073100173E-3</v>
      </c>
      <c r="AE32" s="1">
        <f>(Table2[[#This Row],[Close Price]]/Table2[[#This Row],[Current Week Low]])-1</f>
        <v>2.5286519919956341E-2</v>
      </c>
      <c r="AF32" s="1">
        <f>(Table2[[#This Row],[Current Week High]]/Table2[[#This Row],[Close Price]])-1</f>
        <v>7.966643009226404E-2</v>
      </c>
      <c r="AG32" s="1">
        <f>(Table2[[#This Row],[Close Price]]/Table2[[#This Row],[Current Month Low]])-1</f>
        <v>5.1492537313432951E-2</v>
      </c>
      <c r="AH32" s="1">
        <f>(Table2[[#This Row],[Current Month High]]/Table2[[#This Row],[Close Price]])-1</f>
        <v>8.8537970191625126E-2</v>
      </c>
      <c r="AI32">
        <v>16.678495386799099</v>
      </c>
      <c r="AJ32">
        <v>189.17393535146201</v>
      </c>
      <c r="AK32" t="str">
        <f>IF(AND(Table2[[#This Row],[20D EMA]]&gt;Table2[[#This Row],[50D EMA]],Table2[[#This Row],[50D EMA]]&gt;Table2[[#This Row],[200D EMA]]),"Uptrend","Downtrend/NoTrend")</f>
        <v>Uptrend</v>
      </c>
      <c r="AL32">
        <v>0.25</v>
      </c>
      <c r="AM32" t="s">
        <v>3191</v>
      </c>
      <c r="AN32">
        <v>-6.11</v>
      </c>
      <c r="AO32" t="s">
        <v>3190</v>
      </c>
      <c r="AP32">
        <v>0.174168075672575</v>
      </c>
      <c r="AQ32">
        <f>(Table2[[#This Row],[Sharpe Ratio]]-AVERAGE(Table2[Sharpe Ratio]))/_xlfn.STDEV.P(Table2[Sharpe Ratio])</f>
        <v>1.2700239741930464</v>
      </c>
      <c r="AR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3.999189536402576</v>
      </c>
      <c r="AS32">
        <f>_xlfn.RANK.AVG(Table2[[#This Row],[1Y Return vs Nifty Z-Score]],Table2[1Y Return vs Nifty Z-Score])</f>
        <v>40</v>
      </c>
      <c r="AT32">
        <f>_xlfn.RANK.AVG(Table2[[#This Row],[6M Return vs Nifty Z-Score]],Table2[6M Return vs Nifty Z-Score])</f>
        <v>61</v>
      </c>
      <c r="AU32">
        <f>_xlfn.RANK.AVG(Table2[[#This Row],[Sharpe Ratio Z-Score]],Table2[Sharpe Ratio Z-Score])</f>
        <v>82</v>
      </c>
      <c r="AV32">
        <f>(Table2[[#This Row],[Rank 1Y]]+Table2[[#This Row],[Rank 6M]]+Table2[[#This Row],[Rank Sharpe]])/3</f>
        <v>61</v>
      </c>
    </row>
    <row r="33" spans="1:48" x14ac:dyDescent="0.3">
      <c r="A33" t="s">
        <v>1451</v>
      </c>
      <c r="B33" t="s">
        <v>1452</v>
      </c>
      <c r="C33" t="s">
        <v>3158</v>
      </c>
      <c r="D33" t="s">
        <v>133</v>
      </c>
      <c r="E33">
        <v>7405.4425268249997</v>
      </c>
      <c r="F33">
        <v>249.85</v>
      </c>
      <c r="G33">
        <v>144.63894123899999</v>
      </c>
      <c r="H33">
        <f>(Table2[[#This Row],[1Y Return vs Nifty]]-AVERAGE(Table2[1Y Return vs Nifty]))/_xlfn.STDEV.P(Table2[1Y Return vs Nifty])</f>
        <v>2.0571500274735413</v>
      </c>
      <c r="I33">
        <v>6.62534688632274</v>
      </c>
      <c r="J33">
        <f>(Table2[[#This Row],[1M Return vs Nifty]]-AVERAGE(Table2[1M Return vs Nifty]))/_xlfn.STDEV.P(Table2[1M Return vs Nifty])</f>
        <v>0.78996001187981346</v>
      </c>
      <c r="K33">
        <v>43.357420238473999</v>
      </c>
      <c r="L33">
        <f>(Table2[[#This Row],[6M Return vs Nifty]]-AVERAGE(Table2[6M Return vs Nifty]))/_xlfn.STDEV.P(Table2[6M Return vs Nifty])</f>
        <v>1.1105673640765013</v>
      </c>
      <c r="M33">
        <v>-2.29112689285212</v>
      </c>
      <c r="N33">
        <f>(Table2[[#This Row],[1W Return vs Nifty]]-AVERAGE(Table2[1W Return vs Nifty]))/_xlfn.STDEV.P(Table2[1W Return vs Nifty])</f>
        <v>-0.53454090652893194</v>
      </c>
      <c r="O33">
        <v>251.73</v>
      </c>
      <c r="P33">
        <v>239.112052293255</v>
      </c>
      <c r="Q33">
        <v>189.558432428354</v>
      </c>
      <c r="R33">
        <v>44.518312708491301</v>
      </c>
      <c r="S33" s="1">
        <f>(Table2[[#This Row],[Close Price]]-Table2[[#This Row],[20D EMA]])/Table2[[#This Row],[20D EMA]]</f>
        <v>-7.4683192309220022E-3</v>
      </c>
      <c r="T33" s="1">
        <f>(Table2[[#This Row],[Close Price]]-Table2[[#This Row],[50D EMA]])/Table2[[#This Row],[50D EMA]]</f>
        <v>4.4907597102531713E-2</v>
      </c>
      <c r="U33" s="1">
        <f>(Table2[[#This Row],[Close Price]]-Table2[[#This Row],[200D EMA]])/Table2[[#This Row],[200D EMA]]</f>
        <v>0.3180632314757823</v>
      </c>
      <c r="V33">
        <v>0.86529492450784895</v>
      </c>
      <c r="W33">
        <v>244.05</v>
      </c>
      <c r="X33">
        <v>255.45</v>
      </c>
      <c r="Y33">
        <v>244.05</v>
      </c>
      <c r="Z33">
        <v>264</v>
      </c>
      <c r="AA33">
        <v>240.2</v>
      </c>
      <c r="AB33">
        <v>269.95</v>
      </c>
      <c r="AC33" s="1">
        <f>(Table2[[#This Row],[Close Price]]/Table2[[#This Row],[Day Low]])-1</f>
        <v>2.3765621798811587E-2</v>
      </c>
      <c r="AD33" s="1">
        <f>(Table2[[#This Row],[Day High]]/Table2[[#This Row],[Close Price]])-1</f>
        <v>2.241344806884138E-2</v>
      </c>
      <c r="AE33" s="1">
        <f>(Table2[[#This Row],[Close Price]]/Table2[[#This Row],[Current Week Low]])-1</f>
        <v>2.3765621798811587E-2</v>
      </c>
      <c r="AF33" s="1">
        <f>(Table2[[#This Row],[Current Week High]]/Table2[[#This Row],[Close Price]])-1</f>
        <v>5.6633980388232974E-2</v>
      </c>
      <c r="AG33" s="1">
        <f>(Table2[[#This Row],[Close Price]]/Table2[[#This Row],[Current Month Low]])-1</f>
        <v>4.0174854288093309E-2</v>
      </c>
      <c r="AH33" s="1">
        <f>(Table2[[#This Row],[Current Month High]]/Table2[[#This Row],[Close Price]])-1</f>
        <v>8.0448268961376801E-2</v>
      </c>
      <c r="AI33">
        <v>8.0448268961376801</v>
      </c>
      <c r="AJ33">
        <v>186.197021764032</v>
      </c>
      <c r="AK33" t="str">
        <f>IF(AND(Table2[[#This Row],[20D EMA]]&gt;Table2[[#This Row],[50D EMA]],Table2[[#This Row],[50D EMA]]&gt;Table2[[#This Row],[200D EMA]]),"Uptrend","Downtrend/NoTrend")</f>
        <v>Uptrend</v>
      </c>
      <c r="AL33">
        <v>0.19</v>
      </c>
      <c r="AM33" t="s">
        <v>3191</v>
      </c>
      <c r="AN33">
        <v>-4.07</v>
      </c>
      <c r="AO33" t="s">
        <v>3190</v>
      </c>
      <c r="AP33">
        <v>0.179406932309287</v>
      </c>
      <c r="AQ33">
        <f>(Table2[[#This Row],[Sharpe Ratio]]-AVERAGE(Table2[Sharpe Ratio]))/_xlfn.STDEV.P(Table2[Sharpe Ratio])</f>
        <v>1.3314113233716136</v>
      </c>
      <c r="AR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4.7545478202725375</v>
      </c>
      <c r="AS33">
        <f>_xlfn.RANK.AVG(Table2[[#This Row],[1Y Return vs Nifty Z-Score]],Table2[1Y Return vs Nifty Z-Score])</f>
        <v>32</v>
      </c>
      <c r="AT33">
        <f>_xlfn.RANK.AVG(Table2[[#This Row],[6M Return vs Nifty Z-Score]],Table2[6M Return vs Nifty Z-Score])</f>
        <v>79</v>
      </c>
      <c r="AU33">
        <f>_xlfn.RANK.AVG(Table2[[#This Row],[Sharpe Ratio Z-Score]],Table2[Sharpe Ratio Z-Score])</f>
        <v>72</v>
      </c>
      <c r="AV33">
        <f>(Table2[[#This Row],[Rank 1Y]]+Table2[[#This Row],[Rank 6M]]+Table2[[#This Row],[Rank Sharpe]])/3</f>
        <v>61</v>
      </c>
    </row>
    <row r="34" spans="1:48" x14ac:dyDescent="0.3">
      <c r="A34" t="s">
        <v>603</v>
      </c>
      <c r="B34" t="s">
        <v>604</v>
      </c>
      <c r="C34" t="s">
        <v>3145</v>
      </c>
      <c r="D34" t="s">
        <v>404</v>
      </c>
      <c r="E34">
        <v>32279.767520609999</v>
      </c>
      <c r="F34">
        <v>6561.15</v>
      </c>
      <c r="G34">
        <v>172.70845269722599</v>
      </c>
      <c r="H34">
        <f>(Table2[[#This Row],[1Y Return vs Nifty]]-AVERAGE(Table2[1Y Return vs Nifty]))/_xlfn.STDEV.P(Table2[1Y Return vs Nifty])</f>
        <v>2.535413376323143</v>
      </c>
      <c r="I34">
        <v>13.906971121318</v>
      </c>
      <c r="J34">
        <f>(Table2[[#This Row],[1M Return vs Nifty]]-AVERAGE(Table2[1M Return vs Nifty]))/_xlfn.STDEV.P(Table2[1M Return vs Nifty])</f>
        <v>1.6280124585889373</v>
      </c>
      <c r="K34">
        <v>55.655483865200502</v>
      </c>
      <c r="L34">
        <f>(Table2[[#This Row],[6M Return vs Nifty]]-AVERAGE(Table2[6M Return vs Nifty]))/_xlfn.STDEV.P(Table2[6M Return vs Nifty])</f>
        <v>1.5011669308268303</v>
      </c>
      <c r="M34">
        <v>2.3432165305444901</v>
      </c>
      <c r="N34">
        <f>(Table2[[#This Row],[1W Return vs Nifty]]-AVERAGE(Table2[1W Return vs Nifty]))/_xlfn.STDEV.P(Table2[1W Return vs Nifty])</f>
        <v>0.48617847331588476</v>
      </c>
      <c r="O34">
        <v>6064.77</v>
      </c>
      <c r="P34">
        <v>5516.0435805240704</v>
      </c>
      <c r="Q34">
        <v>4243.0125990164697</v>
      </c>
      <c r="R34">
        <v>67.075609708687594</v>
      </c>
      <c r="S34" s="1">
        <f>(Table2[[#This Row],[Close Price]]-Table2[[#This Row],[20D EMA]])/Table2[[#This Row],[20D EMA]]</f>
        <v>8.1846467384583288E-2</v>
      </c>
      <c r="T34" s="1">
        <f>(Table2[[#This Row],[Close Price]]-Table2[[#This Row],[50D EMA]])/Table2[[#This Row],[50D EMA]]</f>
        <v>0.18946667193964326</v>
      </c>
      <c r="U34" s="1">
        <f>(Table2[[#This Row],[Close Price]]-Table2[[#This Row],[200D EMA]])/Table2[[#This Row],[200D EMA]]</f>
        <v>0.54634233269089849</v>
      </c>
      <c r="V34">
        <v>0.75133153588017398</v>
      </c>
      <c r="W34">
        <v>6280.55</v>
      </c>
      <c r="X34">
        <v>6605.95</v>
      </c>
      <c r="Y34">
        <v>6280.55</v>
      </c>
      <c r="Z34">
        <v>6605.95</v>
      </c>
      <c r="AA34">
        <v>5677.45</v>
      </c>
      <c r="AB34">
        <v>6605.95</v>
      </c>
      <c r="AC34" s="1">
        <f>(Table2[[#This Row],[Close Price]]/Table2[[#This Row],[Day Low]])-1</f>
        <v>4.4677615813901506E-2</v>
      </c>
      <c r="AD34" s="1">
        <f>(Table2[[#This Row],[Day High]]/Table2[[#This Row],[Close Price]])-1</f>
        <v>6.8280712984767344E-3</v>
      </c>
      <c r="AE34" s="1">
        <f>(Table2[[#This Row],[Close Price]]/Table2[[#This Row],[Current Week Low]])-1</f>
        <v>4.4677615813901506E-2</v>
      </c>
      <c r="AF34" s="1">
        <f>(Table2[[#This Row],[Current Week High]]/Table2[[#This Row],[Close Price]])-1</f>
        <v>6.8280712984767344E-3</v>
      </c>
      <c r="AG34" s="1">
        <f>(Table2[[#This Row],[Close Price]]/Table2[[#This Row],[Current Month Low]])-1</f>
        <v>0.1556508643845389</v>
      </c>
      <c r="AH34" s="1">
        <f>(Table2[[#This Row],[Current Month High]]/Table2[[#This Row],[Close Price]])-1</f>
        <v>6.8280712984767344E-3</v>
      </c>
      <c r="AI34">
        <v>0.682807129847673</v>
      </c>
      <c r="AJ34">
        <v>205.16976744185999</v>
      </c>
      <c r="AK34" t="str">
        <f>IF(AND(Table2[[#This Row],[20D EMA]]&gt;Table2[[#This Row],[50D EMA]],Table2[[#This Row],[50D EMA]]&gt;Table2[[#This Row],[200D EMA]]),"Uptrend","Downtrend/NoTrend")</f>
        <v>Uptrend</v>
      </c>
      <c r="AL34">
        <v>0.5</v>
      </c>
      <c r="AM34" t="s">
        <v>3191</v>
      </c>
      <c r="AN34">
        <v>12.57</v>
      </c>
      <c r="AO34" t="s">
        <v>3191</v>
      </c>
      <c r="AP34">
        <v>0.152336396556954</v>
      </c>
      <c r="AQ34">
        <f>(Table2[[#This Row],[Sharpe Ratio]]-AVERAGE(Table2[Sharpe Ratio]))/_xlfn.STDEV.P(Table2[Sharpe Ratio])</f>
        <v>1.0142069129599707</v>
      </c>
      <c r="AR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7.1649781520147666</v>
      </c>
      <c r="AS34">
        <f>_xlfn.RANK.AVG(Table2[[#This Row],[1Y Return vs Nifty Z-Score]],Table2[1Y Return vs Nifty Z-Score])</f>
        <v>20</v>
      </c>
      <c r="AT34">
        <f>_xlfn.RANK.AVG(Table2[[#This Row],[6M Return vs Nifty Z-Score]],Table2[6M Return vs Nifty Z-Score])</f>
        <v>52</v>
      </c>
      <c r="AU34">
        <f>_xlfn.RANK.AVG(Table2[[#This Row],[Sharpe Ratio Z-Score]],Table2[Sharpe Ratio Z-Score])</f>
        <v>112</v>
      </c>
      <c r="AV34">
        <f>(Table2[[#This Row],[Rank 1Y]]+Table2[[#This Row],[Rank 6M]]+Table2[[#This Row],[Rank Sharpe]])/3</f>
        <v>61.333333333333336</v>
      </c>
    </row>
    <row r="35" spans="1:48" x14ac:dyDescent="0.3">
      <c r="A35" t="s">
        <v>301</v>
      </c>
      <c r="B35" t="s">
        <v>302</v>
      </c>
      <c r="C35" t="s">
        <v>3155</v>
      </c>
      <c r="D35" t="s">
        <v>303</v>
      </c>
      <c r="E35">
        <v>90537.854345575004</v>
      </c>
      <c r="F35">
        <v>15381.8</v>
      </c>
      <c r="G35">
        <v>154.582681680446</v>
      </c>
      <c r="H35">
        <f>(Table2[[#This Row],[1Y Return vs Nifty]]-AVERAGE(Table2[1Y Return vs Nifty]))/_xlfn.STDEV.P(Table2[1Y Return vs Nifty])</f>
        <v>2.2265767953991182</v>
      </c>
      <c r="I35">
        <v>9.9196256925514401</v>
      </c>
      <c r="J35">
        <f>(Table2[[#This Row],[1M Return vs Nifty]]-AVERAGE(Table2[1M Return vs Nifty]))/_xlfn.STDEV.P(Table2[1M Return vs Nifty])</f>
        <v>1.169103225619649</v>
      </c>
      <c r="K35">
        <v>92.141527168364902</v>
      </c>
      <c r="L35">
        <f>(Table2[[#This Row],[6M Return vs Nifty]]-AVERAGE(Table2[6M Return vs Nifty]))/_xlfn.STDEV.P(Table2[6M Return vs Nifty])</f>
        <v>2.6600024303991474</v>
      </c>
      <c r="M35">
        <v>1.7867092105139699</v>
      </c>
      <c r="N35">
        <f>(Table2[[#This Row],[1W Return vs Nifty]]-AVERAGE(Table2[1W Return vs Nifty]))/_xlfn.STDEV.P(Table2[1W Return vs Nifty])</f>
        <v>0.36360710674151764</v>
      </c>
      <c r="O35">
        <v>14534.62</v>
      </c>
      <c r="P35">
        <v>13601.1123486301</v>
      </c>
      <c r="Q35">
        <v>10456.7965809982</v>
      </c>
      <c r="R35">
        <v>65.507930994831597</v>
      </c>
      <c r="S35" s="1">
        <f>(Table2[[#This Row],[Close Price]]-Table2[[#This Row],[20D EMA]])/Table2[[#This Row],[20D EMA]]</f>
        <v>5.8287041560081958E-2</v>
      </c>
      <c r="T35" s="1">
        <f>(Table2[[#This Row],[Close Price]]-Table2[[#This Row],[50D EMA]])/Table2[[#This Row],[50D EMA]]</f>
        <v>0.13092220736999127</v>
      </c>
      <c r="U35" s="1">
        <f>(Table2[[#This Row],[Close Price]]-Table2[[#This Row],[200D EMA]])/Table2[[#This Row],[200D EMA]]</f>
        <v>0.47098586845912055</v>
      </c>
      <c r="V35">
        <v>0.70573774488586705</v>
      </c>
      <c r="W35">
        <v>14909</v>
      </c>
      <c r="X35">
        <v>15453.1</v>
      </c>
      <c r="Y35">
        <v>14909</v>
      </c>
      <c r="Z35">
        <v>15494</v>
      </c>
      <c r="AA35">
        <v>13350</v>
      </c>
      <c r="AB35">
        <v>15494</v>
      </c>
      <c r="AC35" s="1">
        <f>(Table2[[#This Row],[Close Price]]/Table2[[#This Row],[Day Low]])-1</f>
        <v>3.1712388490173771E-2</v>
      </c>
      <c r="AD35" s="1">
        <f>(Table2[[#This Row],[Day High]]/Table2[[#This Row],[Close Price]])-1</f>
        <v>4.6353482687333525E-3</v>
      </c>
      <c r="AE35" s="1">
        <f>(Table2[[#This Row],[Close Price]]/Table2[[#This Row],[Current Week Low]])-1</f>
        <v>3.1712388490173771E-2</v>
      </c>
      <c r="AF35" s="1">
        <f>(Table2[[#This Row],[Current Week High]]/Table2[[#This Row],[Close Price]])-1</f>
        <v>7.2943348632801275E-3</v>
      </c>
      <c r="AG35" s="1">
        <f>(Table2[[#This Row],[Close Price]]/Table2[[#This Row],[Current Month Low]])-1</f>
        <v>0.15219475655430714</v>
      </c>
      <c r="AH35" s="1">
        <f>(Table2[[#This Row],[Current Month High]]/Table2[[#This Row],[Close Price]])-1</f>
        <v>7.2943348632801275E-3</v>
      </c>
      <c r="AI35">
        <v>0.72943348632801197</v>
      </c>
      <c r="AJ35">
        <v>203.02994483845501</v>
      </c>
      <c r="AK35" t="str">
        <f>IF(AND(Table2[[#This Row],[20D EMA]]&gt;Table2[[#This Row],[50D EMA]],Table2[[#This Row],[50D EMA]]&gt;Table2[[#This Row],[200D EMA]]),"Uptrend","Downtrend/NoTrend")</f>
        <v>Uptrend</v>
      </c>
      <c r="AL35">
        <v>0.25</v>
      </c>
      <c r="AM35" t="s">
        <v>3191</v>
      </c>
      <c r="AN35">
        <v>8.35</v>
      </c>
      <c r="AO35" t="s">
        <v>3191</v>
      </c>
      <c r="AP35">
        <v>0.131748984020501</v>
      </c>
      <c r="AQ35">
        <f>(Table2[[#This Row],[Sharpe Ratio]]-AVERAGE(Table2[Sharpe Ratio]))/_xlfn.STDEV.P(Table2[Sharpe Ratio])</f>
        <v>0.77296979392866272</v>
      </c>
      <c r="AR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7.1922593520880946</v>
      </c>
      <c r="AS35">
        <f>_xlfn.RANK.AVG(Table2[[#This Row],[1Y Return vs Nifty Z-Score]],Table2[1Y Return vs Nifty Z-Score])</f>
        <v>29</v>
      </c>
      <c r="AT35">
        <f>_xlfn.RANK.AVG(Table2[[#This Row],[6M Return vs Nifty Z-Score]],Table2[6M Return vs Nifty Z-Score])</f>
        <v>16</v>
      </c>
      <c r="AU35">
        <f>_xlfn.RANK.AVG(Table2[[#This Row],[Sharpe Ratio Z-Score]],Table2[Sharpe Ratio Z-Score])</f>
        <v>147</v>
      </c>
      <c r="AV35">
        <f>(Table2[[#This Row],[Rank 1Y]]+Table2[[#This Row],[Rank 6M]]+Table2[[#This Row],[Rank Sharpe]])/3</f>
        <v>64</v>
      </c>
    </row>
    <row r="36" spans="1:48" x14ac:dyDescent="0.3">
      <c r="A36" t="s">
        <v>1648</v>
      </c>
      <c r="B36" t="s">
        <v>1649</v>
      </c>
      <c r="C36" t="s">
        <v>3154</v>
      </c>
      <c r="D36" t="s">
        <v>154</v>
      </c>
      <c r="E36">
        <v>5512.2490459999999</v>
      </c>
      <c r="F36">
        <v>4810.8</v>
      </c>
      <c r="G36">
        <v>124.119878692317</v>
      </c>
      <c r="H36">
        <f>(Table2[[#This Row],[1Y Return vs Nifty]]-AVERAGE(Table2[1Y Return vs Nifty]))/_xlfn.STDEV.P(Table2[1Y Return vs Nifty])</f>
        <v>1.7075352654412257</v>
      </c>
      <c r="I36">
        <v>3.15843344491643</v>
      </c>
      <c r="J36">
        <f>(Table2[[#This Row],[1M Return vs Nifty]]-AVERAGE(Table2[1M Return vs Nifty]))/_xlfn.STDEV.P(Table2[1M Return vs Nifty])</f>
        <v>0.39094803346217161</v>
      </c>
      <c r="K36">
        <v>31.011477924929402</v>
      </c>
      <c r="L36">
        <f>(Table2[[#This Row],[6M Return vs Nifty]]-AVERAGE(Table2[6M Return vs Nifty]))/_xlfn.STDEV.P(Table2[6M Return vs Nifty])</f>
        <v>0.71844711936455585</v>
      </c>
      <c r="M36">
        <v>-1.53442829241735</v>
      </c>
      <c r="N36">
        <f>(Table2[[#This Row],[1W Return vs Nifty]]-AVERAGE(Table2[1W Return vs Nifty]))/_xlfn.STDEV.P(Table2[1W Return vs Nifty])</f>
        <v>-0.36787718405513914</v>
      </c>
      <c r="O36">
        <v>4816.8900000000003</v>
      </c>
      <c r="P36">
        <v>4809.4191354479599</v>
      </c>
      <c r="Q36">
        <v>4010.3294125453199</v>
      </c>
      <c r="R36">
        <v>54.005085925147199</v>
      </c>
      <c r="S36" s="1">
        <f>(Table2[[#This Row],[Close Price]]-Table2[[#This Row],[20D EMA]])/Table2[[#This Row],[20D EMA]]</f>
        <v>-1.264301240011739E-3</v>
      </c>
      <c r="T36" s="1">
        <f>(Table2[[#This Row],[Close Price]]-Table2[[#This Row],[50D EMA]])/Table2[[#This Row],[50D EMA]]</f>
        <v>2.8711670019828219E-4</v>
      </c>
      <c r="U36" s="1">
        <f>(Table2[[#This Row],[Close Price]]-Table2[[#This Row],[200D EMA]])/Table2[[#This Row],[200D EMA]]</f>
        <v>0.19960220348747582</v>
      </c>
      <c r="V36">
        <v>0.65794227632261004</v>
      </c>
      <c r="W36">
        <v>4714.55</v>
      </c>
      <c r="X36">
        <v>4887</v>
      </c>
      <c r="Y36">
        <v>4714.55</v>
      </c>
      <c r="Z36">
        <v>5062</v>
      </c>
      <c r="AA36">
        <v>4305</v>
      </c>
      <c r="AB36">
        <v>5062</v>
      </c>
      <c r="AC36" s="1">
        <f>(Table2[[#This Row],[Close Price]]/Table2[[#This Row],[Day Low]])-1</f>
        <v>2.0415522160121435E-2</v>
      </c>
      <c r="AD36" s="1">
        <f>(Table2[[#This Row],[Day High]]/Table2[[#This Row],[Close Price]])-1</f>
        <v>1.5839361436767341E-2</v>
      </c>
      <c r="AE36" s="1">
        <f>(Table2[[#This Row],[Close Price]]/Table2[[#This Row],[Current Week Low]])-1</f>
        <v>2.0415522160121435E-2</v>
      </c>
      <c r="AF36" s="1">
        <f>(Table2[[#This Row],[Current Week High]]/Table2[[#This Row],[Close Price]])-1</f>
        <v>5.2215847676062133E-2</v>
      </c>
      <c r="AG36" s="1">
        <f>(Table2[[#This Row],[Close Price]]/Table2[[#This Row],[Current Month Low]])-1</f>
        <v>0.11749128919860641</v>
      </c>
      <c r="AH36" s="1">
        <f>(Table2[[#This Row],[Current Month High]]/Table2[[#This Row],[Close Price]])-1</f>
        <v>5.2215847676062133E-2</v>
      </c>
      <c r="AI36">
        <v>18.268271389373901</v>
      </c>
      <c r="AJ36">
        <v>180.92262773722601</v>
      </c>
      <c r="AK36" t="str">
        <f>IF(AND(Table2[[#This Row],[20D EMA]]&gt;Table2[[#This Row],[50D EMA]],Table2[[#This Row],[50D EMA]]&gt;Table2[[#This Row],[200D EMA]]),"Uptrend","Downtrend/NoTrend")</f>
        <v>Uptrend</v>
      </c>
      <c r="AL36">
        <v>-0.01</v>
      </c>
      <c r="AM36" t="s">
        <v>3190</v>
      </c>
      <c r="AN36">
        <v>3.17</v>
      </c>
      <c r="AO36" t="s">
        <v>3191</v>
      </c>
      <c r="AP36">
        <v>0.21136425492174199</v>
      </c>
      <c r="AQ36">
        <f>(Table2[[#This Row],[Sharpe Ratio]]-AVERAGE(Table2[Sharpe Ratio]))/_xlfn.STDEV.P(Table2[Sharpe Ratio])</f>
        <v>1.7058776350235656</v>
      </c>
      <c r="AR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4.1549308692363791</v>
      </c>
      <c r="AS36">
        <f>_xlfn.RANK.AVG(Table2[[#This Row],[1Y Return vs Nifty Z-Score]],Table2[1Y Return vs Nifty Z-Score])</f>
        <v>44</v>
      </c>
      <c r="AT36">
        <f>_xlfn.RANK.AVG(Table2[[#This Row],[6M Return vs Nifty Z-Score]],Table2[6M Return vs Nifty Z-Score])</f>
        <v>123</v>
      </c>
      <c r="AU36">
        <f>_xlfn.RANK.AVG(Table2[[#This Row],[Sharpe Ratio Z-Score]],Table2[Sharpe Ratio Z-Score])</f>
        <v>27</v>
      </c>
      <c r="AV36">
        <f>(Table2[[#This Row],[Rank 1Y]]+Table2[[#This Row],[Rank 6M]]+Table2[[#This Row],[Rank Sharpe]])/3</f>
        <v>64.666666666666671</v>
      </c>
    </row>
    <row r="37" spans="1:48" x14ac:dyDescent="0.3">
      <c r="A37" t="s">
        <v>878</v>
      </c>
      <c r="B37" t="s">
        <v>879</v>
      </c>
      <c r="C37" t="s">
        <v>3159</v>
      </c>
      <c r="D37" t="s">
        <v>268</v>
      </c>
      <c r="E37">
        <v>18148.402000319998</v>
      </c>
      <c r="F37">
        <v>482.6</v>
      </c>
      <c r="G37">
        <v>111.503114629395</v>
      </c>
      <c r="H37">
        <f>(Table2[[#This Row],[1Y Return vs Nifty]]-AVERAGE(Table2[1Y Return vs Nifty]))/_xlfn.STDEV.P(Table2[1Y Return vs Nifty])</f>
        <v>1.4925640914199541</v>
      </c>
      <c r="I37">
        <v>-2.16026068339835</v>
      </c>
      <c r="J37">
        <f>(Table2[[#This Row],[1M Return vs Nifty]]-AVERAGE(Table2[1M Return vs Nifty]))/_xlfn.STDEV.P(Table2[1M Return vs Nifty])</f>
        <v>-0.22118800702585473</v>
      </c>
      <c r="K37">
        <v>72.514091187673699</v>
      </c>
      <c r="L37">
        <f>(Table2[[#This Row],[6M Return vs Nifty]]-AVERAGE(Table2[6M Return vs Nifty]))/_xlfn.STDEV.P(Table2[6M Return vs Nifty])</f>
        <v>2.0366142106621137</v>
      </c>
      <c r="M37">
        <v>-6.9991308863425603</v>
      </c>
      <c r="N37">
        <f>(Table2[[#This Row],[1W Return vs Nifty]]-AVERAGE(Table2[1W Return vs Nifty]))/_xlfn.STDEV.P(Table2[1W Return vs Nifty])</f>
        <v>-1.5714841102374717</v>
      </c>
      <c r="O37">
        <v>507.75</v>
      </c>
      <c r="P37">
        <v>474.85604319452301</v>
      </c>
      <c r="Q37">
        <v>349.77206933691201</v>
      </c>
      <c r="R37">
        <v>30.012280036961201</v>
      </c>
      <c r="S37" s="1">
        <f>(Table2[[#This Row],[Close Price]]-Table2[[#This Row],[20D EMA]])/Table2[[#This Row],[20D EMA]]</f>
        <v>-4.953225012309203E-2</v>
      </c>
      <c r="T37" s="1">
        <f>(Table2[[#This Row],[Close Price]]-Table2[[#This Row],[50D EMA]])/Table2[[#This Row],[50D EMA]]</f>
        <v>1.630800937770677E-2</v>
      </c>
      <c r="U37" s="1">
        <f>(Table2[[#This Row],[Close Price]]-Table2[[#This Row],[200D EMA]])/Table2[[#This Row],[200D EMA]]</f>
        <v>0.37975568179271557</v>
      </c>
      <c r="V37">
        <v>0.32977630629386001</v>
      </c>
      <c r="W37">
        <v>465.1</v>
      </c>
      <c r="X37">
        <v>493.55</v>
      </c>
      <c r="Y37">
        <v>465.1</v>
      </c>
      <c r="Z37">
        <v>515.70000000000005</v>
      </c>
      <c r="AA37">
        <v>465.1</v>
      </c>
      <c r="AB37">
        <v>577.54999999999995</v>
      </c>
      <c r="AC37" s="1">
        <f>(Table2[[#This Row],[Close Price]]/Table2[[#This Row],[Day Low]])-1</f>
        <v>3.7626316921092195E-2</v>
      </c>
      <c r="AD37" s="1">
        <f>(Table2[[#This Row],[Day High]]/Table2[[#This Row],[Close Price]])-1</f>
        <v>2.2689598010774858E-2</v>
      </c>
      <c r="AE37" s="1">
        <f>(Table2[[#This Row],[Close Price]]/Table2[[#This Row],[Current Week Low]])-1</f>
        <v>3.7626316921092195E-2</v>
      </c>
      <c r="AF37" s="1">
        <f>(Table2[[#This Row],[Current Week High]]/Table2[[#This Row],[Close Price]])-1</f>
        <v>6.8586821384169161E-2</v>
      </c>
      <c r="AG37" s="1">
        <f>(Table2[[#This Row],[Close Price]]/Table2[[#This Row],[Current Month Low]])-1</f>
        <v>3.7626316921092195E-2</v>
      </c>
      <c r="AH37" s="1">
        <f>(Table2[[#This Row],[Current Month High]]/Table2[[#This Row],[Close Price]])-1</f>
        <v>0.19674678823041836</v>
      </c>
      <c r="AI37">
        <v>21.094073767094802</v>
      </c>
      <c r="AJ37">
        <v>165.16483516483501</v>
      </c>
      <c r="AK37" t="str">
        <f>IF(AND(Table2[[#This Row],[20D EMA]]&gt;Table2[[#This Row],[50D EMA]],Table2[[#This Row],[50D EMA]]&gt;Table2[[#This Row],[200D EMA]]),"Uptrend","Downtrend/NoTrend")</f>
        <v>Uptrend</v>
      </c>
      <c r="AL37">
        <v>0.54</v>
      </c>
      <c r="AM37" t="s">
        <v>3191</v>
      </c>
      <c r="AN37">
        <v>-15.51</v>
      </c>
      <c r="AO37" t="s">
        <v>3190</v>
      </c>
      <c r="AP37">
        <v>0.15210405004964</v>
      </c>
      <c r="AQ37">
        <f>(Table2[[#This Row],[Sharpe Ratio]]-AVERAGE(Table2[Sharpe Ratio]))/_xlfn.STDEV.P(Table2[Sharpe Ratio])</f>
        <v>1.0114843463459211</v>
      </c>
      <c r="AR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2.7479905311646631</v>
      </c>
      <c r="AS37">
        <f>_xlfn.RANK.AVG(Table2[[#This Row],[1Y Return vs Nifty Z-Score]],Table2[1Y Return vs Nifty Z-Score])</f>
        <v>54</v>
      </c>
      <c r="AT37">
        <f>_xlfn.RANK.AVG(Table2[[#This Row],[6M Return vs Nifty Z-Score]],Table2[6M Return vs Nifty Z-Score])</f>
        <v>36</v>
      </c>
      <c r="AU37">
        <f>_xlfn.RANK.AVG(Table2[[#This Row],[Sharpe Ratio Z-Score]],Table2[Sharpe Ratio Z-Score])</f>
        <v>114</v>
      </c>
      <c r="AV37">
        <f>(Table2[[#This Row],[Rank 1Y]]+Table2[[#This Row],[Rank 6M]]+Table2[[#This Row],[Rank Sharpe]])/3</f>
        <v>68</v>
      </c>
    </row>
    <row r="38" spans="1:48" x14ac:dyDescent="0.3">
      <c r="A38" t="s">
        <v>196</v>
      </c>
      <c r="B38" t="s">
        <v>197</v>
      </c>
      <c r="C38" t="s">
        <v>3154</v>
      </c>
      <c r="D38" t="s">
        <v>154</v>
      </c>
      <c r="E38">
        <v>127965.02322967999</v>
      </c>
      <c r="F38">
        <v>819</v>
      </c>
      <c r="G38">
        <v>85.3345617477557</v>
      </c>
      <c r="H38">
        <f>(Table2[[#This Row],[1Y Return vs Nifty]]-AVERAGE(Table2[1Y Return vs Nifty]))/_xlfn.STDEV.P(Table2[1Y Return vs Nifty])</f>
        <v>1.0466902915019669</v>
      </c>
      <c r="I38">
        <v>16.052907475879501</v>
      </c>
      <c r="J38">
        <f>(Table2[[#This Row],[1M Return vs Nifty]]-AVERAGE(Table2[1M Return vs Nifty]))/_xlfn.STDEV.P(Table2[1M Return vs Nifty])</f>
        <v>1.8749913130839597</v>
      </c>
      <c r="K38">
        <v>41.811514578826497</v>
      </c>
      <c r="L38">
        <f>(Table2[[#This Row],[6M Return vs Nifty]]-AVERAGE(Table2[6M Return vs Nifty]))/_xlfn.STDEV.P(Table2[6M Return vs Nifty])</f>
        <v>1.0614677578927332</v>
      </c>
      <c r="M38">
        <v>-0.36425595710870401</v>
      </c>
      <c r="N38">
        <f>(Table2[[#This Row],[1W Return vs Nifty]]-AVERAGE(Table2[1W Return vs Nifty]))/_xlfn.STDEV.P(Table2[1W Return vs Nifty])</f>
        <v>-0.1101454038901751</v>
      </c>
      <c r="O38">
        <v>794.11</v>
      </c>
      <c r="P38">
        <v>754.53602857445696</v>
      </c>
      <c r="Q38">
        <v>633.53828616489398</v>
      </c>
      <c r="R38">
        <v>67.224534885915702</v>
      </c>
      <c r="S38" s="1">
        <f>(Table2[[#This Row],[Close Price]]-Table2[[#This Row],[20D EMA]])/Table2[[#This Row],[20D EMA]]</f>
        <v>3.1343264786994229E-2</v>
      </c>
      <c r="T38" s="1">
        <f>(Table2[[#This Row],[Close Price]]-Table2[[#This Row],[50D EMA]])/Table2[[#This Row],[50D EMA]]</f>
        <v>8.5435246276224425E-2</v>
      </c>
      <c r="U38" s="1">
        <f>(Table2[[#This Row],[Close Price]]-Table2[[#This Row],[200D EMA]])/Table2[[#This Row],[200D EMA]]</f>
        <v>0.29273955163435067</v>
      </c>
      <c r="V38">
        <v>1.50436707155498</v>
      </c>
      <c r="W38">
        <v>815</v>
      </c>
      <c r="X38">
        <v>836</v>
      </c>
      <c r="Y38">
        <v>815</v>
      </c>
      <c r="Z38">
        <v>866.15</v>
      </c>
      <c r="AA38">
        <v>709.05</v>
      </c>
      <c r="AB38">
        <v>874.7</v>
      </c>
      <c r="AC38" s="1">
        <f>(Table2[[#This Row],[Close Price]]/Table2[[#This Row],[Day Low]])-1</f>
        <v>4.9079754601226711E-3</v>
      </c>
      <c r="AD38" s="1">
        <f>(Table2[[#This Row],[Day High]]/Table2[[#This Row],[Close Price]])-1</f>
        <v>2.0757020757020683E-2</v>
      </c>
      <c r="AE38" s="1">
        <f>(Table2[[#This Row],[Close Price]]/Table2[[#This Row],[Current Week Low]])-1</f>
        <v>4.9079754601226711E-3</v>
      </c>
      <c r="AF38" s="1">
        <f>(Table2[[#This Row],[Current Week High]]/Table2[[#This Row],[Close Price]])-1</f>
        <v>5.7570207570207588E-2</v>
      </c>
      <c r="AG38" s="1">
        <f>(Table2[[#This Row],[Close Price]]/Table2[[#This Row],[Current Month Low]])-1</f>
        <v>0.15506663845991131</v>
      </c>
      <c r="AH38" s="1">
        <f>(Table2[[#This Row],[Current Month High]]/Table2[[#This Row],[Close Price]])-1</f>
        <v>6.800976800976799E-2</v>
      </c>
      <c r="AI38">
        <v>6.8009768009767901</v>
      </c>
      <c r="AJ38">
        <v>128.00668151447601</v>
      </c>
      <c r="AK38" t="str">
        <f>IF(AND(Table2[[#This Row],[20D EMA]]&gt;Table2[[#This Row],[50D EMA]],Table2[[#This Row],[50D EMA]]&gt;Table2[[#This Row],[200D EMA]]),"Uptrend","Downtrend/NoTrend")</f>
        <v>Uptrend</v>
      </c>
      <c r="AL38">
        <v>0.15</v>
      </c>
      <c r="AM38" t="s">
        <v>3191</v>
      </c>
      <c r="AN38">
        <v>9.01</v>
      </c>
      <c r="AO38" t="s">
        <v>3191</v>
      </c>
      <c r="AP38">
        <v>0.21720283746322899</v>
      </c>
      <c r="AQ38">
        <f>(Table2[[#This Row],[Sharpe Ratio]]-AVERAGE(Table2[Sharpe Ratio]))/_xlfn.STDEV.P(Table2[Sharpe Ratio])</f>
        <v>1.7742923922953158</v>
      </c>
      <c r="AR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5.647296350883801</v>
      </c>
      <c r="AS38">
        <f>_xlfn.RANK.AVG(Table2[[#This Row],[1Y Return vs Nifty Z-Score]],Table2[1Y Return vs Nifty Z-Score])</f>
        <v>101</v>
      </c>
      <c r="AT38">
        <f>_xlfn.RANK.AVG(Table2[[#This Row],[6M Return vs Nifty Z-Score]],Table2[6M Return vs Nifty Z-Score])</f>
        <v>82</v>
      </c>
      <c r="AU38">
        <f>_xlfn.RANK.AVG(Table2[[#This Row],[Sharpe Ratio Z-Score]],Table2[Sharpe Ratio Z-Score])</f>
        <v>23</v>
      </c>
      <c r="AV38">
        <f>(Table2[[#This Row],[Rank 1Y]]+Table2[[#This Row],[Rank 6M]]+Table2[[#This Row],[Rank Sharpe]])/3</f>
        <v>68.666666666666671</v>
      </c>
    </row>
    <row r="39" spans="1:48" x14ac:dyDescent="0.3">
      <c r="A39" t="s">
        <v>1160</v>
      </c>
      <c r="B39" t="s">
        <v>1161</v>
      </c>
      <c r="C39" t="s">
        <v>3145</v>
      </c>
      <c r="D39" t="s">
        <v>222</v>
      </c>
      <c r="E39">
        <v>10658.7005322</v>
      </c>
      <c r="F39">
        <v>2696.75</v>
      </c>
      <c r="G39">
        <v>73.4926322542766</v>
      </c>
      <c r="H39">
        <f>(Table2[[#This Row],[1Y Return vs Nifty]]-AVERAGE(Table2[1Y Return vs Nifty]))/_xlfn.STDEV.P(Table2[1Y Return vs Nifty])</f>
        <v>0.84492116328536482</v>
      </c>
      <c r="I39">
        <v>12.905312492282199</v>
      </c>
      <c r="J39">
        <f>(Table2[[#This Row],[1M Return vs Nifty]]-AVERAGE(Table2[1M Return vs Nifty]))/_xlfn.STDEV.P(Table2[1M Return vs Nifty])</f>
        <v>1.5127301482499302</v>
      </c>
      <c r="K39">
        <v>81.016521993365501</v>
      </c>
      <c r="L39">
        <f>(Table2[[#This Row],[6M Return vs Nifty]]-AVERAGE(Table2[6M Return vs Nifty]))/_xlfn.STDEV.P(Table2[6M Return vs Nifty])</f>
        <v>2.3066604463809206</v>
      </c>
      <c r="M39">
        <v>-0.83378544427374901</v>
      </c>
      <c r="N39">
        <f>(Table2[[#This Row],[1W Return vs Nifty]]-AVERAGE(Table2[1W Return vs Nifty]))/_xlfn.STDEV.P(Table2[1W Return vs Nifty])</f>
        <v>-0.21355980441526631</v>
      </c>
      <c r="O39">
        <v>2544.29</v>
      </c>
      <c r="P39">
        <v>2421.79549264754</v>
      </c>
      <c r="Q39">
        <v>1913.8629179817599</v>
      </c>
      <c r="R39">
        <v>53.554631376007201</v>
      </c>
      <c r="S39" s="1">
        <f>(Table2[[#This Row],[Close Price]]-Table2[[#This Row],[20D EMA]])/Table2[[#This Row],[20D EMA]]</f>
        <v>5.9922414504635889E-2</v>
      </c>
      <c r="T39" s="1">
        <f>(Table2[[#This Row],[Close Price]]-Table2[[#This Row],[50D EMA]])/Table2[[#This Row],[50D EMA]]</f>
        <v>0.11353333020364821</v>
      </c>
      <c r="U39" s="1">
        <f>(Table2[[#This Row],[Close Price]]-Table2[[#This Row],[200D EMA]])/Table2[[#This Row],[200D EMA]]</f>
        <v>0.40906121053007488</v>
      </c>
      <c r="V39">
        <v>0.40962468606534103</v>
      </c>
      <c r="W39">
        <v>2514.0500000000002</v>
      </c>
      <c r="X39">
        <v>2721.9</v>
      </c>
      <c r="Y39">
        <v>2514.0500000000002</v>
      </c>
      <c r="Z39">
        <v>2742</v>
      </c>
      <c r="AA39">
        <v>2362.25</v>
      </c>
      <c r="AB39">
        <v>2742</v>
      </c>
      <c r="AC39" s="1">
        <f>(Table2[[#This Row],[Close Price]]/Table2[[#This Row],[Day Low]])-1</f>
        <v>7.2671585688431017E-2</v>
      </c>
      <c r="AD39" s="1">
        <f>(Table2[[#This Row],[Day High]]/Table2[[#This Row],[Close Price]])-1</f>
        <v>9.3260406044313182E-3</v>
      </c>
      <c r="AE39" s="1">
        <f>(Table2[[#This Row],[Close Price]]/Table2[[#This Row],[Current Week Low]])-1</f>
        <v>7.2671585688431017E-2</v>
      </c>
      <c r="AF39" s="1">
        <f>(Table2[[#This Row],[Current Week High]]/Table2[[#This Row],[Close Price]])-1</f>
        <v>1.6779456753499566E-2</v>
      </c>
      <c r="AG39" s="1">
        <f>(Table2[[#This Row],[Close Price]]/Table2[[#This Row],[Current Month Low]])-1</f>
        <v>0.14160228595618585</v>
      </c>
      <c r="AH39" s="1">
        <f>(Table2[[#This Row],[Current Month High]]/Table2[[#This Row],[Close Price]])-1</f>
        <v>1.6779456753499566E-2</v>
      </c>
      <c r="AI39">
        <v>5.5733753592286996</v>
      </c>
      <c r="AJ39">
        <v>146.605093502811</v>
      </c>
      <c r="AK39" t="str">
        <f>IF(AND(Table2[[#This Row],[20D EMA]]&gt;Table2[[#This Row],[50D EMA]],Table2[[#This Row],[50D EMA]]&gt;Table2[[#This Row],[200D EMA]]),"Uptrend","Downtrend/NoTrend")</f>
        <v>Uptrend</v>
      </c>
      <c r="AL39">
        <v>0.15</v>
      </c>
      <c r="AM39" t="s">
        <v>3191</v>
      </c>
      <c r="AN39">
        <v>4.8499999999999996</v>
      </c>
      <c r="AO39" t="s">
        <v>3191</v>
      </c>
      <c r="AP39">
        <v>0.17952479249418901</v>
      </c>
      <c r="AQ39">
        <f>(Table2[[#This Row],[Sharpe Ratio]]-AVERAGE(Table2[Sharpe Ratio]))/_xlfn.STDEV.P(Table2[Sharpe Ratio])</f>
        <v>1.3327923736324909</v>
      </c>
      <c r="AR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5.7835443271334404</v>
      </c>
      <c r="AS39">
        <f>_xlfn.RANK.AVG(Table2[[#This Row],[1Y Return vs Nifty Z-Score]],Table2[1Y Return vs Nifty Z-Score])</f>
        <v>118</v>
      </c>
      <c r="AT39">
        <f>_xlfn.RANK.AVG(Table2[[#This Row],[6M Return vs Nifty Z-Score]],Table2[6M Return vs Nifty Z-Score])</f>
        <v>23</v>
      </c>
      <c r="AU39">
        <f>_xlfn.RANK.AVG(Table2[[#This Row],[Sharpe Ratio Z-Score]],Table2[Sharpe Ratio Z-Score])</f>
        <v>71</v>
      </c>
      <c r="AV39">
        <f>(Table2[[#This Row],[Rank 1Y]]+Table2[[#This Row],[Rank 6M]]+Table2[[#This Row],[Rank Sharpe]])/3</f>
        <v>70.666666666666671</v>
      </c>
    </row>
    <row r="40" spans="1:48" x14ac:dyDescent="0.3">
      <c r="A40" t="s">
        <v>892</v>
      </c>
      <c r="B40" t="s">
        <v>893</v>
      </c>
      <c r="C40" t="s">
        <v>3144</v>
      </c>
      <c r="D40" t="s">
        <v>278</v>
      </c>
      <c r="E40">
        <v>17405.70142116</v>
      </c>
      <c r="F40">
        <v>1257.6500000000001</v>
      </c>
      <c r="G40">
        <v>98.775020953947305</v>
      </c>
      <c r="H40">
        <f>(Table2[[#This Row],[1Y Return vs Nifty]]-AVERAGE(Table2[1Y Return vs Nifty]))/_xlfn.STDEV.P(Table2[1Y Return vs Nifty])</f>
        <v>1.2756960239172297</v>
      </c>
      <c r="I40">
        <v>3.2335785936398298</v>
      </c>
      <c r="J40">
        <f>(Table2[[#This Row],[1M Return vs Nifty]]-AVERAGE(Table2[1M Return vs Nifty]))/_xlfn.STDEV.P(Table2[1M Return vs Nifty])</f>
        <v>0.39959659506238537</v>
      </c>
      <c r="K40">
        <v>57.476757397045297</v>
      </c>
      <c r="L40">
        <f>(Table2[[#This Row],[6M Return vs Nifty]]-AVERAGE(Table2[6M Return vs Nifty]))/_xlfn.STDEV.P(Table2[6M Return vs Nifty])</f>
        <v>1.5590125131936678</v>
      </c>
      <c r="M40">
        <v>-6.4043972520259098</v>
      </c>
      <c r="N40">
        <f>(Table2[[#This Row],[1W Return vs Nifty]]-AVERAGE(Table2[1W Return vs Nifty]))/_xlfn.STDEV.P(Table2[1W Return vs Nifty])</f>
        <v>-1.4404933547125778</v>
      </c>
      <c r="O40">
        <v>1274.44</v>
      </c>
      <c r="P40">
        <v>1198.61366276697</v>
      </c>
      <c r="Q40">
        <v>961.44260052858601</v>
      </c>
      <c r="R40">
        <v>39.639245779534399</v>
      </c>
      <c r="S40" s="1">
        <f>(Table2[[#This Row],[Close Price]]-Table2[[#This Row],[20D EMA]])/Table2[[#This Row],[20D EMA]]</f>
        <v>-1.3174413860205238E-2</v>
      </c>
      <c r="T40" s="1">
        <f>(Table2[[#This Row],[Close Price]]-Table2[[#This Row],[50D EMA]])/Table2[[#This Row],[50D EMA]]</f>
        <v>4.9253849732320026E-2</v>
      </c>
      <c r="U40" s="1">
        <f>(Table2[[#This Row],[Close Price]]-Table2[[#This Row],[200D EMA]])/Table2[[#This Row],[200D EMA]]</f>
        <v>0.30808641026366412</v>
      </c>
      <c r="V40">
        <v>1.62116697407038</v>
      </c>
      <c r="W40">
        <v>1213.5</v>
      </c>
      <c r="X40">
        <v>1269.8499999999999</v>
      </c>
      <c r="Y40">
        <v>1213.5</v>
      </c>
      <c r="Z40">
        <v>1409.5</v>
      </c>
      <c r="AA40">
        <v>1213.5</v>
      </c>
      <c r="AB40">
        <v>1409.5</v>
      </c>
      <c r="AC40" s="1">
        <f>(Table2[[#This Row],[Close Price]]/Table2[[#This Row],[Day Low]])-1</f>
        <v>3.638236505974457E-2</v>
      </c>
      <c r="AD40" s="1">
        <f>(Table2[[#This Row],[Day High]]/Table2[[#This Row],[Close Price]])-1</f>
        <v>9.7006321313559685E-3</v>
      </c>
      <c r="AE40" s="1">
        <f>(Table2[[#This Row],[Close Price]]/Table2[[#This Row],[Current Week Low]])-1</f>
        <v>3.638236505974457E-2</v>
      </c>
      <c r="AF40" s="1">
        <f>(Table2[[#This Row],[Current Week High]]/Table2[[#This Row],[Close Price]])-1</f>
        <v>0.12074106468413293</v>
      </c>
      <c r="AG40" s="1">
        <f>(Table2[[#This Row],[Close Price]]/Table2[[#This Row],[Current Month Low]])-1</f>
        <v>3.638236505974457E-2</v>
      </c>
      <c r="AH40" s="1">
        <f>(Table2[[#This Row],[Current Month High]]/Table2[[#This Row],[Close Price]])-1</f>
        <v>0.12074106468413293</v>
      </c>
      <c r="AI40">
        <v>23.086709338846202</v>
      </c>
      <c r="AJ40">
        <v>144.33435329544901</v>
      </c>
      <c r="AK40" t="str">
        <f>IF(AND(Table2[[#This Row],[20D EMA]]&gt;Table2[[#This Row],[50D EMA]],Table2[[#This Row],[50D EMA]]&gt;Table2[[#This Row],[200D EMA]]),"Uptrend","Downtrend/NoTrend")</f>
        <v>Uptrend</v>
      </c>
      <c r="AL40">
        <v>0.19</v>
      </c>
      <c r="AM40" t="s">
        <v>3191</v>
      </c>
      <c r="AN40">
        <v>-4.63</v>
      </c>
      <c r="AO40" t="s">
        <v>3190</v>
      </c>
      <c r="AP40">
        <v>0.15985042204513999</v>
      </c>
      <c r="AQ40">
        <f>(Table2[[#This Row],[Sharpe Ratio]]-AVERAGE(Table2[Sharpe Ratio]))/_xlfn.STDEV.P(Table2[Sharpe Ratio])</f>
        <v>1.1022540076537903</v>
      </c>
      <c r="AR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2.8960657851144953</v>
      </c>
      <c r="AS40">
        <f>_xlfn.RANK.AVG(Table2[[#This Row],[1Y Return vs Nifty Z-Score]],Table2[1Y Return vs Nifty Z-Score])</f>
        <v>79</v>
      </c>
      <c r="AT40">
        <f>_xlfn.RANK.AVG(Table2[[#This Row],[6M Return vs Nifty Z-Score]],Table2[6M Return vs Nifty Z-Score])</f>
        <v>48</v>
      </c>
      <c r="AU40">
        <f>_xlfn.RANK.AVG(Table2[[#This Row],[Sharpe Ratio Z-Score]],Table2[Sharpe Ratio Z-Score])</f>
        <v>97</v>
      </c>
      <c r="AV40">
        <f>(Table2[[#This Row],[Rank 1Y]]+Table2[[#This Row],[Rank 6M]]+Table2[[#This Row],[Rank Sharpe]])/3</f>
        <v>74.666666666666671</v>
      </c>
    </row>
    <row r="41" spans="1:48" x14ac:dyDescent="0.3">
      <c r="A41" t="s">
        <v>459</v>
      </c>
      <c r="B41" t="s">
        <v>460</v>
      </c>
      <c r="C41" t="s">
        <v>3149</v>
      </c>
      <c r="D41" t="s">
        <v>51</v>
      </c>
      <c r="E41">
        <v>48968.110710679997</v>
      </c>
      <c r="F41">
        <v>1738.45</v>
      </c>
      <c r="G41">
        <v>91.012546570919397</v>
      </c>
      <c r="H41">
        <f>(Table2[[#This Row],[1Y Return vs Nifty]]-AVERAGE(Table2[1Y Return vs Nifty]))/_xlfn.STDEV.P(Table2[1Y Return vs Nifty])</f>
        <v>1.1434348337176334</v>
      </c>
      <c r="I41">
        <v>4.1513278840871903</v>
      </c>
      <c r="J41">
        <f>(Table2[[#This Row],[1M Return vs Nifty]]-AVERAGE(Table2[1M Return vs Nifty]))/_xlfn.STDEV.P(Table2[1M Return vs Nifty])</f>
        <v>0.50522166077624031</v>
      </c>
      <c r="K41">
        <v>53.875571286854502</v>
      </c>
      <c r="L41">
        <f>(Table2[[#This Row],[6M Return vs Nifty]]-AVERAGE(Table2[6M Return vs Nifty]))/_xlfn.STDEV.P(Table2[6M Return vs Nifty])</f>
        <v>1.4446350162866819</v>
      </c>
      <c r="M41">
        <v>-1.02076460238455</v>
      </c>
      <c r="N41">
        <f>(Table2[[#This Row],[1W Return vs Nifty]]-AVERAGE(Table2[1W Return vs Nifty]))/_xlfn.STDEV.P(Table2[1W Return vs Nifty])</f>
        <v>-0.25474217543836208</v>
      </c>
      <c r="O41">
        <v>1731.69</v>
      </c>
      <c r="P41">
        <v>1655.4048506812901</v>
      </c>
      <c r="Q41">
        <v>1300.36021821023</v>
      </c>
      <c r="R41">
        <v>47.396641800671901</v>
      </c>
      <c r="S41" s="1">
        <f>(Table2[[#This Row],[Close Price]]-Table2[[#This Row],[20D EMA]])/Table2[[#This Row],[20D EMA]]</f>
        <v>3.9037010088410688E-3</v>
      </c>
      <c r="T41" s="1">
        <f>(Table2[[#This Row],[Close Price]]-Table2[[#This Row],[50D EMA]])/Table2[[#This Row],[50D EMA]]</f>
        <v>5.0166066194944577E-2</v>
      </c>
      <c r="U41" s="1">
        <f>(Table2[[#This Row],[Close Price]]-Table2[[#This Row],[200D EMA]])/Table2[[#This Row],[200D EMA]]</f>
        <v>0.33689878823941682</v>
      </c>
      <c r="V41">
        <v>0.76891537451387404</v>
      </c>
      <c r="W41">
        <v>1715.3</v>
      </c>
      <c r="X41">
        <v>1747.2</v>
      </c>
      <c r="Y41">
        <v>1715.3</v>
      </c>
      <c r="Z41">
        <v>1830.95</v>
      </c>
      <c r="AA41">
        <v>1629.95</v>
      </c>
      <c r="AB41">
        <v>1830.95</v>
      </c>
      <c r="AC41" s="1">
        <f>(Table2[[#This Row],[Close Price]]/Table2[[#This Row],[Day Low]])-1</f>
        <v>1.3496181425989739E-2</v>
      </c>
      <c r="AD41" s="1">
        <f>(Table2[[#This Row],[Day High]]/Table2[[#This Row],[Close Price]])-1</f>
        <v>5.0332192470303738E-3</v>
      </c>
      <c r="AE41" s="1">
        <f>(Table2[[#This Row],[Close Price]]/Table2[[#This Row],[Current Week Low]])-1</f>
        <v>1.3496181425989739E-2</v>
      </c>
      <c r="AF41" s="1">
        <f>(Table2[[#This Row],[Current Week High]]/Table2[[#This Row],[Close Price]])-1</f>
        <v>5.3208317754321444E-2</v>
      </c>
      <c r="AG41" s="1">
        <f>(Table2[[#This Row],[Close Price]]/Table2[[#This Row],[Current Month Low]])-1</f>
        <v>6.6566459093837294E-2</v>
      </c>
      <c r="AH41" s="1">
        <f>(Table2[[#This Row],[Current Month High]]/Table2[[#This Row],[Close Price]])-1</f>
        <v>5.3208317754321444E-2</v>
      </c>
      <c r="AI41">
        <v>5.3208317754321399</v>
      </c>
      <c r="AJ41">
        <v>140.749203711397</v>
      </c>
      <c r="AK41" t="str">
        <f>IF(AND(Table2[[#This Row],[20D EMA]]&gt;Table2[[#This Row],[50D EMA]],Table2[[#This Row],[50D EMA]]&gt;Table2[[#This Row],[200D EMA]]),"Uptrend","Downtrend/NoTrend")</f>
        <v>Uptrend</v>
      </c>
      <c r="AL41">
        <v>0.1</v>
      </c>
      <c r="AM41" t="s">
        <v>3191</v>
      </c>
      <c r="AN41">
        <v>4.29</v>
      </c>
      <c r="AO41" t="s">
        <v>3191</v>
      </c>
      <c r="AP41">
        <v>0.17528234740971901</v>
      </c>
      <c r="AQ41">
        <f>(Table2[[#This Row],[Sharpe Ratio]]-AVERAGE(Table2[Sharpe Ratio]))/_xlfn.STDEV.P(Table2[Sharpe Ratio])</f>
        <v>1.2830806758650353</v>
      </c>
      <c r="AR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4.1216300112072295</v>
      </c>
      <c r="AS41">
        <f>_xlfn.RANK.AVG(Table2[[#This Row],[1Y Return vs Nifty Z-Score]],Table2[1Y Return vs Nifty Z-Score])</f>
        <v>91</v>
      </c>
      <c r="AT41">
        <f>_xlfn.RANK.AVG(Table2[[#This Row],[6M Return vs Nifty Z-Score]],Table2[6M Return vs Nifty Z-Score])</f>
        <v>56</v>
      </c>
      <c r="AU41">
        <f>_xlfn.RANK.AVG(Table2[[#This Row],[Sharpe Ratio Z-Score]],Table2[Sharpe Ratio Z-Score])</f>
        <v>80</v>
      </c>
      <c r="AV41">
        <f>(Table2[[#This Row],[Rank 1Y]]+Table2[[#This Row],[Rank 6M]]+Table2[[#This Row],[Rank Sharpe]])/3</f>
        <v>75.666666666666671</v>
      </c>
    </row>
    <row r="42" spans="1:48" x14ac:dyDescent="0.3">
      <c r="A42" t="s">
        <v>1447</v>
      </c>
      <c r="B42" t="s">
        <v>1448</v>
      </c>
      <c r="C42" t="s">
        <v>3148</v>
      </c>
      <c r="D42" t="s">
        <v>48</v>
      </c>
      <c r="E42">
        <v>7432.4943854499998</v>
      </c>
      <c r="F42">
        <v>556.65</v>
      </c>
      <c r="G42">
        <v>69.966539389349705</v>
      </c>
      <c r="H42">
        <f>(Table2[[#This Row],[1Y Return vs Nifty]]-AVERAGE(Table2[1Y Return vs Nifty]))/_xlfn.STDEV.P(Table2[1Y Return vs Nifty])</f>
        <v>0.7848417071664231</v>
      </c>
      <c r="I42">
        <v>-6.3482894581973897</v>
      </c>
      <c r="J42">
        <f>(Table2[[#This Row],[1M Return vs Nifty]]-AVERAGE(Table2[1M Return vs Nifty]))/_xlfn.STDEV.P(Table2[1M Return vs Nifty])</f>
        <v>-0.70319417053270228</v>
      </c>
      <c r="K42">
        <v>49.864127349688999</v>
      </c>
      <c r="L42">
        <f>(Table2[[#This Row],[6M Return vs Nifty]]-AVERAGE(Table2[6M Return vs Nifty]))/_xlfn.STDEV.P(Table2[6M Return vs Nifty])</f>
        <v>1.3172272949202941</v>
      </c>
      <c r="M42">
        <v>-2.3353544676029401</v>
      </c>
      <c r="N42">
        <f>(Table2[[#This Row],[1W Return vs Nifty]]-AVERAGE(Table2[1W Return vs Nifty]))/_xlfn.STDEV.P(Table2[1W Return vs Nifty])</f>
        <v>-0.54428207988345434</v>
      </c>
      <c r="O42">
        <v>557.37</v>
      </c>
      <c r="P42">
        <v>552.50929824778405</v>
      </c>
      <c r="Q42">
        <v>452.457027660177</v>
      </c>
      <c r="R42">
        <v>41.155230306296097</v>
      </c>
      <c r="S42" s="1">
        <f>(Table2[[#This Row],[Close Price]]-Table2[[#This Row],[20D EMA]])/Table2[[#This Row],[20D EMA]]</f>
        <v>-1.2917810431132412E-3</v>
      </c>
      <c r="T42" s="1">
        <f>(Table2[[#This Row],[Close Price]]-Table2[[#This Row],[50D EMA]])/Table2[[#This Row],[50D EMA]]</f>
        <v>7.4943566838561156E-3</v>
      </c>
      <c r="U42" s="1">
        <f>(Table2[[#This Row],[Close Price]]-Table2[[#This Row],[200D EMA]])/Table2[[#This Row],[200D EMA]]</f>
        <v>0.23028258148324815</v>
      </c>
      <c r="V42">
        <v>0.58511320132511502</v>
      </c>
      <c r="W42">
        <v>535.04999999999995</v>
      </c>
      <c r="X42">
        <v>558.79999999999995</v>
      </c>
      <c r="Y42">
        <v>535.04999999999995</v>
      </c>
      <c r="Z42">
        <v>566.65</v>
      </c>
      <c r="AA42">
        <v>509.3</v>
      </c>
      <c r="AB42">
        <v>577.79999999999995</v>
      </c>
      <c r="AC42" s="1">
        <f>(Table2[[#This Row],[Close Price]]/Table2[[#This Row],[Day Low]])-1</f>
        <v>4.037005887300249E-2</v>
      </c>
      <c r="AD42" s="1">
        <f>(Table2[[#This Row],[Day High]]/Table2[[#This Row],[Close Price]])-1</f>
        <v>3.8623910895534408E-3</v>
      </c>
      <c r="AE42" s="1">
        <f>(Table2[[#This Row],[Close Price]]/Table2[[#This Row],[Current Week Low]])-1</f>
        <v>4.037005887300249E-2</v>
      </c>
      <c r="AF42" s="1">
        <f>(Table2[[#This Row],[Current Week High]]/Table2[[#This Row],[Close Price]])-1</f>
        <v>1.7964609718853941E-2</v>
      </c>
      <c r="AG42" s="1">
        <f>(Table2[[#This Row],[Close Price]]/Table2[[#This Row],[Current Month Low]])-1</f>
        <v>9.2970744158649143E-2</v>
      </c>
      <c r="AH42" s="1">
        <f>(Table2[[#This Row],[Current Month High]]/Table2[[#This Row],[Close Price]])-1</f>
        <v>3.7995149555375862E-2</v>
      </c>
      <c r="AI42">
        <v>11.2009341597053</v>
      </c>
      <c r="AJ42">
        <v>130.735751295336</v>
      </c>
      <c r="AK42" t="str">
        <f>IF(AND(Table2[[#This Row],[20D EMA]]&gt;Table2[[#This Row],[50D EMA]],Table2[[#This Row],[50D EMA]]&gt;Table2[[#This Row],[200D EMA]]),"Uptrend","Downtrend/NoTrend")</f>
        <v>Uptrend</v>
      </c>
      <c r="AL42">
        <v>0.04</v>
      </c>
      <c r="AM42" t="s">
        <v>3191</v>
      </c>
      <c r="AN42">
        <v>-2.08</v>
      </c>
      <c r="AO42" t="s">
        <v>3190</v>
      </c>
      <c r="AP42">
        <v>0.204357092009543</v>
      </c>
      <c r="AQ42">
        <f>(Table2[[#This Row],[Sharpe Ratio]]-AVERAGE(Table2[Sharpe Ratio]))/_xlfn.STDEV.P(Table2[Sharpe Ratio])</f>
        <v>1.6237698038170536</v>
      </c>
      <c r="AR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2.4783625554876139</v>
      </c>
      <c r="AS42">
        <f>_xlfn.RANK.AVG(Table2[[#This Row],[1Y Return vs Nifty Z-Score]],Table2[1Y Return vs Nifty Z-Score])</f>
        <v>127</v>
      </c>
      <c r="AT42">
        <f>_xlfn.RANK.AVG(Table2[[#This Row],[6M Return vs Nifty Z-Score]],Table2[6M Return vs Nifty Z-Score])</f>
        <v>69</v>
      </c>
      <c r="AU42">
        <f>_xlfn.RANK.AVG(Table2[[#This Row],[Sharpe Ratio Z-Score]],Table2[Sharpe Ratio Z-Score])</f>
        <v>34</v>
      </c>
      <c r="AV42">
        <f>(Table2[[#This Row],[Rank 1Y]]+Table2[[#This Row],[Rank 6M]]+Table2[[#This Row],[Rank Sharpe]])/3</f>
        <v>76.666666666666671</v>
      </c>
    </row>
    <row r="43" spans="1:48" x14ac:dyDescent="0.3">
      <c r="A43" t="s">
        <v>1011</v>
      </c>
      <c r="B43" t="s">
        <v>1012</v>
      </c>
      <c r="C43" t="s">
        <v>3154</v>
      </c>
      <c r="D43" t="s">
        <v>154</v>
      </c>
      <c r="E43">
        <v>14267.4661376</v>
      </c>
      <c r="F43">
        <v>13299.15</v>
      </c>
      <c r="G43">
        <v>173.65195642338199</v>
      </c>
      <c r="H43">
        <f>(Table2[[#This Row],[1Y Return vs Nifty]]-AVERAGE(Table2[1Y Return vs Nifty]))/_xlfn.STDEV.P(Table2[1Y Return vs Nifty])</f>
        <v>2.5514892974304626</v>
      </c>
      <c r="I43">
        <v>5.7566104663358999</v>
      </c>
      <c r="J43">
        <f>(Table2[[#This Row],[1M Return vs Nifty]]-AVERAGE(Table2[1M Return vs Nifty]))/_xlfn.STDEV.P(Table2[1M Return vs Nifty])</f>
        <v>0.68997590684781707</v>
      </c>
      <c r="K43">
        <v>18.4293468845006</v>
      </c>
      <c r="L43">
        <f>(Table2[[#This Row],[6M Return vs Nifty]]-AVERAGE(Table2[6M Return vs Nifty]))/_xlfn.STDEV.P(Table2[6M Return vs Nifty])</f>
        <v>0.31882526975020997</v>
      </c>
      <c r="M43">
        <v>5.0742004466323003</v>
      </c>
      <c r="N43">
        <f>(Table2[[#This Row],[1W Return vs Nifty]]-AVERAGE(Table2[1W Return vs Nifty]))/_xlfn.STDEV.P(Table2[1W Return vs Nifty])</f>
        <v>1.0876807692230468</v>
      </c>
      <c r="O43">
        <v>13456.45</v>
      </c>
      <c r="P43">
        <v>13316.6603564004</v>
      </c>
      <c r="Q43">
        <v>10931.8674795231</v>
      </c>
      <c r="R43">
        <v>66.967615177275704</v>
      </c>
      <c r="S43" s="1">
        <f>(Table2[[#This Row],[Close Price]]-Table2[[#This Row],[20D EMA]])/Table2[[#This Row],[20D EMA]]</f>
        <v>-1.1689561511394244E-2</v>
      </c>
      <c r="T43" s="1">
        <f>(Table2[[#This Row],[Close Price]]-Table2[[#This Row],[50D EMA]])/Table2[[#This Row],[50D EMA]]</f>
        <v>-1.3149210035971405E-3</v>
      </c>
      <c r="U43" s="1">
        <f>(Table2[[#This Row],[Close Price]]-Table2[[#This Row],[200D EMA]])/Table2[[#This Row],[200D EMA]]</f>
        <v>0.21654877585290411</v>
      </c>
      <c r="V43">
        <v>1.15397088905222</v>
      </c>
      <c r="W43">
        <v>13221</v>
      </c>
      <c r="X43">
        <v>13932.65</v>
      </c>
      <c r="Y43">
        <v>13221</v>
      </c>
      <c r="Z43">
        <v>14280</v>
      </c>
      <c r="AA43">
        <v>11396.35</v>
      </c>
      <c r="AB43">
        <v>14280</v>
      </c>
      <c r="AC43" s="1">
        <f>(Table2[[#This Row],[Close Price]]/Table2[[#This Row],[Day Low]])-1</f>
        <v>5.9110506013160258E-3</v>
      </c>
      <c r="AD43" s="1">
        <f>(Table2[[#This Row],[Day High]]/Table2[[#This Row],[Close Price]])-1</f>
        <v>4.7634623265396581E-2</v>
      </c>
      <c r="AE43" s="1">
        <f>(Table2[[#This Row],[Close Price]]/Table2[[#This Row],[Current Week Low]])-1</f>
        <v>5.9110506013160258E-3</v>
      </c>
      <c r="AF43" s="1">
        <f>(Table2[[#This Row],[Current Week High]]/Table2[[#This Row],[Close Price]])-1</f>
        <v>7.3752833827725794E-2</v>
      </c>
      <c r="AG43" s="1">
        <f>(Table2[[#This Row],[Close Price]]/Table2[[#This Row],[Current Month Low]])-1</f>
        <v>0.16696573903047907</v>
      </c>
      <c r="AH43" s="1">
        <f>(Table2[[#This Row],[Current Month High]]/Table2[[#This Row],[Close Price]])-1</f>
        <v>7.3752833827725794E-2</v>
      </c>
      <c r="AI43">
        <v>11.2853077076354</v>
      </c>
      <c r="AJ43">
        <v>211.76580906053999</v>
      </c>
      <c r="AK43" t="str">
        <f>IF(AND(Table2[[#This Row],[20D EMA]]&gt;Table2[[#This Row],[50D EMA]],Table2[[#This Row],[50D EMA]]&gt;Table2[[#This Row],[200D EMA]]),"Uptrend","Downtrend/NoTrend")</f>
        <v>Uptrend</v>
      </c>
      <c r="AL43">
        <v>0.02</v>
      </c>
      <c r="AM43" t="s">
        <v>3191</v>
      </c>
      <c r="AN43">
        <v>2.62</v>
      </c>
      <c r="AO43" t="s">
        <v>3191</v>
      </c>
      <c r="AP43">
        <v>0.239440297081979</v>
      </c>
      <c r="AQ43">
        <f>(Table2[[#This Row],[Sharpe Ratio]]-AVERAGE(Table2[Sharpe Ratio]))/_xlfn.STDEV.P(Table2[Sharpe Ratio])</f>
        <v>2.0348642676343696</v>
      </c>
      <c r="AR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6.6828355108859059</v>
      </c>
      <c r="AS43">
        <f>_xlfn.RANK.AVG(Table2[[#This Row],[1Y Return vs Nifty Z-Score]],Table2[1Y Return vs Nifty Z-Score])</f>
        <v>19</v>
      </c>
      <c r="AT43">
        <f>_xlfn.RANK.AVG(Table2[[#This Row],[6M Return vs Nifty Z-Score]],Table2[6M Return vs Nifty Z-Score])</f>
        <v>216</v>
      </c>
      <c r="AU43">
        <f>_xlfn.RANK.AVG(Table2[[#This Row],[Sharpe Ratio Z-Score]],Table2[Sharpe Ratio Z-Score])</f>
        <v>16</v>
      </c>
      <c r="AV43">
        <f>(Table2[[#This Row],[Rank 1Y]]+Table2[[#This Row],[Rank 6M]]+Table2[[#This Row],[Rank Sharpe]])/3</f>
        <v>83.666666666666671</v>
      </c>
    </row>
    <row r="44" spans="1:48" x14ac:dyDescent="0.3">
      <c r="A44" t="s">
        <v>563</v>
      </c>
      <c r="B44" t="s">
        <v>564</v>
      </c>
      <c r="C44" t="s">
        <v>3159</v>
      </c>
      <c r="D44" t="s">
        <v>172</v>
      </c>
      <c r="E44">
        <v>35721.257981800001</v>
      </c>
      <c r="F44">
        <v>8018.85</v>
      </c>
      <c r="G44">
        <v>182.621844877733</v>
      </c>
      <c r="H44">
        <f>(Table2[[#This Row],[1Y Return vs Nifty]]-AVERAGE(Table2[1Y Return vs Nifty]))/_xlfn.STDEV.P(Table2[1Y Return vs Nifty])</f>
        <v>2.7043230543474563</v>
      </c>
      <c r="I44">
        <v>16.078458933849699</v>
      </c>
      <c r="J44">
        <f>(Table2[[#This Row],[1M Return vs Nifty]]-AVERAGE(Table2[1M Return vs Nifty]))/_xlfn.STDEV.P(Table2[1M Return vs Nifty])</f>
        <v>1.8779320665721717</v>
      </c>
      <c r="K44">
        <v>108.86413036085401</v>
      </c>
      <c r="L44">
        <f>(Table2[[#This Row],[6M Return vs Nifty]]-AVERAGE(Table2[6M Return vs Nifty]))/_xlfn.STDEV.P(Table2[6M Return vs Nifty])</f>
        <v>3.1911300745697893</v>
      </c>
      <c r="M44">
        <v>1.82910862244295</v>
      </c>
      <c r="N44">
        <f>(Table2[[#This Row],[1W Return vs Nifty]]-AVERAGE(Table2[1W Return vs Nifty]))/_xlfn.STDEV.P(Table2[1W Return vs Nifty])</f>
        <v>0.3729456251671146</v>
      </c>
      <c r="O44">
        <v>7853.56</v>
      </c>
      <c r="P44">
        <v>7196.7751203609396</v>
      </c>
      <c r="Q44">
        <v>5332.4830119287399</v>
      </c>
      <c r="R44">
        <v>59.695381989613303</v>
      </c>
      <c r="S44" s="1">
        <f>(Table2[[#This Row],[Close Price]]-Table2[[#This Row],[20D EMA]])/Table2[[#This Row],[20D EMA]]</f>
        <v>2.1046506297780872E-2</v>
      </c>
      <c r="T44" s="1">
        <f>(Table2[[#This Row],[Close Price]]-Table2[[#This Row],[50D EMA]])/Table2[[#This Row],[50D EMA]]</f>
        <v>0.11422822943477373</v>
      </c>
      <c r="U44" s="1">
        <f>(Table2[[#This Row],[Close Price]]-Table2[[#This Row],[200D EMA]])/Table2[[#This Row],[200D EMA]]</f>
        <v>0.50377412962439261</v>
      </c>
      <c r="V44">
        <v>0.73155022971827999</v>
      </c>
      <c r="W44">
        <v>7952.2</v>
      </c>
      <c r="X44">
        <v>8255.5499999999993</v>
      </c>
      <c r="Y44">
        <v>7952.2</v>
      </c>
      <c r="Z44">
        <v>8699</v>
      </c>
      <c r="AA44">
        <v>7385.25</v>
      </c>
      <c r="AB44">
        <v>8750</v>
      </c>
      <c r="AC44" s="1">
        <f>(Table2[[#This Row],[Close Price]]/Table2[[#This Row],[Day Low]])-1</f>
        <v>8.3813284374136821E-3</v>
      </c>
      <c r="AD44" s="1">
        <f>(Table2[[#This Row],[Day High]]/Table2[[#This Row],[Close Price]])-1</f>
        <v>2.9517948334237376E-2</v>
      </c>
      <c r="AE44" s="1">
        <f>(Table2[[#This Row],[Close Price]]/Table2[[#This Row],[Current Week Low]])-1</f>
        <v>8.3813284374136821E-3</v>
      </c>
      <c r="AF44" s="1">
        <f>(Table2[[#This Row],[Current Week High]]/Table2[[#This Row],[Close Price]])-1</f>
        <v>8.4818895477531075E-2</v>
      </c>
      <c r="AG44" s="1">
        <f>(Table2[[#This Row],[Close Price]]/Table2[[#This Row],[Current Month Low]])-1</f>
        <v>8.5792627196100479E-2</v>
      </c>
      <c r="AH44" s="1">
        <f>(Table2[[#This Row],[Current Month High]]/Table2[[#This Row],[Close Price]])-1</f>
        <v>9.1178909694033416E-2</v>
      </c>
      <c r="AI44">
        <v>9.1178909694033408</v>
      </c>
      <c r="AJ44">
        <v>229.993827160493</v>
      </c>
      <c r="AK44" t="str">
        <f>IF(AND(Table2[[#This Row],[20D EMA]]&gt;Table2[[#This Row],[50D EMA]],Table2[[#This Row],[50D EMA]]&gt;Table2[[#This Row],[200D EMA]]),"Uptrend","Downtrend/NoTrend")</f>
        <v>Uptrend</v>
      </c>
      <c r="AL44">
        <v>0.34</v>
      </c>
      <c r="AM44" t="s">
        <v>3191</v>
      </c>
      <c r="AN44">
        <v>1.3</v>
      </c>
      <c r="AO44" t="s">
        <v>3191</v>
      </c>
      <c r="AP44">
        <v>0.102168656351087</v>
      </c>
      <c r="AQ44">
        <f>(Table2[[#This Row],[Sharpe Ratio]]-AVERAGE(Table2[Sharpe Ratio]))/_xlfn.STDEV.P(Table2[Sharpe Ratio])</f>
        <v>0.42635639536114378</v>
      </c>
      <c r="AR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8.572687216017675</v>
      </c>
      <c r="AS44">
        <f>_xlfn.RANK.AVG(Table2[[#This Row],[1Y Return vs Nifty Z-Score]],Table2[1Y Return vs Nifty Z-Score])</f>
        <v>15</v>
      </c>
      <c r="AT44">
        <f>_xlfn.RANK.AVG(Table2[[#This Row],[6M Return vs Nifty Z-Score]],Table2[6M Return vs Nifty Z-Score])</f>
        <v>9</v>
      </c>
      <c r="AU44">
        <f>_xlfn.RANK.AVG(Table2[[#This Row],[Sharpe Ratio Z-Score]],Table2[Sharpe Ratio Z-Score])</f>
        <v>228</v>
      </c>
      <c r="AV44">
        <f>(Table2[[#This Row],[Rank 1Y]]+Table2[[#This Row],[Rank 6M]]+Table2[[#This Row],[Rank Sharpe]])/3</f>
        <v>84</v>
      </c>
    </row>
    <row r="45" spans="1:48" x14ac:dyDescent="0.3">
      <c r="A45" t="s">
        <v>512</v>
      </c>
      <c r="B45" t="s">
        <v>513</v>
      </c>
      <c r="C45" t="s">
        <v>3154</v>
      </c>
      <c r="D45" t="s">
        <v>229</v>
      </c>
      <c r="E45">
        <v>41519.17543345</v>
      </c>
      <c r="F45">
        <v>10138.450000000001</v>
      </c>
      <c r="G45">
        <v>65.312321654582206</v>
      </c>
      <c r="H45">
        <f>(Table2[[#This Row],[1Y Return vs Nifty]]-AVERAGE(Table2[1Y Return vs Nifty]))/_xlfn.STDEV.P(Table2[1Y Return vs Nifty])</f>
        <v>0.70554065615177208</v>
      </c>
      <c r="I45">
        <v>4.1906115724440998</v>
      </c>
      <c r="J45">
        <f>(Table2[[#This Row],[1M Return vs Nifty]]-AVERAGE(Table2[1M Return vs Nifty]))/_xlfn.STDEV.P(Table2[1M Return vs Nifty])</f>
        <v>0.50974287610963331</v>
      </c>
      <c r="K45">
        <v>31.723922371693298</v>
      </c>
      <c r="L45">
        <f>(Table2[[#This Row],[6M Return vs Nifty]]-AVERAGE(Table2[6M Return vs Nifty]))/_xlfn.STDEV.P(Table2[6M Return vs Nifty])</f>
        <v>0.74107511192387943</v>
      </c>
      <c r="M45">
        <v>-1.6194378241732299</v>
      </c>
      <c r="N45">
        <f>(Table2[[#This Row],[1W Return vs Nifty]]-AVERAGE(Table2[1W Return vs Nifty]))/_xlfn.STDEV.P(Table2[1W Return vs Nifty])</f>
        <v>-0.38660062955913327</v>
      </c>
      <c r="O45">
        <v>10037.77</v>
      </c>
      <c r="P45">
        <v>9543.48300527641</v>
      </c>
      <c r="Q45">
        <v>7909.9913470111296</v>
      </c>
      <c r="R45">
        <v>54.856034981660301</v>
      </c>
      <c r="S45" s="1">
        <f>(Table2[[#This Row],[Close Price]]-Table2[[#This Row],[20D EMA]])/Table2[[#This Row],[20D EMA]]</f>
        <v>1.0030116250920302E-2</v>
      </c>
      <c r="T45" s="1">
        <f>(Table2[[#This Row],[Close Price]]-Table2[[#This Row],[50D EMA]])/Table2[[#This Row],[50D EMA]]</f>
        <v>6.2342752053379753E-2</v>
      </c>
      <c r="U45" s="1">
        <f>(Table2[[#This Row],[Close Price]]-Table2[[#This Row],[200D EMA]])/Table2[[#This Row],[200D EMA]]</f>
        <v>0.28172706583691987</v>
      </c>
      <c r="V45">
        <v>0.72322574668680595</v>
      </c>
      <c r="W45">
        <v>10061.65</v>
      </c>
      <c r="X45">
        <v>10325</v>
      </c>
      <c r="Y45">
        <v>10061.65</v>
      </c>
      <c r="Z45">
        <v>11000</v>
      </c>
      <c r="AA45">
        <v>9163.15</v>
      </c>
      <c r="AB45">
        <v>11000</v>
      </c>
      <c r="AC45" s="1">
        <f>(Table2[[#This Row],[Close Price]]/Table2[[#This Row],[Day Low]])-1</f>
        <v>7.6329429069785792E-3</v>
      </c>
      <c r="AD45" s="1">
        <f>(Table2[[#This Row],[Day High]]/Table2[[#This Row],[Close Price]])-1</f>
        <v>1.8400248558704702E-2</v>
      </c>
      <c r="AE45" s="1">
        <f>(Table2[[#This Row],[Close Price]]/Table2[[#This Row],[Current Week Low]])-1</f>
        <v>7.6329429069785792E-3</v>
      </c>
      <c r="AF45" s="1">
        <f>(Table2[[#This Row],[Current Week High]]/Table2[[#This Row],[Close Price]])-1</f>
        <v>8.497847304075079E-2</v>
      </c>
      <c r="AG45" s="1">
        <f>(Table2[[#This Row],[Close Price]]/Table2[[#This Row],[Current Month Low]])-1</f>
        <v>0.10643719681550579</v>
      </c>
      <c r="AH45" s="1">
        <f>(Table2[[#This Row],[Current Month High]]/Table2[[#This Row],[Close Price]])-1</f>
        <v>8.497847304075079E-2</v>
      </c>
      <c r="AI45">
        <v>8.4978473040750799</v>
      </c>
      <c r="AJ45">
        <v>123.036309438694</v>
      </c>
      <c r="AK45" t="str">
        <f>IF(AND(Table2[[#This Row],[20D EMA]]&gt;Table2[[#This Row],[50D EMA]],Table2[[#This Row],[50D EMA]]&gt;Table2[[#This Row],[200D EMA]]),"Uptrend","Downtrend/NoTrend")</f>
        <v>Uptrend</v>
      </c>
      <c r="AL45">
        <v>0.14000000000000001</v>
      </c>
      <c r="AM45" t="s">
        <v>3191</v>
      </c>
      <c r="AN45">
        <v>4.82</v>
      </c>
      <c r="AO45" t="s">
        <v>3191</v>
      </c>
      <c r="AP45">
        <v>0.28718796930777502</v>
      </c>
      <c r="AQ45">
        <f>(Table2[[#This Row],[Sharpe Ratio]]-AVERAGE(Table2[Sharpe Ratio]))/_xlfn.STDEV.P(Table2[Sharpe Ratio])</f>
        <v>2.5943571552328981</v>
      </c>
      <c r="AR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4.1641151698590502</v>
      </c>
      <c r="AS45">
        <f>_xlfn.RANK.AVG(Table2[[#This Row],[1Y Return vs Nifty Z-Score]],Table2[1Y Return vs Nifty Z-Score])</f>
        <v>136</v>
      </c>
      <c r="AT45">
        <f>_xlfn.RANK.AVG(Table2[[#This Row],[6M Return vs Nifty Z-Score]],Table2[6M Return vs Nifty Z-Score])</f>
        <v>117</v>
      </c>
      <c r="AU45">
        <f>_xlfn.RANK.AVG(Table2[[#This Row],[Sharpe Ratio Z-Score]],Table2[Sharpe Ratio Z-Score])</f>
        <v>3</v>
      </c>
      <c r="AV45">
        <f>(Table2[[#This Row],[Rank 1Y]]+Table2[[#This Row],[Rank 6M]]+Table2[[#This Row],[Rank Sharpe]])/3</f>
        <v>85.333333333333329</v>
      </c>
    </row>
    <row r="46" spans="1:48" x14ac:dyDescent="0.3">
      <c r="A46" t="s">
        <v>335</v>
      </c>
      <c r="B46" t="s">
        <v>336</v>
      </c>
      <c r="C46" t="s">
        <v>3158</v>
      </c>
      <c r="D46" t="s">
        <v>133</v>
      </c>
      <c r="E46">
        <v>77255.774411519902</v>
      </c>
      <c r="F46">
        <v>1766.8</v>
      </c>
      <c r="G46">
        <v>114.77102841246401</v>
      </c>
      <c r="H46">
        <f>(Table2[[#This Row],[1Y Return vs Nifty]]-AVERAGE(Table2[1Y Return vs Nifty]))/_xlfn.STDEV.P(Table2[1Y Return vs Nifty])</f>
        <v>1.5482445542583738</v>
      </c>
      <c r="I46">
        <v>-3.5197604360787502</v>
      </c>
      <c r="J46">
        <f>(Table2[[#This Row],[1M Return vs Nifty]]-AVERAGE(Table2[1M Return vs Nifty]))/_xlfn.STDEV.P(Table2[1M Return vs Nifty])</f>
        <v>-0.37765475912199603</v>
      </c>
      <c r="K46">
        <v>30.9816096958474</v>
      </c>
      <c r="L46">
        <f>(Table2[[#This Row],[6M Return vs Nifty]]-AVERAGE(Table2[6M Return vs Nifty]))/_xlfn.STDEV.P(Table2[6M Return vs Nifty])</f>
        <v>0.7174984726756839</v>
      </c>
      <c r="M46">
        <v>-3.12068397766329</v>
      </c>
      <c r="N46">
        <f>(Table2[[#This Row],[1W Return vs Nifty]]-AVERAGE(Table2[1W Return vs Nifty]))/_xlfn.STDEV.P(Table2[1W Return vs Nifty])</f>
        <v>-0.71725179258012872</v>
      </c>
      <c r="O46">
        <v>1828.53</v>
      </c>
      <c r="P46">
        <v>1810.58053820085</v>
      </c>
      <c r="Q46">
        <v>1541.7689765663299</v>
      </c>
      <c r="R46">
        <v>40.200378504730097</v>
      </c>
      <c r="S46" s="1">
        <f>(Table2[[#This Row],[Close Price]]-Table2[[#This Row],[20D EMA]])/Table2[[#This Row],[20D EMA]]</f>
        <v>-3.3759358610468526E-2</v>
      </c>
      <c r="T46" s="1">
        <f>(Table2[[#This Row],[Close Price]]-Table2[[#This Row],[50D EMA]])/Table2[[#This Row],[50D EMA]]</f>
        <v>-2.4180387051080426E-2</v>
      </c>
      <c r="U46" s="1">
        <f>(Table2[[#This Row],[Close Price]]-Table2[[#This Row],[200D EMA]])/Table2[[#This Row],[200D EMA]]</f>
        <v>0.14595638312481557</v>
      </c>
      <c r="V46">
        <v>0.41964942708237502</v>
      </c>
      <c r="W46">
        <v>1732</v>
      </c>
      <c r="X46">
        <v>1773.5</v>
      </c>
      <c r="Y46">
        <v>1732</v>
      </c>
      <c r="Z46">
        <v>1909.85</v>
      </c>
      <c r="AA46">
        <v>1687.1</v>
      </c>
      <c r="AB46">
        <v>1909.85</v>
      </c>
      <c r="AC46" s="1">
        <f>(Table2[[#This Row],[Close Price]]/Table2[[#This Row],[Day Low]])-1</f>
        <v>2.009237875288683E-2</v>
      </c>
      <c r="AD46" s="1">
        <f>(Table2[[#This Row],[Day High]]/Table2[[#This Row],[Close Price]])-1</f>
        <v>3.7921666289337796E-3</v>
      </c>
      <c r="AE46" s="1">
        <f>(Table2[[#This Row],[Close Price]]/Table2[[#This Row],[Current Week Low]])-1</f>
        <v>2.009237875288683E-2</v>
      </c>
      <c r="AF46" s="1">
        <f>(Table2[[#This Row],[Current Week High]]/Table2[[#This Row],[Close Price]])-1</f>
        <v>8.0965587502829894E-2</v>
      </c>
      <c r="AG46" s="1">
        <f>(Table2[[#This Row],[Close Price]]/Table2[[#This Row],[Current Month Low]])-1</f>
        <v>4.7240827455396817E-2</v>
      </c>
      <c r="AH46" s="1">
        <f>(Table2[[#This Row],[Current Month High]]/Table2[[#This Row],[Close Price]])-1</f>
        <v>8.0965587502829894E-2</v>
      </c>
      <c r="AI46">
        <v>17.43264659271</v>
      </c>
      <c r="AJ46">
        <v>148.495077355836</v>
      </c>
      <c r="AK46" t="str">
        <f>IF(AND(Table2[[#This Row],[20D EMA]]&gt;Table2[[#This Row],[50D EMA]],Table2[[#This Row],[50D EMA]]&gt;Table2[[#This Row],[200D EMA]]),"Uptrend","Downtrend/NoTrend")</f>
        <v>Uptrend</v>
      </c>
      <c r="AL46">
        <v>0.02</v>
      </c>
      <c r="AM46" t="s">
        <v>3191</v>
      </c>
      <c r="AN46">
        <v>-2.8</v>
      </c>
      <c r="AO46" t="s">
        <v>3190</v>
      </c>
      <c r="AP46">
        <v>0.169375585206751</v>
      </c>
      <c r="AQ46">
        <f>(Table2[[#This Row],[Sharpe Ratio]]-AVERAGE(Table2[Sharpe Ratio]))/_xlfn.STDEV.P(Table2[Sharpe Ratio])</f>
        <v>1.2138670097900013</v>
      </c>
      <c r="AR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2.3847034850219342</v>
      </c>
      <c r="AS46">
        <f>_xlfn.RANK.AVG(Table2[[#This Row],[1Y Return vs Nifty Z-Score]],Table2[1Y Return vs Nifty Z-Score])</f>
        <v>51</v>
      </c>
      <c r="AT46">
        <f>_xlfn.RANK.AVG(Table2[[#This Row],[6M Return vs Nifty Z-Score]],Table2[6M Return vs Nifty Z-Score])</f>
        <v>124</v>
      </c>
      <c r="AU46">
        <f>_xlfn.RANK.AVG(Table2[[#This Row],[Sharpe Ratio Z-Score]],Table2[Sharpe Ratio Z-Score])</f>
        <v>90</v>
      </c>
      <c r="AV46">
        <f>(Table2[[#This Row],[Rank 1Y]]+Table2[[#This Row],[Rank 6M]]+Table2[[#This Row],[Rank Sharpe]])/3</f>
        <v>88.333333333333329</v>
      </c>
    </row>
    <row r="47" spans="1:48" x14ac:dyDescent="0.3">
      <c r="A47" t="s">
        <v>516</v>
      </c>
      <c r="B47" t="s">
        <v>517</v>
      </c>
      <c r="C47" t="s">
        <v>3155</v>
      </c>
      <c r="D47" t="s">
        <v>303</v>
      </c>
      <c r="E47">
        <v>41517.737992959999</v>
      </c>
      <c r="F47">
        <v>2022.4</v>
      </c>
      <c r="G47">
        <v>87.809842800255495</v>
      </c>
      <c r="H47">
        <f>(Table2[[#This Row],[1Y Return vs Nifty]]-AVERAGE(Table2[1Y Return vs Nifty]))/_xlfn.STDEV.P(Table2[1Y Return vs Nifty])</f>
        <v>1.0888654539473248</v>
      </c>
      <c r="I47">
        <v>8.1717830118121206</v>
      </c>
      <c r="J47">
        <f>(Table2[[#This Row],[1M Return vs Nifty]]-AVERAGE(Table2[1M Return vs Nifty]))/_xlfn.STDEV.P(Table2[1M Return vs Nifty])</f>
        <v>0.96794153589436549</v>
      </c>
      <c r="K47">
        <v>30.959036911603899</v>
      </c>
      <c r="L47">
        <f>(Table2[[#This Row],[6M Return vs Nifty]]-AVERAGE(Table2[6M Return vs Nifty]))/_xlfn.STDEV.P(Table2[6M Return vs Nifty])</f>
        <v>0.71678153706586156</v>
      </c>
      <c r="M47">
        <v>-1.06100777770748</v>
      </c>
      <c r="N47">
        <f>(Table2[[#This Row],[1W Return vs Nifty]]-AVERAGE(Table2[1W Return vs Nifty]))/_xlfn.STDEV.P(Table2[1W Return vs Nifty])</f>
        <v>-0.26360578031305243</v>
      </c>
      <c r="O47">
        <v>1995.33</v>
      </c>
      <c r="P47">
        <v>1894.4095796607901</v>
      </c>
      <c r="Q47">
        <v>1555.32394756132</v>
      </c>
      <c r="R47">
        <v>51.802786743633597</v>
      </c>
      <c r="S47" s="1">
        <f>(Table2[[#This Row],[Close Price]]-Table2[[#This Row],[20D EMA]])/Table2[[#This Row],[20D EMA]]</f>
        <v>1.3566678193582097E-2</v>
      </c>
      <c r="T47" s="1">
        <f>(Table2[[#This Row],[Close Price]]-Table2[[#This Row],[50D EMA]])/Table2[[#This Row],[50D EMA]]</f>
        <v>6.7562169086015575E-2</v>
      </c>
      <c r="U47" s="1">
        <f>(Table2[[#This Row],[Close Price]]-Table2[[#This Row],[200D EMA]])/Table2[[#This Row],[200D EMA]]</f>
        <v>0.30030788966570915</v>
      </c>
      <c r="V47">
        <v>0.93731334835172497</v>
      </c>
      <c r="W47">
        <v>1972</v>
      </c>
      <c r="X47">
        <v>2060</v>
      </c>
      <c r="Y47">
        <v>1972</v>
      </c>
      <c r="Z47">
        <v>2096.9499999999998</v>
      </c>
      <c r="AA47">
        <v>1890.25</v>
      </c>
      <c r="AB47">
        <v>2175.9</v>
      </c>
      <c r="AC47" s="1">
        <f>(Table2[[#This Row],[Close Price]]/Table2[[#This Row],[Day Low]])-1</f>
        <v>2.5557809330628789E-2</v>
      </c>
      <c r="AD47" s="1">
        <f>(Table2[[#This Row],[Day High]]/Table2[[#This Row],[Close Price]])-1</f>
        <v>1.8591772151898667E-2</v>
      </c>
      <c r="AE47" s="1">
        <f>(Table2[[#This Row],[Close Price]]/Table2[[#This Row],[Current Week Low]])-1</f>
        <v>2.5557809330628789E-2</v>
      </c>
      <c r="AF47" s="1">
        <f>(Table2[[#This Row],[Current Week High]]/Table2[[#This Row],[Close Price]])-1</f>
        <v>3.6862143987341556E-2</v>
      </c>
      <c r="AG47" s="1">
        <f>(Table2[[#This Row],[Close Price]]/Table2[[#This Row],[Current Month Low]])-1</f>
        <v>6.9911387382621371E-2</v>
      </c>
      <c r="AH47" s="1">
        <f>(Table2[[#This Row],[Current Month High]]/Table2[[#This Row],[Close Price]])-1</f>
        <v>7.5899920886076E-2</v>
      </c>
      <c r="AI47">
        <v>8.7593947784810204</v>
      </c>
      <c r="AJ47">
        <v>148.45208845208799</v>
      </c>
      <c r="AK47" t="str">
        <f>IF(AND(Table2[[#This Row],[20D EMA]]&gt;Table2[[#This Row],[50D EMA]],Table2[[#This Row],[50D EMA]]&gt;Table2[[#This Row],[200D EMA]]),"Uptrend","Downtrend/NoTrend")</f>
        <v>Uptrend</v>
      </c>
      <c r="AL47">
        <v>0.15</v>
      </c>
      <c r="AM47" t="s">
        <v>3191</v>
      </c>
      <c r="AN47">
        <v>-3.5</v>
      </c>
      <c r="AO47" t="s">
        <v>3190</v>
      </c>
      <c r="AP47">
        <v>0.196350017437008</v>
      </c>
      <c r="AQ47">
        <f>(Table2[[#This Row],[Sharpe Ratio]]-AVERAGE(Table2[Sharpe Ratio]))/_xlfn.STDEV.P(Table2[Sharpe Ratio])</f>
        <v>1.5299453079836407</v>
      </c>
      <c r="AR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4.03992805457814</v>
      </c>
      <c r="AS47">
        <f>_xlfn.RANK.AVG(Table2[[#This Row],[1Y Return vs Nifty Z-Score]],Table2[1Y Return vs Nifty Z-Score])</f>
        <v>95</v>
      </c>
      <c r="AT47">
        <f>_xlfn.RANK.AVG(Table2[[#This Row],[6M Return vs Nifty Z-Score]],Table2[6M Return vs Nifty Z-Score])</f>
        <v>126</v>
      </c>
      <c r="AU47">
        <f>_xlfn.RANK.AVG(Table2[[#This Row],[Sharpe Ratio Z-Score]],Table2[Sharpe Ratio Z-Score])</f>
        <v>46</v>
      </c>
      <c r="AV47">
        <f>(Table2[[#This Row],[Rank 1Y]]+Table2[[#This Row],[Rank 6M]]+Table2[[#This Row],[Rank Sharpe]])/3</f>
        <v>89</v>
      </c>
    </row>
    <row r="48" spans="1:48" x14ac:dyDescent="0.3">
      <c r="A48" t="s">
        <v>940</v>
      </c>
      <c r="B48" t="s">
        <v>941</v>
      </c>
      <c r="C48" t="s">
        <v>3149</v>
      </c>
      <c r="D48" t="s">
        <v>51</v>
      </c>
      <c r="E48">
        <v>16180.70881389</v>
      </c>
      <c r="F48">
        <v>1069.95</v>
      </c>
      <c r="G48">
        <v>314.23256173530302</v>
      </c>
      <c r="H48">
        <f>(Table2[[#This Row],[1Y Return vs Nifty]]-AVERAGE(Table2[1Y Return vs Nifty]))/_xlfn.STDEV.P(Table2[1Y Return vs Nifty])</f>
        <v>4.9467768384995043</v>
      </c>
      <c r="I48">
        <v>8.0578217606946207</v>
      </c>
      <c r="J48">
        <f>(Table2[[#This Row],[1M Return vs Nifty]]-AVERAGE(Table2[1M Return vs Nifty]))/_xlfn.STDEV.P(Table2[1M Return vs Nifty])</f>
        <v>0.95482557409149504</v>
      </c>
      <c r="K48">
        <v>73.749774609354603</v>
      </c>
      <c r="L48">
        <f>(Table2[[#This Row],[6M Return vs Nifty]]-AVERAGE(Table2[6M Return vs Nifty]))/_xlfn.STDEV.P(Table2[6M Return vs Nifty])</f>
        <v>2.0758608289752765</v>
      </c>
      <c r="M48">
        <v>6.2503101029656802</v>
      </c>
      <c r="N48">
        <f>(Table2[[#This Row],[1W Return vs Nifty]]-AVERAGE(Table2[1W Return vs Nifty]))/_xlfn.STDEV.P(Table2[1W Return vs Nifty])</f>
        <v>1.3467202510580492</v>
      </c>
      <c r="O48">
        <v>1016.01</v>
      </c>
      <c r="P48">
        <v>975.94521303024499</v>
      </c>
      <c r="Q48">
        <v>733.98070003517296</v>
      </c>
      <c r="R48">
        <v>61.156043760253603</v>
      </c>
      <c r="S48" s="1">
        <f>(Table2[[#This Row],[Close Price]]-Table2[[#This Row],[20D EMA]])/Table2[[#This Row],[20D EMA]]</f>
        <v>5.3090028641450432E-2</v>
      </c>
      <c r="T48" s="1">
        <f>(Table2[[#This Row],[Close Price]]-Table2[[#This Row],[50D EMA]])/Table2[[#This Row],[50D EMA]]</f>
        <v>9.6321787037487935E-2</v>
      </c>
      <c r="U48" s="1">
        <f>(Table2[[#This Row],[Close Price]]-Table2[[#This Row],[200D EMA]])/Table2[[#This Row],[200D EMA]]</f>
        <v>0.45773587772638596</v>
      </c>
      <c r="V48">
        <v>1.40791110827056</v>
      </c>
      <c r="W48">
        <v>1006.1</v>
      </c>
      <c r="X48">
        <v>1079.95</v>
      </c>
      <c r="Y48">
        <v>1006.1</v>
      </c>
      <c r="Z48">
        <v>1126.5</v>
      </c>
      <c r="AA48">
        <v>915</v>
      </c>
      <c r="AB48">
        <v>1126.5</v>
      </c>
      <c r="AC48" s="1">
        <f>(Table2[[#This Row],[Close Price]]/Table2[[#This Row],[Day Low]])-1</f>
        <v>6.346287645363291E-2</v>
      </c>
      <c r="AD48" s="1">
        <f>(Table2[[#This Row],[Day High]]/Table2[[#This Row],[Close Price]])-1</f>
        <v>9.3462311322958236E-3</v>
      </c>
      <c r="AE48" s="1">
        <f>(Table2[[#This Row],[Close Price]]/Table2[[#This Row],[Current Week Low]])-1</f>
        <v>6.346287645363291E-2</v>
      </c>
      <c r="AF48" s="1">
        <f>(Table2[[#This Row],[Current Week High]]/Table2[[#This Row],[Close Price]])-1</f>
        <v>5.2852937053133209E-2</v>
      </c>
      <c r="AG48" s="1">
        <f>(Table2[[#This Row],[Close Price]]/Table2[[#This Row],[Current Month Low]])-1</f>
        <v>0.16934426229508204</v>
      </c>
      <c r="AH48" s="1">
        <f>(Table2[[#This Row],[Current Month High]]/Table2[[#This Row],[Close Price]])-1</f>
        <v>5.2852937053133209E-2</v>
      </c>
      <c r="AI48">
        <v>5.28529370531332</v>
      </c>
      <c r="AJ48">
        <v>401.73505275498201</v>
      </c>
      <c r="AK48" t="str">
        <f>IF(AND(Table2[[#This Row],[20D EMA]]&gt;Table2[[#This Row],[50D EMA]],Table2[[#This Row],[50D EMA]]&gt;Table2[[#This Row],[200D EMA]]),"Uptrend","Downtrend/NoTrend")</f>
        <v>Uptrend</v>
      </c>
      <c r="AL48">
        <v>0.08</v>
      </c>
      <c r="AM48" t="s">
        <v>3191</v>
      </c>
      <c r="AN48">
        <v>10.44</v>
      </c>
      <c r="AO48" t="s">
        <v>3191</v>
      </c>
      <c r="AP48">
        <v>9.4951744563156998E-2</v>
      </c>
      <c r="AQ48">
        <f>(Table2[[#This Row],[Sharpe Ratio]]-AVERAGE(Table2[Sharpe Ratio]))/_xlfn.STDEV.P(Table2[Sharpe Ratio])</f>
        <v>0.34179078980286148</v>
      </c>
      <c r="AR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9.6659742824271859</v>
      </c>
      <c r="AS48">
        <f>_xlfn.RANK.AVG(Table2[[#This Row],[1Y Return vs Nifty Z-Score]],Table2[1Y Return vs Nifty Z-Score])</f>
        <v>2</v>
      </c>
      <c r="AT48">
        <f>_xlfn.RANK.AVG(Table2[[#This Row],[6M Return vs Nifty Z-Score]],Table2[6M Return vs Nifty Z-Score])</f>
        <v>33</v>
      </c>
      <c r="AU48">
        <f>_xlfn.RANK.AVG(Table2[[#This Row],[Sharpe Ratio Z-Score]],Table2[Sharpe Ratio Z-Score])</f>
        <v>253</v>
      </c>
      <c r="AV48">
        <f>(Table2[[#This Row],[Rank 1Y]]+Table2[[#This Row],[Rank 6M]]+Table2[[#This Row],[Rank Sharpe]])/3</f>
        <v>96</v>
      </c>
    </row>
    <row r="49" spans="1:48" x14ac:dyDescent="0.3">
      <c r="A49" t="s">
        <v>103</v>
      </c>
      <c r="B49" t="s">
        <v>104</v>
      </c>
      <c r="C49" t="s">
        <v>3154</v>
      </c>
      <c r="D49" t="s">
        <v>105</v>
      </c>
      <c r="E49">
        <v>274841.14860007499</v>
      </c>
      <c r="F49">
        <v>7803</v>
      </c>
      <c r="G49">
        <v>97.083170362420702</v>
      </c>
      <c r="H49">
        <f>(Table2[[#This Row],[1Y Return vs Nifty]]-AVERAGE(Table2[1Y Return vs Nifty]))/_xlfn.STDEV.P(Table2[1Y Return vs Nifty])</f>
        <v>1.2468693686738388</v>
      </c>
      <c r="I49">
        <v>15.560203445658599</v>
      </c>
      <c r="J49">
        <f>(Table2[[#This Row],[1M Return vs Nifty]]-AVERAGE(Table2[1M Return vs Nifty]))/_xlfn.STDEV.P(Table2[1M Return vs Nifty])</f>
        <v>1.8182853083926396</v>
      </c>
      <c r="K49">
        <v>26.8557185287092</v>
      </c>
      <c r="L49">
        <f>(Table2[[#This Row],[6M Return vs Nifty]]-AVERAGE(Table2[6M Return vs Nifty]))/_xlfn.STDEV.P(Table2[6M Return vs Nifty])</f>
        <v>0.5864557856919479</v>
      </c>
      <c r="M49">
        <v>0.80098911404296202</v>
      </c>
      <c r="N49">
        <f>(Table2[[#This Row],[1W Return vs Nifty]]-AVERAGE(Table2[1W Return vs Nifty]))/_xlfn.STDEV.P(Table2[1W Return vs Nifty])</f>
        <v>0.14650114077211704</v>
      </c>
      <c r="O49">
        <v>7469.67</v>
      </c>
      <c r="P49">
        <v>7212.4359167469302</v>
      </c>
      <c r="Q49">
        <v>6255.5394861182303</v>
      </c>
      <c r="R49">
        <v>58.6875422436487</v>
      </c>
      <c r="S49" s="1">
        <f>(Table2[[#This Row],[Close Price]]-Table2[[#This Row],[20D EMA]])/Table2[[#This Row],[20D EMA]]</f>
        <v>4.4624461321584478E-2</v>
      </c>
      <c r="T49" s="1">
        <f>(Table2[[#This Row],[Close Price]]-Table2[[#This Row],[50D EMA]])/Table2[[#This Row],[50D EMA]]</f>
        <v>8.1881362977771266E-2</v>
      </c>
      <c r="U49" s="1">
        <f>(Table2[[#This Row],[Close Price]]-Table2[[#This Row],[200D EMA]])/Table2[[#This Row],[200D EMA]]</f>
        <v>0.24737442986584363</v>
      </c>
      <c r="V49">
        <v>0.99646092577010903</v>
      </c>
      <c r="W49">
        <v>7565</v>
      </c>
      <c r="X49">
        <v>7854.6</v>
      </c>
      <c r="Y49">
        <v>7565</v>
      </c>
      <c r="Z49">
        <v>8129.9</v>
      </c>
      <c r="AA49">
        <v>6955.25</v>
      </c>
      <c r="AB49">
        <v>8129.9</v>
      </c>
      <c r="AC49" s="1">
        <f>(Table2[[#This Row],[Close Price]]/Table2[[#This Row],[Day Low]])-1</f>
        <v>3.1460674157303359E-2</v>
      </c>
      <c r="AD49" s="1">
        <f>(Table2[[#This Row],[Day High]]/Table2[[#This Row],[Close Price]])-1</f>
        <v>6.6128412149173421E-3</v>
      </c>
      <c r="AE49" s="1">
        <f>(Table2[[#This Row],[Close Price]]/Table2[[#This Row],[Current Week Low]])-1</f>
        <v>3.1460674157303359E-2</v>
      </c>
      <c r="AF49" s="1">
        <f>(Table2[[#This Row],[Current Week High]]/Table2[[#This Row],[Close Price]])-1</f>
        <v>4.189414327822627E-2</v>
      </c>
      <c r="AG49" s="1">
        <f>(Table2[[#This Row],[Close Price]]/Table2[[#This Row],[Current Month Low]])-1</f>
        <v>0.12188634484741745</v>
      </c>
      <c r="AH49" s="1">
        <f>(Table2[[#This Row],[Current Month High]]/Table2[[#This Row],[Close Price]])-1</f>
        <v>4.189414327822627E-2</v>
      </c>
      <c r="AI49">
        <v>4.1894143278226199</v>
      </c>
      <c r="AJ49">
        <v>140.38817005545201</v>
      </c>
      <c r="AK49" t="str">
        <f>IF(AND(Table2[[#This Row],[20D EMA]]&gt;Table2[[#This Row],[50D EMA]],Table2[[#This Row],[50D EMA]]&gt;Table2[[#This Row],[200D EMA]]),"Uptrend","Downtrend/NoTrend")</f>
        <v>Uptrend</v>
      </c>
      <c r="AL49">
        <v>0.13</v>
      </c>
      <c r="AM49" t="s">
        <v>3191</v>
      </c>
      <c r="AN49">
        <v>3.88</v>
      </c>
      <c r="AO49" t="s">
        <v>3191</v>
      </c>
      <c r="AP49">
        <v>0.189704987018605</v>
      </c>
      <c r="AQ49">
        <f>(Table2[[#This Row],[Sharpe Ratio]]-AVERAGE(Table2[Sharpe Ratio]))/_xlfn.STDEV.P(Table2[Sharpe Ratio])</f>
        <v>1.4520808366144216</v>
      </c>
      <c r="AR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5.2501924401449651</v>
      </c>
      <c r="AS49">
        <f>_xlfn.RANK.AVG(Table2[[#This Row],[1Y Return vs Nifty Z-Score]],Table2[1Y Return vs Nifty Z-Score])</f>
        <v>85</v>
      </c>
      <c r="AT49">
        <f>_xlfn.RANK.AVG(Table2[[#This Row],[6M Return vs Nifty Z-Score]],Table2[6M Return vs Nifty Z-Score])</f>
        <v>149</v>
      </c>
      <c r="AU49">
        <f>_xlfn.RANK.AVG(Table2[[#This Row],[Sharpe Ratio Z-Score]],Table2[Sharpe Ratio Z-Score])</f>
        <v>58</v>
      </c>
      <c r="AV49">
        <f>(Table2[[#This Row],[Rank 1Y]]+Table2[[#This Row],[Rank 6M]]+Table2[[#This Row],[Rank Sharpe]])/3</f>
        <v>97.333333333333329</v>
      </c>
    </row>
    <row r="50" spans="1:48" x14ac:dyDescent="0.3">
      <c r="A50" t="s">
        <v>732</v>
      </c>
      <c r="B50" t="s">
        <v>733</v>
      </c>
      <c r="C50" t="s">
        <v>3154</v>
      </c>
      <c r="D50" t="s">
        <v>458</v>
      </c>
      <c r="E50">
        <v>23318.06803722</v>
      </c>
      <c r="F50">
        <v>365.25</v>
      </c>
      <c r="G50">
        <v>61.8039203641423</v>
      </c>
      <c r="H50">
        <f>(Table2[[#This Row],[1Y Return vs Nifty]]-AVERAGE(Table2[1Y Return vs Nifty]))/_xlfn.STDEV.P(Table2[1Y Return vs Nifty])</f>
        <v>0.6457626385410552</v>
      </c>
      <c r="I50">
        <v>5.2604803558255</v>
      </c>
      <c r="J50">
        <f>(Table2[[#This Row],[1M Return vs Nifty]]-AVERAGE(Table2[1M Return vs Nifty]))/_xlfn.STDEV.P(Table2[1M Return vs Nifty])</f>
        <v>0.63287558972336733</v>
      </c>
      <c r="K50">
        <v>38.107188895152802</v>
      </c>
      <c r="L50">
        <f>(Table2[[#This Row],[6M Return vs Nifty]]-AVERAGE(Table2[6M Return vs Nifty]))/_xlfn.STDEV.P(Table2[6M Return vs Nifty])</f>
        <v>0.94381443855223146</v>
      </c>
      <c r="M50">
        <v>2.5744299919776199</v>
      </c>
      <c r="N50">
        <f>(Table2[[#This Row],[1W Return vs Nifty]]-AVERAGE(Table2[1W Return vs Nifty]))/_xlfn.STDEV.P(Table2[1W Return vs Nifty])</f>
        <v>0.53710349966898685</v>
      </c>
      <c r="O50">
        <v>361.64</v>
      </c>
      <c r="P50">
        <v>347.22120974093798</v>
      </c>
      <c r="Q50">
        <v>286.92058858206798</v>
      </c>
      <c r="R50">
        <v>54.190841165814199</v>
      </c>
      <c r="S50" s="1">
        <f>(Table2[[#This Row],[Close Price]]-Table2[[#This Row],[20D EMA]])/Table2[[#This Row],[20D EMA]]</f>
        <v>9.9823028426059453E-3</v>
      </c>
      <c r="T50" s="1">
        <f>(Table2[[#This Row],[Close Price]]-Table2[[#This Row],[50D EMA]])/Table2[[#This Row],[50D EMA]]</f>
        <v>5.1923067350964289E-2</v>
      </c>
      <c r="U50" s="1">
        <f>(Table2[[#This Row],[Close Price]]-Table2[[#This Row],[200D EMA]])/Table2[[#This Row],[200D EMA]]</f>
        <v>0.27300031623742271</v>
      </c>
      <c r="V50">
        <v>0.50499736719562704</v>
      </c>
      <c r="W50">
        <v>355</v>
      </c>
      <c r="X50">
        <v>370.45</v>
      </c>
      <c r="Y50">
        <v>352.4</v>
      </c>
      <c r="Z50">
        <v>375.6</v>
      </c>
      <c r="AA50">
        <v>342.72</v>
      </c>
      <c r="AB50">
        <v>383.85</v>
      </c>
      <c r="AC50" s="1">
        <f>(Table2[[#This Row],[Close Price]]/Table2[[#This Row],[Day Low]])-1</f>
        <v>2.8873239436619791E-2</v>
      </c>
      <c r="AD50" s="1">
        <f>(Table2[[#This Row],[Day High]]/Table2[[#This Row],[Close Price]])-1</f>
        <v>1.4236824093086797E-2</v>
      </c>
      <c r="AE50" s="1">
        <f>(Table2[[#This Row],[Close Price]]/Table2[[#This Row],[Current Week Low]])-1</f>
        <v>3.6464245175936494E-2</v>
      </c>
      <c r="AF50" s="1">
        <f>(Table2[[#This Row],[Current Week High]]/Table2[[#This Row],[Close Price]])-1</f>
        <v>2.8336755646817258E-2</v>
      </c>
      <c r="AG50" s="1">
        <f>(Table2[[#This Row],[Close Price]]/Table2[[#This Row],[Current Month Low]])-1</f>
        <v>6.573879551820716E-2</v>
      </c>
      <c r="AH50" s="1">
        <f>(Table2[[#This Row],[Current Month High]]/Table2[[#This Row],[Close Price]])-1</f>
        <v>5.092402464065704E-2</v>
      </c>
      <c r="AI50">
        <v>5.0924024640657004</v>
      </c>
      <c r="AJ50">
        <v>121.363636363636</v>
      </c>
      <c r="AK50" t="str">
        <f>IF(AND(Table2[[#This Row],[20D EMA]]&gt;Table2[[#This Row],[50D EMA]],Table2[[#This Row],[50D EMA]]&gt;Table2[[#This Row],[200D EMA]]),"Uptrend","Downtrend/NoTrend")</f>
        <v>Uptrend</v>
      </c>
      <c r="AL50">
        <v>0.11</v>
      </c>
      <c r="AM50" t="s">
        <v>3191</v>
      </c>
      <c r="AN50">
        <v>-0.64</v>
      </c>
      <c r="AO50" t="s">
        <v>3190</v>
      </c>
      <c r="AP50">
        <v>0.18977249477608099</v>
      </c>
      <c r="AQ50">
        <f>(Table2[[#This Row],[Sharpe Ratio]]-AVERAGE(Table2[Sharpe Ratio]))/_xlfn.STDEV.P(Table2[Sharpe Ratio])</f>
        <v>1.4528718722483041</v>
      </c>
      <c r="AR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4.212428038733945</v>
      </c>
      <c r="AS50">
        <f>_xlfn.RANK.AVG(Table2[[#This Row],[1Y Return vs Nifty Z-Score]],Table2[1Y Return vs Nifty Z-Score])</f>
        <v>142</v>
      </c>
      <c r="AT50">
        <f>_xlfn.RANK.AVG(Table2[[#This Row],[6M Return vs Nifty Z-Score]],Table2[6M Return vs Nifty Z-Score])</f>
        <v>93</v>
      </c>
      <c r="AU50">
        <f>_xlfn.RANK.AVG(Table2[[#This Row],[Sharpe Ratio Z-Score]],Table2[Sharpe Ratio Z-Score])</f>
        <v>57</v>
      </c>
      <c r="AV50">
        <f>(Table2[[#This Row],[Rank 1Y]]+Table2[[#This Row],[Rank 6M]]+Table2[[#This Row],[Rank Sharpe]])/3</f>
        <v>97.333333333333329</v>
      </c>
    </row>
    <row r="51" spans="1:48" x14ac:dyDescent="0.3">
      <c r="A51" t="s">
        <v>726</v>
      </c>
      <c r="B51" t="s">
        <v>727</v>
      </c>
      <c r="C51" t="s">
        <v>3154</v>
      </c>
      <c r="D51" t="s">
        <v>154</v>
      </c>
      <c r="E51">
        <v>24560.759682945001</v>
      </c>
      <c r="F51">
        <v>784.4</v>
      </c>
      <c r="G51">
        <v>85.337289037064807</v>
      </c>
      <c r="H51">
        <f>(Table2[[#This Row],[1Y Return vs Nifty]]-AVERAGE(Table2[1Y Return vs Nifty]))/_xlfn.STDEV.P(Table2[1Y Return vs Nifty])</f>
        <v>1.0467367605158717</v>
      </c>
      <c r="I51">
        <v>5.7742562822958998</v>
      </c>
      <c r="J51">
        <f>(Table2[[#This Row],[1M Return vs Nifty]]-AVERAGE(Table2[1M Return vs Nifty]))/_xlfn.STDEV.P(Table2[1M Return vs Nifty])</f>
        <v>0.6920067887997291</v>
      </c>
      <c r="K51">
        <v>38.098863632334002</v>
      </c>
      <c r="L51">
        <f>(Table2[[#This Row],[6M Return vs Nifty]]-AVERAGE(Table2[6M Return vs Nifty]))/_xlfn.STDEV.P(Table2[6M Return vs Nifty])</f>
        <v>0.94355001936000682</v>
      </c>
      <c r="M51">
        <v>4.2713042561566503</v>
      </c>
      <c r="N51">
        <f>(Table2[[#This Row],[1W Return vs Nifty]]-AVERAGE(Table2[1W Return vs Nifty]))/_xlfn.STDEV.P(Table2[1W Return vs Nifty])</f>
        <v>0.91084197529926414</v>
      </c>
      <c r="O51">
        <v>752.91</v>
      </c>
      <c r="P51">
        <v>726.02688653353903</v>
      </c>
      <c r="Q51">
        <v>604.83250087399301</v>
      </c>
      <c r="R51">
        <v>55.662825420027303</v>
      </c>
      <c r="S51" s="1">
        <f>(Table2[[#This Row],[Close Price]]-Table2[[#This Row],[20D EMA]])/Table2[[#This Row],[20D EMA]]</f>
        <v>4.1824388041067341E-2</v>
      </c>
      <c r="T51" s="1">
        <f>(Table2[[#This Row],[Close Price]]-Table2[[#This Row],[50D EMA]])/Table2[[#This Row],[50D EMA]]</f>
        <v>8.0400760012025244E-2</v>
      </c>
      <c r="U51" s="1">
        <f>(Table2[[#This Row],[Close Price]]-Table2[[#This Row],[200D EMA]])/Table2[[#This Row],[200D EMA]]</f>
        <v>0.29688797950925083</v>
      </c>
      <c r="V51">
        <v>1.0616971141042999</v>
      </c>
      <c r="W51">
        <v>755</v>
      </c>
      <c r="X51">
        <v>801</v>
      </c>
      <c r="Y51">
        <v>755</v>
      </c>
      <c r="Z51">
        <v>821.95</v>
      </c>
      <c r="AA51">
        <v>641.75</v>
      </c>
      <c r="AB51">
        <v>821.95</v>
      </c>
      <c r="AC51" s="1">
        <f>(Table2[[#This Row],[Close Price]]/Table2[[#This Row],[Day Low]])-1</f>
        <v>3.8940397350993416E-2</v>
      </c>
      <c r="AD51" s="1">
        <f>(Table2[[#This Row],[Day High]]/Table2[[#This Row],[Close Price]])-1</f>
        <v>2.1162672106068259E-2</v>
      </c>
      <c r="AE51" s="1">
        <f>(Table2[[#This Row],[Close Price]]/Table2[[#This Row],[Current Week Low]])-1</f>
        <v>3.8940397350993416E-2</v>
      </c>
      <c r="AF51" s="1">
        <f>(Table2[[#This Row],[Current Week High]]/Table2[[#This Row],[Close Price]])-1</f>
        <v>4.7870984191739074E-2</v>
      </c>
      <c r="AG51" s="1">
        <f>(Table2[[#This Row],[Close Price]]/Table2[[#This Row],[Current Month Low]])-1</f>
        <v>0.22228282041293346</v>
      </c>
      <c r="AH51" s="1">
        <f>(Table2[[#This Row],[Current Month High]]/Table2[[#This Row],[Close Price]])-1</f>
        <v>4.7870984191739074E-2</v>
      </c>
      <c r="AI51">
        <v>7.5917899031106604</v>
      </c>
      <c r="AJ51">
        <v>151.41025641025601</v>
      </c>
      <c r="AK51" t="str">
        <f>IF(AND(Table2[[#This Row],[20D EMA]]&gt;Table2[[#This Row],[50D EMA]],Table2[[#This Row],[50D EMA]]&gt;Table2[[#This Row],[200D EMA]]),"Uptrend","Downtrend/NoTrend")</f>
        <v>Uptrend</v>
      </c>
      <c r="AL51">
        <v>0.36</v>
      </c>
      <c r="AM51" t="s">
        <v>3191</v>
      </c>
      <c r="AN51">
        <v>10.07</v>
      </c>
      <c r="AO51" t="s">
        <v>3191</v>
      </c>
      <c r="AP51">
        <v>0.15692246290574299</v>
      </c>
      <c r="AQ51">
        <f>(Table2[[#This Row],[Sharpe Ratio]]-AVERAGE(Table2[Sharpe Ratio]))/_xlfn.STDEV.P(Table2[Sharpe Ratio])</f>
        <v>1.0679450615354351</v>
      </c>
      <c r="AR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4.6610806055103069</v>
      </c>
      <c r="AS51">
        <f>_xlfn.RANK.AVG(Table2[[#This Row],[1Y Return vs Nifty Z-Score]],Table2[1Y Return vs Nifty Z-Score])</f>
        <v>100</v>
      </c>
      <c r="AT51">
        <f>_xlfn.RANK.AVG(Table2[[#This Row],[6M Return vs Nifty Z-Score]],Table2[6M Return vs Nifty Z-Score])</f>
        <v>94</v>
      </c>
      <c r="AU51">
        <f>_xlfn.RANK.AVG(Table2[[#This Row],[Sharpe Ratio Z-Score]],Table2[Sharpe Ratio Z-Score])</f>
        <v>101</v>
      </c>
      <c r="AV51">
        <f>(Table2[[#This Row],[Rank 1Y]]+Table2[[#This Row],[Rank 6M]]+Table2[[#This Row],[Rank Sharpe]])/3</f>
        <v>98.333333333333329</v>
      </c>
    </row>
    <row r="52" spans="1:48" x14ac:dyDescent="0.3">
      <c r="A52" t="s">
        <v>63</v>
      </c>
      <c r="B52" t="s">
        <v>64</v>
      </c>
      <c r="C52" t="s">
        <v>3151</v>
      </c>
      <c r="D52" t="s">
        <v>60</v>
      </c>
      <c r="E52">
        <v>355226.78197727998</v>
      </c>
      <c r="F52">
        <v>2964.25</v>
      </c>
      <c r="G52">
        <v>61.876231751191497</v>
      </c>
      <c r="H52">
        <f>(Table2[[#This Row],[1Y Return vs Nifty]]-AVERAGE(Table2[1Y Return vs Nifty]))/_xlfn.STDEV.P(Table2[1Y Return vs Nifty])</f>
        <v>0.64699471862843316</v>
      </c>
      <c r="I52">
        <v>8.4734714376508204</v>
      </c>
      <c r="J52">
        <f>(Table2[[#This Row],[1M Return vs Nifty]]-AVERAGE(Table2[1M Return vs Nifty]))/_xlfn.STDEV.P(Table2[1M Return vs Nifty])</f>
        <v>1.0026632841277954</v>
      </c>
      <c r="K52">
        <v>33.392061153138698</v>
      </c>
      <c r="L52">
        <f>(Table2[[#This Row],[6M Return vs Nifty]]-AVERAGE(Table2[6M Return vs Nifty]))/_xlfn.STDEV.P(Table2[6M Return vs Nifty])</f>
        <v>0.79405697192141389</v>
      </c>
      <c r="M52">
        <v>-7.0795470107960998</v>
      </c>
      <c r="N52">
        <f>(Table2[[#This Row],[1W Return vs Nifty]]-AVERAGE(Table2[1W Return vs Nifty]))/_xlfn.STDEV.P(Table2[1W Return vs Nifty])</f>
        <v>-1.589195852588577</v>
      </c>
      <c r="O52">
        <v>3044.61</v>
      </c>
      <c r="P52">
        <v>2937.16745760096</v>
      </c>
      <c r="Q52">
        <v>2478.8754227990198</v>
      </c>
      <c r="R52">
        <v>34.421977538469697</v>
      </c>
      <c r="S52" s="1">
        <f>(Table2[[#This Row],[Close Price]]-Table2[[#This Row],[20D EMA]])/Table2[[#This Row],[20D EMA]]</f>
        <v>-2.6394185133728171E-2</v>
      </c>
      <c r="T52" s="1">
        <f>(Table2[[#This Row],[Close Price]]-Table2[[#This Row],[50D EMA]])/Table2[[#This Row],[50D EMA]]</f>
        <v>9.2206327320406376E-3</v>
      </c>
      <c r="U52" s="1">
        <f>(Table2[[#This Row],[Close Price]]-Table2[[#This Row],[200D EMA]])/Table2[[#This Row],[200D EMA]]</f>
        <v>0.19580434447686765</v>
      </c>
      <c r="V52">
        <v>1.02323534104465</v>
      </c>
      <c r="W52">
        <v>2914.7</v>
      </c>
      <c r="X52">
        <v>2988.85</v>
      </c>
      <c r="Y52">
        <v>2914.7</v>
      </c>
      <c r="Z52">
        <v>3192.95</v>
      </c>
      <c r="AA52">
        <v>2914.7</v>
      </c>
      <c r="AB52">
        <v>3220.3</v>
      </c>
      <c r="AC52" s="1">
        <f>(Table2[[#This Row],[Close Price]]/Table2[[#This Row],[Day Low]])-1</f>
        <v>1.7000034308848333E-2</v>
      </c>
      <c r="AD52" s="1">
        <f>(Table2[[#This Row],[Day High]]/Table2[[#This Row],[Close Price]])-1</f>
        <v>8.2988951674116684E-3</v>
      </c>
      <c r="AE52" s="1">
        <f>(Table2[[#This Row],[Close Price]]/Table2[[#This Row],[Current Week Low]])-1</f>
        <v>1.7000034308848333E-2</v>
      </c>
      <c r="AF52" s="1">
        <f>(Table2[[#This Row],[Current Week High]]/Table2[[#This Row],[Close Price]])-1</f>
        <v>7.7152736779961151E-2</v>
      </c>
      <c r="AG52" s="1">
        <f>(Table2[[#This Row],[Close Price]]/Table2[[#This Row],[Current Month Low]])-1</f>
        <v>1.7000034308848333E-2</v>
      </c>
      <c r="AH52" s="1">
        <f>(Table2[[#This Row],[Current Month High]]/Table2[[#This Row],[Close Price]])-1</f>
        <v>8.6379353968120132E-2</v>
      </c>
      <c r="AI52">
        <v>8.6986590199881793</v>
      </c>
      <c r="AJ52">
        <v>104.43103448275799</v>
      </c>
      <c r="AK52" t="str">
        <f>IF(AND(Table2[[#This Row],[20D EMA]]&gt;Table2[[#This Row],[50D EMA]],Table2[[#This Row],[50D EMA]]&gt;Table2[[#This Row],[200D EMA]]),"Uptrend","Downtrend/NoTrend")</f>
        <v>Uptrend</v>
      </c>
      <c r="AL52">
        <v>0.08</v>
      </c>
      <c r="AM52" t="s">
        <v>3191</v>
      </c>
      <c r="AN52">
        <v>-6.36</v>
      </c>
      <c r="AO52" t="s">
        <v>3190</v>
      </c>
      <c r="AP52">
        <v>0.191449775408326</v>
      </c>
      <c r="AQ52">
        <f>(Table2[[#This Row],[Sharpe Ratio]]-AVERAGE(Table2[Sharpe Ratio]))/_xlfn.STDEV.P(Table2[Sharpe Ratio])</f>
        <v>1.4725257431178636</v>
      </c>
      <c r="AR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2.3270448652069291</v>
      </c>
      <c r="AS52">
        <f>_xlfn.RANK.AVG(Table2[[#This Row],[1Y Return vs Nifty Z-Score]],Table2[1Y Return vs Nifty Z-Score])</f>
        <v>141</v>
      </c>
      <c r="AT52">
        <f>_xlfn.RANK.AVG(Table2[[#This Row],[6M Return vs Nifty Z-Score]],Table2[6M Return vs Nifty Z-Score])</f>
        <v>108</v>
      </c>
      <c r="AU52">
        <f>_xlfn.RANK.AVG(Table2[[#This Row],[Sharpe Ratio Z-Score]],Table2[Sharpe Ratio Z-Score])</f>
        <v>55</v>
      </c>
      <c r="AV52">
        <f>(Table2[[#This Row],[Rank 1Y]]+Table2[[#This Row],[Rank 6M]]+Table2[[#This Row],[Rank Sharpe]])/3</f>
        <v>101.33333333333333</v>
      </c>
    </row>
    <row r="53" spans="1:48" x14ac:dyDescent="0.3">
      <c r="A53" t="s">
        <v>1104</v>
      </c>
      <c r="B53" t="s">
        <v>1105</v>
      </c>
      <c r="C53" t="s">
        <v>3154</v>
      </c>
      <c r="D53" t="s">
        <v>258</v>
      </c>
      <c r="E53">
        <v>11721.493602</v>
      </c>
      <c r="F53">
        <v>5735.05</v>
      </c>
      <c r="G53">
        <v>43.062348412275597</v>
      </c>
      <c r="H53">
        <f>(Table2[[#This Row],[1Y Return vs Nifty]]-AVERAGE(Table2[1Y Return vs Nifty]))/_xlfn.STDEV.P(Table2[1Y Return vs Nifty])</f>
        <v>0.32643371193165616</v>
      </c>
      <c r="I53">
        <v>9.9348256677490205</v>
      </c>
      <c r="J53">
        <f>(Table2[[#This Row],[1M Return vs Nifty]]-AVERAGE(Table2[1M Return vs Nifty]))/_xlfn.STDEV.P(Table2[1M Return vs Nifty])</f>
        <v>1.1708526122939888</v>
      </c>
      <c r="K53">
        <v>52.109657388319903</v>
      </c>
      <c r="L53">
        <f>(Table2[[#This Row],[6M Return vs Nifty]]-AVERAGE(Table2[6M Return vs Nifty]))/_xlfn.STDEV.P(Table2[6M Return vs Nifty])</f>
        <v>1.3885477146901135</v>
      </c>
      <c r="M53">
        <v>8.1765728353108909</v>
      </c>
      <c r="N53">
        <f>(Table2[[#This Row],[1W Return vs Nifty]]-AVERAGE(Table2[1W Return vs Nifty]))/_xlfn.STDEV.P(Table2[1W Return vs Nifty])</f>
        <v>1.7709817962105521</v>
      </c>
      <c r="O53">
        <v>5500.65</v>
      </c>
      <c r="P53">
        <v>5379.9145680841602</v>
      </c>
      <c r="Q53">
        <v>4648.3984950183003</v>
      </c>
      <c r="R53">
        <v>67.247287013485604</v>
      </c>
      <c r="S53" s="1">
        <f>(Table2[[#This Row],[Close Price]]-Table2[[#This Row],[20D EMA]])/Table2[[#This Row],[20D EMA]]</f>
        <v>4.2613145719142383E-2</v>
      </c>
      <c r="T53" s="1">
        <f>(Table2[[#This Row],[Close Price]]-Table2[[#This Row],[50D EMA]])/Table2[[#This Row],[50D EMA]]</f>
        <v>6.601135155986447E-2</v>
      </c>
      <c r="U53" s="1">
        <f>(Table2[[#This Row],[Close Price]]-Table2[[#This Row],[200D EMA]])/Table2[[#This Row],[200D EMA]]</f>
        <v>0.23376900800270606</v>
      </c>
      <c r="V53">
        <v>0.80892623733354097</v>
      </c>
      <c r="W53">
        <v>5564.05</v>
      </c>
      <c r="X53">
        <v>5799</v>
      </c>
      <c r="Y53">
        <v>5291</v>
      </c>
      <c r="Z53">
        <v>5950</v>
      </c>
      <c r="AA53">
        <v>4971.1000000000004</v>
      </c>
      <c r="AB53">
        <v>5950</v>
      </c>
      <c r="AC53" s="1">
        <f>(Table2[[#This Row],[Close Price]]/Table2[[#This Row],[Day Low]])-1</f>
        <v>3.0733009228889108E-2</v>
      </c>
      <c r="AD53" s="1">
        <f>(Table2[[#This Row],[Day High]]/Table2[[#This Row],[Close Price]])-1</f>
        <v>1.1150731031115635E-2</v>
      </c>
      <c r="AE53" s="1">
        <f>(Table2[[#This Row],[Close Price]]/Table2[[#This Row],[Current Week Low]])-1</f>
        <v>8.3925533925534035E-2</v>
      </c>
      <c r="AF53" s="1">
        <f>(Table2[[#This Row],[Current Week High]]/Table2[[#This Row],[Close Price]])-1</f>
        <v>3.748005684344502E-2</v>
      </c>
      <c r="AG53" s="1">
        <f>(Table2[[#This Row],[Close Price]]/Table2[[#This Row],[Current Month Low]])-1</f>
        <v>0.15367826034479282</v>
      </c>
      <c r="AH53" s="1">
        <f>(Table2[[#This Row],[Current Month High]]/Table2[[#This Row],[Close Price]])-1</f>
        <v>3.748005684344502E-2</v>
      </c>
      <c r="AI53">
        <v>4.6024010252743999</v>
      </c>
      <c r="AJ53">
        <v>90.406706507304094</v>
      </c>
      <c r="AK53" t="str">
        <f>IF(AND(Table2[[#This Row],[20D EMA]]&gt;Table2[[#This Row],[50D EMA]],Table2[[#This Row],[50D EMA]]&gt;Table2[[#This Row],[200D EMA]]),"Uptrend","Downtrend/NoTrend")</f>
        <v>Uptrend</v>
      </c>
      <c r="AL53">
        <v>0.15</v>
      </c>
      <c r="AM53" t="s">
        <v>3191</v>
      </c>
      <c r="AN53">
        <v>5.74</v>
      </c>
      <c r="AO53" t="s">
        <v>3191</v>
      </c>
      <c r="AP53">
        <v>0.200168783552165</v>
      </c>
      <c r="AQ53">
        <f>(Table2[[#This Row],[Sharpe Ratio]]-AVERAGE(Table2[Sharpe Ratio]))/_xlfn.STDEV.P(Table2[Sharpe Ratio])</f>
        <v>1.5746924627921279</v>
      </c>
      <c r="AR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6.2315082979184382</v>
      </c>
      <c r="AS53">
        <f>_xlfn.RANK.AVG(Table2[[#This Row],[1Y Return vs Nifty Z-Score]],Table2[1Y Return vs Nifty Z-Score])</f>
        <v>202</v>
      </c>
      <c r="AT53">
        <f>_xlfn.RANK.AVG(Table2[[#This Row],[6M Return vs Nifty Z-Score]],Table2[6M Return vs Nifty Z-Score])</f>
        <v>63</v>
      </c>
      <c r="AU53">
        <f>_xlfn.RANK.AVG(Table2[[#This Row],[Sharpe Ratio Z-Score]],Table2[Sharpe Ratio Z-Score])</f>
        <v>39</v>
      </c>
      <c r="AV53">
        <f>(Table2[[#This Row],[Rank 1Y]]+Table2[[#This Row],[Rank 6M]]+Table2[[#This Row],[Rank Sharpe]])/3</f>
        <v>101.33333333333333</v>
      </c>
    </row>
    <row r="54" spans="1:48" x14ac:dyDescent="0.3">
      <c r="A54" t="s">
        <v>152</v>
      </c>
      <c r="B54" t="s">
        <v>153</v>
      </c>
      <c r="C54" t="s">
        <v>3154</v>
      </c>
      <c r="D54" t="s">
        <v>154</v>
      </c>
      <c r="E54">
        <v>184163.21146125</v>
      </c>
      <c r="F54">
        <v>8783</v>
      </c>
      <c r="G54">
        <v>87.960328187284603</v>
      </c>
      <c r="H54">
        <f>(Table2[[#This Row],[1Y Return vs Nifty]]-AVERAGE(Table2[1Y Return vs Nifty]))/_xlfn.STDEV.P(Table2[1Y Return vs Nifty])</f>
        <v>1.091429504456739</v>
      </c>
      <c r="I54">
        <v>12.5795247860391</v>
      </c>
      <c r="J54">
        <f>(Table2[[#This Row],[1M Return vs Nifty]]-AVERAGE(Table2[1M Return vs Nifty]))/_xlfn.STDEV.P(Table2[1M Return vs Nifty])</f>
        <v>1.4752347797011629</v>
      </c>
      <c r="K54">
        <v>24.897244874045199</v>
      </c>
      <c r="L54">
        <f>(Table2[[#This Row],[6M Return vs Nifty]]-AVERAGE(Table2[6M Return vs Nifty]))/_xlfn.STDEV.P(Table2[6M Return vs Nifty])</f>
        <v>0.52425258165735367</v>
      </c>
      <c r="M54">
        <v>3.53395793707422</v>
      </c>
      <c r="N54">
        <f>(Table2[[#This Row],[1W Return vs Nifty]]-AVERAGE(Table2[1W Return vs Nifty]))/_xlfn.STDEV.P(Table2[1W Return vs Nifty])</f>
        <v>0.74844061467824596</v>
      </c>
      <c r="O54">
        <v>8329.9599999999991</v>
      </c>
      <c r="P54">
        <v>8087.3476590547098</v>
      </c>
      <c r="Q54">
        <v>7082.99580238816</v>
      </c>
      <c r="R54">
        <v>69.015043755318104</v>
      </c>
      <c r="S54" s="1">
        <f>(Table2[[#This Row],[Close Price]]-Table2[[#This Row],[20D EMA]])/Table2[[#This Row],[20D EMA]]</f>
        <v>5.4386815783029084E-2</v>
      </c>
      <c r="T54" s="1">
        <f>(Table2[[#This Row],[Close Price]]-Table2[[#This Row],[50D EMA]])/Table2[[#This Row],[50D EMA]]</f>
        <v>8.6017365676919796E-2</v>
      </c>
      <c r="U54" s="1">
        <f>(Table2[[#This Row],[Close Price]]-Table2[[#This Row],[200D EMA]])/Table2[[#This Row],[200D EMA]]</f>
        <v>0.2400120295198612</v>
      </c>
      <c r="V54">
        <v>0.98551507642632297</v>
      </c>
      <c r="W54">
        <v>8560.0499999999993</v>
      </c>
      <c r="X54">
        <v>8850</v>
      </c>
      <c r="Y54">
        <v>8420.0499999999993</v>
      </c>
      <c r="Z54">
        <v>8940.6</v>
      </c>
      <c r="AA54">
        <v>7672.15</v>
      </c>
      <c r="AB54">
        <v>8940.6</v>
      </c>
      <c r="AC54" s="1">
        <f>(Table2[[#This Row],[Close Price]]/Table2[[#This Row],[Day Low]])-1</f>
        <v>2.604540861326754E-2</v>
      </c>
      <c r="AD54" s="1">
        <f>(Table2[[#This Row],[Day High]]/Table2[[#This Row],[Close Price]])-1</f>
        <v>7.6283729932824507E-3</v>
      </c>
      <c r="AE54" s="1">
        <f>(Table2[[#This Row],[Close Price]]/Table2[[#This Row],[Current Week Low]])-1</f>
        <v>4.310544474201472E-2</v>
      </c>
      <c r="AF54" s="1">
        <f>(Table2[[#This Row],[Current Week High]]/Table2[[#This Row],[Close Price]])-1</f>
        <v>1.7943754981213811E-2</v>
      </c>
      <c r="AG54" s="1">
        <f>(Table2[[#This Row],[Close Price]]/Table2[[#This Row],[Current Month Low]])-1</f>
        <v>0.14478992199057639</v>
      </c>
      <c r="AH54" s="1">
        <f>(Table2[[#This Row],[Current Month High]]/Table2[[#This Row],[Close Price]])-1</f>
        <v>1.7943754981213811E-2</v>
      </c>
      <c r="AI54">
        <v>4.1779574177388303</v>
      </c>
      <c r="AJ54">
        <v>128.12987012987</v>
      </c>
      <c r="AK54" t="str">
        <f>IF(AND(Table2[[#This Row],[20D EMA]]&gt;Table2[[#This Row],[50D EMA]],Table2[[#This Row],[50D EMA]]&gt;Table2[[#This Row],[200D EMA]]),"Uptrend","Downtrend/NoTrend")</f>
        <v>Uptrend</v>
      </c>
      <c r="AL54">
        <v>0.15</v>
      </c>
      <c r="AM54" t="s">
        <v>3191</v>
      </c>
      <c r="AN54">
        <v>6.23</v>
      </c>
      <c r="AO54" t="s">
        <v>3191</v>
      </c>
      <c r="AP54">
        <v>0.193467999579088</v>
      </c>
      <c r="AQ54">
        <f>(Table2[[#This Row],[Sharpe Ratio]]-AVERAGE(Table2[Sharpe Ratio]))/_xlfn.STDEV.P(Table2[Sharpe Ratio])</f>
        <v>1.4961746880084319</v>
      </c>
      <c r="AR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5.335532168501933</v>
      </c>
      <c r="AS54">
        <f>_xlfn.RANK.AVG(Table2[[#This Row],[1Y Return vs Nifty Z-Score]],Table2[1Y Return vs Nifty Z-Score])</f>
        <v>94</v>
      </c>
      <c r="AT54">
        <f>_xlfn.RANK.AVG(Table2[[#This Row],[6M Return vs Nifty Z-Score]],Table2[6M Return vs Nifty Z-Score])</f>
        <v>170</v>
      </c>
      <c r="AU54">
        <f>_xlfn.RANK.AVG(Table2[[#This Row],[Sharpe Ratio Z-Score]],Table2[Sharpe Ratio Z-Score])</f>
        <v>52</v>
      </c>
      <c r="AV54">
        <f>(Table2[[#This Row],[Rank 1Y]]+Table2[[#This Row],[Rank 6M]]+Table2[[#This Row],[Rank Sharpe]])/3</f>
        <v>105.33333333333333</v>
      </c>
    </row>
    <row r="55" spans="1:48" x14ac:dyDescent="0.3">
      <c r="A55" t="s">
        <v>953</v>
      </c>
      <c r="B55" t="s">
        <v>954</v>
      </c>
      <c r="C55" t="s">
        <v>3145</v>
      </c>
      <c r="D55" t="s">
        <v>141</v>
      </c>
      <c r="E55">
        <v>15757.340446479</v>
      </c>
      <c r="F55">
        <v>59.29</v>
      </c>
      <c r="G55">
        <v>118.146801784207</v>
      </c>
      <c r="H55">
        <f>(Table2[[#This Row],[1Y Return vs Nifty]]-AVERAGE(Table2[1Y Return vs Nifty]))/_xlfn.STDEV.P(Table2[1Y Return vs Nifty])</f>
        <v>1.6057627864559623</v>
      </c>
      <c r="I55">
        <v>-13.4973772033131</v>
      </c>
      <c r="J55">
        <f>(Table2[[#This Row],[1M Return vs Nifty]]-AVERAGE(Table2[1M Return vs Nifty]))/_xlfn.STDEV.P(Table2[1M Return vs Nifty])</f>
        <v>-1.5259928049003455</v>
      </c>
      <c r="K55">
        <v>28.340653153276701</v>
      </c>
      <c r="L55">
        <f>(Table2[[#This Row],[6M Return vs Nifty]]-AVERAGE(Table2[6M Return vs Nifty]))/_xlfn.STDEV.P(Table2[6M Return vs Nifty])</f>
        <v>0.63361888702345537</v>
      </c>
      <c r="M55">
        <v>-0.46257927271238197</v>
      </c>
      <c r="N55">
        <f>(Table2[[#This Row],[1W Return vs Nifty]]-AVERAGE(Table2[1W Return vs Nifty]))/_xlfn.STDEV.P(Table2[1W Return vs Nifty])</f>
        <v>-0.13180122534281055</v>
      </c>
      <c r="O55">
        <v>63.47</v>
      </c>
      <c r="P55">
        <v>66.627564634953202</v>
      </c>
      <c r="Q55">
        <v>56.711874972144699</v>
      </c>
      <c r="R55">
        <v>36.705003035584198</v>
      </c>
      <c r="S55" s="1">
        <f>(Table2[[#This Row],[Close Price]]-Table2[[#This Row],[20D EMA]])/Table2[[#This Row],[20D EMA]]</f>
        <v>-6.5857885615251299E-2</v>
      </c>
      <c r="T55" s="1">
        <f>(Table2[[#This Row],[Close Price]]-Table2[[#This Row],[50D EMA]])/Table2[[#This Row],[50D EMA]]</f>
        <v>-0.11012806298947141</v>
      </c>
      <c r="U55" s="1">
        <f>(Table2[[#This Row],[Close Price]]-Table2[[#This Row],[200D EMA]])/Table2[[#This Row],[200D EMA]]</f>
        <v>4.5460056277836058E-2</v>
      </c>
      <c r="V55">
        <v>0.25032378240898401</v>
      </c>
      <c r="W55">
        <v>57.32</v>
      </c>
      <c r="X55">
        <v>59.98</v>
      </c>
      <c r="Y55">
        <v>57.32</v>
      </c>
      <c r="Z55">
        <v>62.2</v>
      </c>
      <c r="AA55">
        <v>57.32</v>
      </c>
      <c r="AB55">
        <v>67.64</v>
      </c>
      <c r="AC55" s="1">
        <f>(Table2[[#This Row],[Close Price]]/Table2[[#This Row],[Day Low]])-1</f>
        <v>3.4368457780879158E-2</v>
      </c>
      <c r="AD55" s="1">
        <f>(Table2[[#This Row],[Day High]]/Table2[[#This Row],[Close Price]])-1</f>
        <v>1.1637712936414246E-2</v>
      </c>
      <c r="AE55" s="1">
        <f>(Table2[[#This Row],[Close Price]]/Table2[[#This Row],[Current Week Low]])-1</f>
        <v>3.4368457780879158E-2</v>
      </c>
      <c r="AF55" s="1">
        <f>(Table2[[#This Row],[Current Week High]]/Table2[[#This Row],[Close Price]])-1</f>
        <v>4.9080789340529618E-2</v>
      </c>
      <c r="AG55" s="1">
        <f>(Table2[[#This Row],[Close Price]]/Table2[[#This Row],[Current Month Low]])-1</f>
        <v>3.4368457780879158E-2</v>
      </c>
      <c r="AH55" s="1">
        <f>(Table2[[#This Row],[Current Month High]]/Table2[[#This Row],[Close Price]])-1</f>
        <v>0.14083319278124473</v>
      </c>
      <c r="AI55">
        <v>54.1575307809074</v>
      </c>
      <c r="AJ55">
        <v>190.63725490196001</v>
      </c>
      <c r="AK55" t="str">
        <f>IF(AND(Table2[[#This Row],[20D EMA]]&gt;Table2[[#This Row],[50D EMA]],Table2[[#This Row],[50D EMA]]&gt;Table2[[#This Row],[200D EMA]]),"Uptrend","Downtrend/NoTrend")</f>
        <v>Downtrend/NoTrend</v>
      </c>
      <c r="AL55">
        <v>-0.34</v>
      </c>
      <c r="AM55" t="s">
        <v>3190</v>
      </c>
      <c r="AN55">
        <v>-8.92</v>
      </c>
      <c r="AO55" t="s">
        <v>3190</v>
      </c>
      <c r="AP55">
        <v>0.13898524224067299</v>
      </c>
      <c r="AQ55">
        <f>(Table2[[#This Row],[Sharpe Ratio]]-AVERAGE(Table2[Sharpe Ratio]))/_xlfn.STDEV.P(Table2[Sharpe Ratio])</f>
        <v>0.85776209517147206</v>
      </c>
      <c r="AR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">
        <f>_xlfn.RANK.AVG(Table2[[#This Row],[1Y Return vs Nifty Z-Score]],Table2[1Y Return vs Nifty Z-Score])</f>
        <v>48</v>
      </c>
      <c r="AT55">
        <f>_xlfn.RANK.AVG(Table2[[#This Row],[6M Return vs Nifty Z-Score]],Table2[6M Return vs Nifty Z-Score])</f>
        <v>140</v>
      </c>
      <c r="AU55">
        <f>_xlfn.RANK.AVG(Table2[[#This Row],[Sharpe Ratio Z-Score]],Table2[Sharpe Ratio Z-Score])</f>
        <v>134</v>
      </c>
      <c r="AV55">
        <f>(Table2[[#This Row],[Rank 1Y]]+Table2[[#This Row],[Rank 6M]]+Table2[[#This Row],[Rank Sharpe]])/3</f>
        <v>107.33333333333333</v>
      </c>
    </row>
    <row r="56" spans="1:48" x14ac:dyDescent="0.3">
      <c r="A56" t="s">
        <v>1015</v>
      </c>
      <c r="B56" t="s">
        <v>1016</v>
      </c>
      <c r="C56" t="s">
        <v>3154</v>
      </c>
      <c r="D56" t="s">
        <v>258</v>
      </c>
      <c r="E56">
        <v>14222.1386466</v>
      </c>
      <c r="F56">
        <v>1856.1</v>
      </c>
      <c r="G56">
        <v>68.395425104528201</v>
      </c>
      <c r="H56">
        <f>(Table2[[#This Row],[1Y Return vs Nifty]]-AVERAGE(Table2[1Y Return vs Nifty]))/_xlfn.STDEV.P(Table2[1Y Return vs Nifty])</f>
        <v>0.75807222169096522</v>
      </c>
      <c r="I56">
        <v>12.376665370508601</v>
      </c>
      <c r="J56">
        <f>(Table2[[#This Row],[1M Return vs Nifty]]-AVERAGE(Table2[1M Return vs Nifty]))/_xlfn.STDEV.P(Table2[1M Return vs Nifty])</f>
        <v>1.4518874022429482</v>
      </c>
      <c r="K56">
        <v>45.355771150282798</v>
      </c>
      <c r="L56">
        <f>(Table2[[#This Row],[6M Return vs Nifty]]-AVERAGE(Table2[6M Return vs Nifty]))/_xlfn.STDEV.P(Table2[6M Return vs Nifty])</f>
        <v>1.1740371121652424</v>
      </c>
      <c r="M56">
        <v>0.94648175173326399</v>
      </c>
      <c r="N56">
        <f>(Table2[[#This Row],[1W Return vs Nifty]]-AVERAGE(Table2[1W Return vs Nifty]))/_xlfn.STDEV.P(Table2[1W Return vs Nifty])</f>
        <v>0.17854605875672064</v>
      </c>
      <c r="O56">
        <v>1753.68</v>
      </c>
      <c r="P56">
        <v>1792.58092882045</v>
      </c>
      <c r="Q56">
        <v>1580.19124262117</v>
      </c>
      <c r="R56">
        <v>58.3001228872129</v>
      </c>
      <c r="S56" s="1">
        <f>(Table2[[#This Row],[Close Price]]-Table2[[#This Row],[20D EMA]])/Table2[[#This Row],[20D EMA]]</f>
        <v>5.8402901327494094E-2</v>
      </c>
      <c r="T56" s="1">
        <f>(Table2[[#This Row],[Close Price]]-Table2[[#This Row],[50D EMA]])/Table2[[#This Row],[50D EMA]]</f>
        <v>3.5434423159542677E-2</v>
      </c>
      <c r="U56" s="1">
        <f>(Table2[[#This Row],[Close Price]]-Table2[[#This Row],[200D EMA]])/Table2[[#This Row],[200D EMA]]</f>
        <v>0.17460466172509692</v>
      </c>
      <c r="V56">
        <v>1.20247770244417</v>
      </c>
      <c r="W56">
        <v>1745.35</v>
      </c>
      <c r="X56">
        <v>1865</v>
      </c>
      <c r="Y56">
        <v>1684.85</v>
      </c>
      <c r="Z56">
        <v>1865</v>
      </c>
      <c r="AA56">
        <v>1645.35</v>
      </c>
      <c r="AB56">
        <v>1890</v>
      </c>
      <c r="AC56" s="1">
        <f>(Table2[[#This Row],[Close Price]]/Table2[[#This Row],[Day Low]])-1</f>
        <v>6.3454321482797171E-2</v>
      </c>
      <c r="AD56" s="1">
        <f>(Table2[[#This Row],[Day High]]/Table2[[#This Row],[Close Price]])-1</f>
        <v>4.7950002693821769E-3</v>
      </c>
      <c r="AE56" s="1">
        <f>(Table2[[#This Row],[Close Price]]/Table2[[#This Row],[Current Week Low]])-1</f>
        <v>0.10164109564649682</v>
      </c>
      <c r="AF56" s="1">
        <f>(Table2[[#This Row],[Current Week High]]/Table2[[#This Row],[Close Price]])-1</f>
        <v>4.7950002693821769E-3</v>
      </c>
      <c r="AG56" s="1">
        <f>(Table2[[#This Row],[Close Price]]/Table2[[#This Row],[Current Month Low]])-1</f>
        <v>0.12808824870088431</v>
      </c>
      <c r="AH56" s="1">
        <f>(Table2[[#This Row],[Current Month High]]/Table2[[#This Row],[Close Price]])-1</f>
        <v>1.8264102149668782E-2</v>
      </c>
      <c r="AI56">
        <v>44.604277786757102</v>
      </c>
      <c r="AJ56">
        <v>131.07376283846801</v>
      </c>
      <c r="AK56" t="str">
        <f>IF(AND(Table2[[#This Row],[20D EMA]]&gt;Table2[[#This Row],[50D EMA]],Table2[[#This Row],[50D EMA]]&gt;Table2[[#This Row],[200D EMA]]),"Uptrend","Downtrend/NoTrend")</f>
        <v>Downtrend/NoTrend</v>
      </c>
      <c r="AL56">
        <v>-0.21</v>
      </c>
      <c r="AM56" t="s">
        <v>3190</v>
      </c>
      <c r="AN56">
        <v>1.8</v>
      </c>
      <c r="AO56" t="s">
        <v>3191</v>
      </c>
      <c r="AP56">
        <v>0.14816769710789601</v>
      </c>
      <c r="AQ56">
        <f>(Table2[[#This Row],[Sharpe Ratio]]-AVERAGE(Table2[Sharpe Ratio]))/_xlfn.STDEV.P(Table2[Sharpe Ratio])</f>
        <v>0.96535934440721993</v>
      </c>
      <c r="AR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">
        <f>_xlfn.RANK.AVG(Table2[[#This Row],[1Y Return vs Nifty Z-Score]],Table2[1Y Return vs Nifty Z-Score])</f>
        <v>130</v>
      </c>
      <c r="AT56">
        <f>_xlfn.RANK.AVG(Table2[[#This Row],[6M Return vs Nifty Z-Score]],Table2[6M Return vs Nifty Z-Score])</f>
        <v>77</v>
      </c>
      <c r="AU56">
        <f>_xlfn.RANK.AVG(Table2[[#This Row],[Sharpe Ratio Z-Score]],Table2[Sharpe Ratio Z-Score])</f>
        <v>119</v>
      </c>
      <c r="AV56">
        <f>(Table2[[#This Row],[Rank 1Y]]+Table2[[#This Row],[Rank 6M]]+Table2[[#This Row],[Rank Sharpe]])/3</f>
        <v>108.66666666666667</v>
      </c>
    </row>
    <row r="57" spans="1:48" x14ac:dyDescent="0.3">
      <c r="A57" t="s">
        <v>614</v>
      </c>
      <c r="B57" t="s">
        <v>615</v>
      </c>
      <c r="C57" t="s">
        <v>3149</v>
      </c>
      <c r="D57" t="s">
        <v>51</v>
      </c>
      <c r="E57">
        <v>31819.34667522</v>
      </c>
      <c r="F57">
        <v>1239.8</v>
      </c>
      <c r="G57">
        <v>87.410577113037704</v>
      </c>
      <c r="H57">
        <f>(Table2[[#This Row],[1Y Return vs Nifty]]-AVERAGE(Table2[1Y Return vs Nifty]))/_xlfn.STDEV.P(Table2[1Y Return vs Nifty])</f>
        <v>1.0820625516262887</v>
      </c>
      <c r="I57">
        <v>9.4653215383248206</v>
      </c>
      <c r="J57">
        <f>(Table2[[#This Row],[1M Return vs Nifty]]-AVERAGE(Table2[1M Return vs Nifty]))/_xlfn.STDEV.P(Table2[1M Return vs Nifty])</f>
        <v>1.116816717045098</v>
      </c>
      <c r="K57">
        <v>77.626886838021207</v>
      </c>
      <c r="L57">
        <f>(Table2[[#This Row],[6M Return vs Nifty]]-AVERAGE(Table2[6M Return vs Nifty]))/_xlfn.STDEV.P(Table2[6M Return vs Nifty])</f>
        <v>2.1990020325602413</v>
      </c>
      <c r="M57">
        <v>4.9217254749604402</v>
      </c>
      <c r="N57">
        <f>(Table2[[#This Row],[1W Return vs Nifty]]-AVERAGE(Table2[1W Return vs Nifty]))/_xlfn.STDEV.P(Table2[1W Return vs Nifty])</f>
        <v>1.0540979842828904</v>
      </c>
      <c r="O57">
        <v>1198.83</v>
      </c>
      <c r="P57">
        <v>1125.2600747358699</v>
      </c>
      <c r="Q57">
        <v>871.51418432401204</v>
      </c>
      <c r="R57">
        <v>70.467763626657998</v>
      </c>
      <c r="S57" s="1">
        <f>(Table2[[#This Row],[Close Price]]-Table2[[#This Row],[20D EMA]])/Table2[[#This Row],[20D EMA]]</f>
        <v>3.4174987279263977E-2</v>
      </c>
      <c r="T57" s="1">
        <f>(Table2[[#This Row],[Close Price]]-Table2[[#This Row],[50D EMA]])/Table2[[#This Row],[50D EMA]]</f>
        <v>0.10178973540051686</v>
      </c>
      <c r="U57" s="1">
        <f>(Table2[[#This Row],[Close Price]]-Table2[[#This Row],[200D EMA]])/Table2[[#This Row],[200D EMA]]</f>
        <v>0.42258155093786337</v>
      </c>
      <c r="V57">
        <v>0.56851848446860997</v>
      </c>
      <c r="W57">
        <v>1220</v>
      </c>
      <c r="X57">
        <v>1271</v>
      </c>
      <c r="Y57">
        <v>1182.4000000000001</v>
      </c>
      <c r="Z57">
        <v>1271</v>
      </c>
      <c r="AA57">
        <v>1140.0999999999999</v>
      </c>
      <c r="AB57">
        <v>1271</v>
      </c>
      <c r="AC57" s="1">
        <f>(Table2[[#This Row],[Close Price]]/Table2[[#This Row],[Day Low]])-1</f>
        <v>1.6229508196721198E-2</v>
      </c>
      <c r="AD57" s="1">
        <f>(Table2[[#This Row],[Day High]]/Table2[[#This Row],[Close Price]])-1</f>
        <v>2.5165349249879121E-2</v>
      </c>
      <c r="AE57" s="1">
        <f>(Table2[[#This Row],[Close Price]]/Table2[[#This Row],[Current Week Low]])-1</f>
        <v>4.854533152909335E-2</v>
      </c>
      <c r="AF57" s="1">
        <f>(Table2[[#This Row],[Current Week High]]/Table2[[#This Row],[Close Price]])-1</f>
        <v>2.5165349249879121E-2</v>
      </c>
      <c r="AG57" s="1">
        <f>(Table2[[#This Row],[Close Price]]/Table2[[#This Row],[Current Month Low]])-1</f>
        <v>8.7448469432505949E-2</v>
      </c>
      <c r="AH57" s="1">
        <f>(Table2[[#This Row],[Current Month High]]/Table2[[#This Row],[Close Price]])-1</f>
        <v>2.5165349249879121E-2</v>
      </c>
      <c r="AI57">
        <v>3.8796580093563602</v>
      </c>
      <c r="AJ57">
        <v>129.16820702402899</v>
      </c>
      <c r="AK57" t="str">
        <f>IF(AND(Table2[[#This Row],[20D EMA]]&gt;Table2[[#This Row],[50D EMA]],Table2[[#This Row],[50D EMA]]&gt;Table2[[#This Row],[200D EMA]]),"Uptrend","Downtrend/NoTrend")</f>
        <v>Uptrend</v>
      </c>
      <c r="AL57">
        <v>0.16</v>
      </c>
      <c r="AM57" t="s">
        <v>3191</v>
      </c>
      <c r="AN57">
        <v>3.09</v>
      </c>
      <c r="AO57" t="s">
        <v>3191</v>
      </c>
      <c r="AP57">
        <v>0.108058263690392</v>
      </c>
      <c r="AQ57">
        <f>(Table2[[#This Row],[Sharpe Ratio]]-AVERAGE(Table2[Sharpe Ratio]))/_xlfn.STDEV.P(Table2[Sharpe Ratio])</f>
        <v>0.4953690458942725</v>
      </c>
      <c r="AR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5.9473483314087909</v>
      </c>
      <c r="AS57">
        <f>_xlfn.RANK.AVG(Table2[[#This Row],[1Y Return vs Nifty Z-Score]],Table2[1Y Return vs Nifty Z-Score])</f>
        <v>96</v>
      </c>
      <c r="AT57">
        <f>_xlfn.RANK.AVG(Table2[[#This Row],[6M Return vs Nifty Z-Score]],Table2[6M Return vs Nifty Z-Score])</f>
        <v>28</v>
      </c>
      <c r="AU57">
        <f>_xlfn.RANK.AVG(Table2[[#This Row],[Sharpe Ratio Z-Score]],Table2[Sharpe Ratio Z-Score])</f>
        <v>212</v>
      </c>
      <c r="AV57">
        <f>(Table2[[#This Row],[Rank 1Y]]+Table2[[#This Row],[Rank 6M]]+Table2[[#This Row],[Rank Sharpe]])/3</f>
        <v>112</v>
      </c>
    </row>
    <row r="58" spans="1:48" x14ac:dyDescent="0.3">
      <c r="A58" t="s">
        <v>289</v>
      </c>
      <c r="B58" t="s">
        <v>290</v>
      </c>
      <c r="C58" t="s">
        <v>3150</v>
      </c>
      <c r="D58" t="s">
        <v>80</v>
      </c>
      <c r="E58">
        <v>93230.043760319997</v>
      </c>
      <c r="F58">
        <v>1973.65</v>
      </c>
      <c r="G58">
        <v>143.90390767629199</v>
      </c>
      <c r="H58">
        <f>(Table2[[#This Row],[1Y Return vs Nifty]]-AVERAGE(Table2[1Y Return vs Nifty]))/_xlfn.STDEV.P(Table2[1Y Return vs Nifty])</f>
        <v>2.0446261325086876</v>
      </c>
      <c r="I58">
        <v>7.6445586838462196</v>
      </c>
      <c r="J58">
        <f>(Table2[[#This Row],[1M Return vs Nifty]]-AVERAGE(Table2[1M Return vs Nifty]))/_xlfn.STDEV.P(Table2[1M Return vs Nifty])</f>
        <v>0.90726254124191974</v>
      </c>
      <c r="K58">
        <v>17.594277290038001</v>
      </c>
      <c r="L58">
        <f>(Table2[[#This Row],[6M Return vs Nifty]]-AVERAGE(Table2[6M Return vs Nifty]))/_xlfn.STDEV.P(Table2[6M Return vs Nifty])</f>
        <v>0.29230257221800621</v>
      </c>
      <c r="M58">
        <v>3.56742805689009</v>
      </c>
      <c r="N58">
        <f>(Table2[[#This Row],[1W Return vs Nifty]]-AVERAGE(Table2[1W Return vs Nifty]))/_xlfn.STDEV.P(Table2[1W Return vs Nifty])</f>
        <v>0.75581244641805845</v>
      </c>
      <c r="O58">
        <v>1888.8</v>
      </c>
      <c r="P58">
        <v>1803.75475100889</v>
      </c>
      <c r="Q58">
        <v>1477.6596970527801</v>
      </c>
      <c r="R58">
        <v>60.184246209970297</v>
      </c>
      <c r="S58" s="1">
        <f>(Table2[[#This Row],[Close Price]]-Table2[[#This Row],[20D EMA]])/Table2[[#This Row],[20D EMA]]</f>
        <v>4.4922702244811596E-2</v>
      </c>
      <c r="T58" s="1">
        <f>(Table2[[#This Row],[Close Price]]-Table2[[#This Row],[50D EMA]])/Table2[[#This Row],[50D EMA]]</f>
        <v>9.4189772138414576E-2</v>
      </c>
      <c r="U58" s="1">
        <f>(Table2[[#This Row],[Close Price]]-Table2[[#This Row],[200D EMA]])/Table2[[#This Row],[200D EMA]]</f>
        <v>0.33565935643807704</v>
      </c>
      <c r="V58">
        <v>0.857286599456348</v>
      </c>
      <c r="W58">
        <v>1905.05</v>
      </c>
      <c r="X58">
        <v>1993</v>
      </c>
      <c r="Y58">
        <v>1890</v>
      </c>
      <c r="Z58">
        <v>1993</v>
      </c>
      <c r="AA58">
        <v>1753.7</v>
      </c>
      <c r="AB58">
        <v>1993</v>
      </c>
      <c r="AC58" s="1">
        <f>(Table2[[#This Row],[Close Price]]/Table2[[#This Row],[Day Low]])-1</f>
        <v>3.6009553555024887E-2</v>
      </c>
      <c r="AD58" s="1">
        <f>(Table2[[#This Row],[Day High]]/Table2[[#This Row],[Close Price]])-1</f>
        <v>9.8041699389455061E-3</v>
      </c>
      <c r="AE58" s="1">
        <f>(Table2[[#This Row],[Close Price]]/Table2[[#This Row],[Current Week Low]])-1</f>
        <v>4.425925925925922E-2</v>
      </c>
      <c r="AF58" s="1">
        <f>(Table2[[#This Row],[Current Week High]]/Table2[[#This Row],[Close Price]])-1</f>
        <v>9.8041699389455061E-3</v>
      </c>
      <c r="AG58" s="1">
        <f>(Table2[[#This Row],[Close Price]]/Table2[[#This Row],[Current Month Low]])-1</f>
        <v>0.12542053943091758</v>
      </c>
      <c r="AH58" s="1">
        <f>(Table2[[#This Row],[Current Month High]]/Table2[[#This Row],[Close Price]])-1</f>
        <v>9.8041699389455061E-3</v>
      </c>
      <c r="AI58">
        <v>0.98041699389454995</v>
      </c>
      <c r="AJ58">
        <v>185.23014668689899</v>
      </c>
      <c r="AK58" t="str">
        <f>IF(AND(Table2[[#This Row],[20D EMA]]&gt;Table2[[#This Row],[50D EMA]],Table2[[#This Row],[50D EMA]]&gt;Table2[[#This Row],[200D EMA]]),"Uptrend","Downtrend/NoTrend")</f>
        <v>Uptrend</v>
      </c>
      <c r="AL58">
        <v>0.13</v>
      </c>
      <c r="AM58" t="s">
        <v>3191</v>
      </c>
      <c r="AN58">
        <v>6.01</v>
      </c>
      <c r="AO58" t="s">
        <v>3191</v>
      </c>
      <c r="AP58">
        <v>0.17130309654467299</v>
      </c>
      <c r="AQ58">
        <f>(Table2[[#This Row],[Sharpe Ratio]]-AVERAGE(Table2[Sharpe Ratio]))/_xlfn.STDEV.P(Table2[Sharpe Ratio])</f>
        <v>1.2364530089405579</v>
      </c>
      <c r="AR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5.2364567013272305</v>
      </c>
      <c r="AS58">
        <f>_xlfn.RANK.AVG(Table2[[#This Row],[1Y Return vs Nifty Z-Score]],Table2[1Y Return vs Nifty Z-Score])</f>
        <v>33</v>
      </c>
      <c r="AT58">
        <f>_xlfn.RANK.AVG(Table2[[#This Row],[6M Return vs Nifty Z-Score]],Table2[6M Return vs Nifty Z-Score])</f>
        <v>220</v>
      </c>
      <c r="AU58">
        <f>_xlfn.RANK.AVG(Table2[[#This Row],[Sharpe Ratio Z-Score]],Table2[Sharpe Ratio Z-Score])</f>
        <v>85</v>
      </c>
      <c r="AV58">
        <f>(Table2[[#This Row],[Rank 1Y]]+Table2[[#This Row],[Rank 6M]]+Table2[[#This Row],[Rank Sharpe]])/3</f>
        <v>112.66666666666667</v>
      </c>
    </row>
    <row r="59" spans="1:48" x14ac:dyDescent="0.3">
      <c r="A59" t="s">
        <v>266</v>
      </c>
      <c r="B59" t="s">
        <v>267</v>
      </c>
      <c r="C59" t="s">
        <v>3159</v>
      </c>
      <c r="D59" t="s">
        <v>268</v>
      </c>
      <c r="E59">
        <v>101113.135006725</v>
      </c>
      <c r="F59">
        <v>11421.8</v>
      </c>
      <c r="G59">
        <v>94.4057252676036</v>
      </c>
      <c r="H59">
        <f>(Table2[[#This Row],[1Y Return vs Nifty]]-AVERAGE(Table2[1Y Return vs Nifty]))/_xlfn.STDEV.P(Table2[1Y Return vs Nifty])</f>
        <v>1.201249627150589</v>
      </c>
      <c r="I59">
        <v>5.15355216681579</v>
      </c>
      <c r="J59">
        <f>(Table2[[#This Row],[1M Return vs Nifty]]-AVERAGE(Table2[1M Return vs Nifty]))/_xlfn.STDEV.P(Table2[1M Return vs Nifty])</f>
        <v>0.62056907299992892</v>
      </c>
      <c r="K59">
        <v>21.234565299518799</v>
      </c>
      <c r="L59">
        <f>(Table2[[#This Row],[6M Return vs Nifty]]-AVERAGE(Table2[6M Return vs Nifty]))/_xlfn.STDEV.P(Table2[6M Return vs Nifty])</f>
        <v>0.40792198698989879</v>
      </c>
      <c r="M59">
        <v>-1.01546807998633</v>
      </c>
      <c r="N59">
        <f>(Table2[[#This Row],[1W Return vs Nifty]]-AVERAGE(Table2[1W Return vs Nifty]))/_xlfn.STDEV.P(Table2[1W Return vs Nifty])</f>
        <v>-0.25357561039047383</v>
      </c>
      <c r="O59">
        <v>11257.54</v>
      </c>
      <c r="P59">
        <v>11017.994314803</v>
      </c>
      <c r="Q59">
        <v>9385.9994830993692</v>
      </c>
      <c r="R59">
        <v>44.905450360125599</v>
      </c>
      <c r="S59" s="1">
        <f>(Table2[[#This Row],[Close Price]]-Table2[[#This Row],[20D EMA]])/Table2[[#This Row],[20D EMA]]</f>
        <v>1.4591109602985944E-2</v>
      </c>
      <c r="T59" s="1">
        <f>(Table2[[#This Row],[Close Price]]-Table2[[#This Row],[50D EMA]])/Table2[[#This Row],[50D EMA]]</f>
        <v>3.6649654525095797E-2</v>
      </c>
      <c r="U59" s="1">
        <f>(Table2[[#This Row],[Close Price]]-Table2[[#This Row],[200D EMA]])/Table2[[#This Row],[200D EMA]]</f>
        <v>0.21689757394152173</v>
      </c>
      <c r="V59">
        <v>0.69434843092148901</v>
      </c>
      <c r="W59">
        <v>10862.25</v>
      </c>
      <c r="X59">
        <v>11455.1</v>
      </c>
      <c r="Y59">
        <v>10862.25</v>
      </c>
      <c r="Z59">
        <v>11570</v>
      </c>
      <c r="AA59">
        <v>10349.049999999999</v>
      </c>
      <c r="AB59">
        <v>11680</v>
      </c>
      <c r="AC59" s="1">
        <f>(Table2[[#This Row],[Close Price]]/Table2[[#This Row],[Day Low]])-1</f>
        <v>5.1513268429653092E-2</v>
      </c>
      <c r="AD59" s="1">
        <f>(Table2[[#This Row],[Day High]]/Table2[[#This Row],[Close Price]])-1</f>
        <v>2.9154774203716816E-3</v>
      </c>
      <c r="AE59" s="1">
        <f>(Table2[[#This Row],[Close Price]]/Table2[[#This Row],[Current Week Low]])-1</f>
        <v>5.1513268429653092E-2</v>
      </c>
      <c r="AF59" s="1">
        <f>(Table2[[#This Row],[Current Week High]]/Table2[[#This Row],[Close Price]])-1</f>
        <v>1.2975187798770937E-2</v>
      </c>
      <c r="AG59" s="1">
        <f>(Table2[[#This Row],[Close Price]]/Table2[[#This Row],[Current Month Low]])-1</f>
        <v>0.10365685739270747</v>
      </c>
      <c r="AH59" s="1">
        <f>(Table2[[#This Row],[Current Month High]]/Table2[[#This Row],[Close Price]])-1</f>
        <v>2.2605893992190484E-2</v>
      </c>
      <c r="AI59">
        <v>16.426482690994401</v>
      </c>
      <c r="AJ59">
        <v>128.62575938028499</v>
      </c>
      <c r="AK59" t="str">
        <f>IF(AND(Table2[[#This Row],[20D EMA]]&gt;Table2[[#This Row],[50D EMA]],Table2[[#This Row],[50D EMA]]&gt;Table2[[#This Row],[200D EMA]]),"Uptrend","Downtrend/NoTrend")</f>
        <v>Uptrend</v>
      </c>
      <c r="AL59">
        <v>0.1</v>
      </c>
      <c r="AM59" t="s">
        <v>3191</v>
      </c>
      <c r="AN59">
        <v>-1</v>
      </c>
      <c r="AO59" t="s">
        <v>3190</v>
      </c>
      <c r="AP59">
        <v>0.181134161264809</v>
      </c>
      <c r="AQ59">
        <f>(Table2[[#This Row],[Sharpe Ratio]]-AVERAGE(Table2[Sharpe Ratio]))/_xlfn.STDEV.P(Table2[Sharpe Ratio])</f>
        <v>1.351650473697076</v>
      </c>
      <c r="AR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3.3278155504470188</v>
      </c>
      <c r="AS59">
        <f>_xlfn.RANK.AVG(Table2[[#This Row],[1Y Return vs Nifty Z-Score]],Table2[1Y Return vs Nifty Z-Score])</f>
        <v>88</v>
      </c>
      <c r="AT59">
        <f>_xlfn.RANK.AVG(Table2[[#This Row],[6M Return vs Nifty Z-Score]],Table2[6M Return vs Nifty Z-Score])</f>
        <v>186</v>
      </c>
      <c r="AU59">
        <f>_xlfn.RANK.AVG(Table2[[#This Row],[Sharpe Ratio Z-Score]],Table2[Sharpe Ratio Z-Score])</f>
        <v>69</v>
      </c>
      <c r="AV59">
        <f>(Table2[[#This Row],[Rank 1Y]]+Table2[[#This Row],[Rank 6M]]+Table2[[#This Row],[Rank Sharpe]])/3</f>
        <v>114.33333333333333</v>
      </c>
    </row>
    <row r="60" spans="1:48" x14ac:dyDescent="0.3">
      <c r="A60" t="s">
        <v>553</v>
      </c>
      <c r="B60" t="s">
        <v>554</v>
      </c>
      <c r="C60" t="s">
        <v>3145</v>
      </c>
      <c r="D60" t="s">
        <v>412</v>
      </c>
      <c r="E60">
        <v>37246.598475009901</v>
      </c>
      <c r="F60">
        <v>1991.9</v>
      </c>
      <c r="G60">
        <v>50.764835985913003</v>
      </c>
      <c r="H60">
        <f>(Table2[[#This Row],[1Y Return vs Nifty]]-AVERAGE(Table2[1Y Return vs Nifty]))/_xlfn.STDEV.P(Table2[1Y Return vs Nifty])</f>
        <v>0.45767281478966815</v>
      </c>
      <c r="I60">
        <v>3.2437283390874798</v>
      </c>
      <c r="J60">
        <f>(Table2[[#This Row],[1M Return vs Nifty]]-AVERAGE(Table2[1M Return vs Nifty]))/_xlfn.STDEV.P(Table2[1M Return vs Nifty])</f>
        <v>0.40076474364179138</v>
      </c>
      <c r="K60">
        <v>74.513967471041596</v>
      </c>
      <c r="L60">
        <f>(Table2[[#This Row],[6M Return vs Nifty]]-AVERAGE(Table2[6M Return vs Nifty]))/_xlfn.STDEV.P(Table2[6M Return vs Nifty])</f>
        <v>2.1001324061721891</v>
      </c>
      <c r="M60">
        <v>4.7454749970114003</v>
      </c>
      <c r="N60">
        <f>(Table2[[#This Row],[1W Return vs Nifty]]-AVERAGE(Table2[1W Return vs Nifty]))/_xlfn.STDEV.P(Table2[1W Return vs Nifty])</f>
        <v>1.0152786171981691</v>
      </c>
      <c r="O60">
        <v>1953.43</v>
      </c>
      <c r="P60">
        <v>1833.32601708367</v>
      </c>
      <c r="Q60">
        <v>1438.38056610648</v>
      </c>
      <c r="R60">
        <v>55.583799657451202</v>
      </c>
      <c r="S60" s="1">
        <f>(Table2[[#This Row],[Close Price]]-Table2[[#This Row],[20D EMA]])/Table2[[#This Row],[20D EMA]]</f>
        <v>1.969356465294381E-2</v>
      </c>
      <c r="T60" s="1">
        <f>(Table2[[#This Row],[Close Price]]-Table2[[#This Row],[50D EMA]])/Table2[[#This Row],[50D EMA]]</f>
        <v>8.6495244947529193E-2</v>
      </c>
      <c r="U60" s="1">
        <f>(Table2[[#This Row],[Close Price]]-Table2[[#This Row],[200D EMA]])/Table2[[#This Row],[200D EMA]]</f>
        <v>0.38482126840174802</v>
      </c>
      <c r="V60">
        <v>0.51683796751015199</v>
      </c>
      <c r="W60">
        <v>1960</v>
      </c>
      <c r="X60">
        <v>2014</v>
      </c>
      <c r="Y60">
        <v>1868.3</v>
      </c>
      <c r="Z60">
        <v>2023.5</v>
      </c>
      <c r="AA60">
        <v>1856</v>
      </c>
      <c r="AB60">
        <v>2154.9499999999998</v>
      </c>
      <c r="AC60" s="1">
        <f>(Table2[[#This Row],[Close Price]]/Table2[[#This Row],[Day Low]])-1</f>
        <v>1.6275510204081689E-2</v>
      </c>
      <c r="AD60" s="1">
        <f>(Table2[[#This Row],[Day High]]/Table2[[#This Row],[Close Price]])-1</f>
        <v>1.1094934484662922E-2</v>
      </c>
      <c r="AE60" s="1">
        <f>(Table2[[#This Row],[Close Price]]/Table2[[#This Row],[Current Week Low]])-1</f>
        <v>6.6156398865278687E-2</v>
      </c>
      <c r="AF60" s="1">
        <f>(Table2[[#This Row],[Current Week High]]/Table2[[#This Row],[Close Price]])-1</f>
        <v>1.5864250213364128E-2</v>
      </c>
      <c r="AG60" s="1">
        <f>(Table2[[#This Row],[Close Price]]/Table2[[#This Row],[Current Month Low]])-1</f>
        <v>7.3221982758620685E-2</v>
      </c>
      <c r="AH60" s="1">
        <f>(Table2[[#This Row],[Current Month High]]/Table2[[#This Row],[Close Price]])-1</f>
        <v>8.1856518901551212E-2</v>
      </c>
      <c r="AI60">
        <v>8.1856518901551194</v>
      </c>
      <c r="AJ60">
        <v>107.252106960774</v>
      </c>
      <c r="AK60" t="str">
        <f>IF(AND(Table2[[#This Row],[20D EMA]]&gt;Table2[[#This Row],[50D EMA]],Table2[[#This Row],[50D EMA]]&gt;Table2[[#This Row],[200D EMA]]),"Uptrend","Downtrend/NoTrend")</f>
        <v>Uptrend</v>
      </c>
      <c r="AL60">
        <v>0.28000000000000003</v>
      </c>
      <c r="AM60" t="s">
        <v>3191</v>
      </c>
      <c r="AN60">
        <v>-5.15</v>
      </c>
      <c r="AO60" t="s">
        <v>3190</v>
      </c>
      <c r="AP60">
        <v>0.138127813913546</v>
      </c>
      <c r="AQ60">
        <f>(Table2[[#This Row],[Sharpe Ratio]]-AVERAGE(Table2[Sharpe Ratio]))/_xlfn.STDEV.P(Table2[Sharpe Ratio])</f>
        <v>0.84771500746456852</v>
      </c>
      <c r="AR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4.8215635892663862</v>
      </c>
      <c r="AS60">
        <f>_xlfn.RANK.AVG(Table2[[#This Row],[1Y Return vs Nifty Z-Score]],Table2[1Y Return vs Nifty Z-Score])</f>
        <v>176</v>
      </c>
      <c r="AT60">
        <f>_xlfn.RANK.AVG(Table2[[#This Row],[6M Return vs Nifty Z-Score]],Table2[6M Return vs Nifty Z-Score])</f>
        <v>31</v>
      </c>
      <c r="AU60">
        <f>_xlfn.RANK.AVG(Table2[[#This Row],[Sharpe Ratio Z-Score]],Table2[Sharpe Ratio Z-Score])</f>
        <v>136</v>
      </c>
      <c r="AV60">
        <f>(Table2[[#This Row],[Rank 1Y]]+Table2[[#This Row],[Rank 6M]]+Table2[[#This Row],[Rank Sharpe]])/3</f>
        <v>114.33333333333333</v>
      </c>
    </row>
    <row r="61" spans="1:48" x14ac:dyDescent="0.3">
      <c r="A61" t="s">
        <v>1299</v>
      </c>
      <c r="B61" t="s">
        <v>1300</v>
      </c>
      <c r="C61" t="s">
        <v>3154</v>
      </c>
      <c r="D61" t="s">
        <v>258</v>
      </c>
      <c r="E61">
        <v>9104.9499770839993</v>
      </c>
      <c r="F61">
        <v>78.64</v>
      </c>
      <c r="G61">
        <v>52.153939291727397</v>
      </c>
      <c r="H61">
        <f>(Table2[[#This Row],[1Y Return vs Nifty]]-AVERAGE(Table2[1Y Return vs Nifty]))/_xlfn.STDEV.P(Table2[1Y Return vs Nifty])</f>
        <v>0.4813410998585253</v>
      </c>
      <c r="I61">
        <v>-1.8144537271741701</v>
      </c>
      <c r="J61">
        <f>(Table2[[#This Row],[1M Return vs Nifty]]-AVERAGE(Table2[1M Return vs Nifty]))/_xlfn.STDEV.P(Table2[1M Return vs Nifty])</f>
        <v>-0.18138859464201898</v>
      </c>
      <c r="K61">
        <v>29.9875488082772</v>
      </c>
      <c r="L61">
        <f>(Table2[[#This Row],[6M Return vs Nifty]]-AVERAGE(Table2[6M Return vs Nifty]))/_xlfn.STDEV.P(Table2[6M Return vs Nifty])</f>
        <v>0.68592604275553393</v>
      </c>
      <c r="M61">
        <v>-1.8290278351535501</v>
      </c>
      <c r="N61">
        <f>(Table2[[#This Row],[1W Return vs Nifty]]-AVERAGE(Table2[1W Return vs Nifty]))/_xlfn.STDEV.P(Table2[1W Return vs Nifty])</f>
        <v>-0.43276306649668439</v>
      </c>
      <c r="O61">
        <v>79</v>
      </c>
      <c r="P61">
        <v>78.453356531755304</v>
      </c>
      <c r="Q61">
        <v>66.858387142238797</v>
      </c>
      <c r="R61">
        <v>46.337907068885102</v>
      </c>
      <c r="S61" s="1">
        <f>(Table2[[#This Row],[Close Price]]-Table2[[#This Row],[20D EMA]])/Table2[[#This Row],[20D EMA]]</f>
        <v>-4.5569620253164489E-3</v>
      </c>
      <c r="T61" s="1">
        <f>(Table2[[#This Row],[Close Price]]-Table2[[#This Row],[50D EMA]])/Table2[[#This Row],[50D EMA]]</f>
        <v>2.3790373859804126E-3</v>
      </c>
      <c r="U61" s="1">
        <f>(Table2[[#This Row],[Close Price]]-Table2[[#This Row],[200D EMA]])/Table2[[#This Row],[200D EMA]]</f>
        <v>0.17621742553699732</v>
      </c>
      <c r="V61">
        <v>0.98329821629192304</v>
      </c>
      <c r="W61">
        <v>76.12</v>
      </c>
      <c r="X61">
        <v>80.489999999999995</v>
      </c>
      <c r="Y61">
        <v>76.12</v>
      </c>
      <c r="Z61">
        <v>83.48</v>
      </c>
      <c r="AA61">
        <v>70.63</v>
      </c>
      <c r="AB61">
        <v>83.6</v>
      </c>
      <c r="AC61" s="1">
        <f>(Table2[[#This Row],[Close Price]]/Table2[[#This Row],[Day Low]])-1</f>
        <v>3.3105622700998261E-2</v>
      </c>
      <c r="AD61" s="1">
        <f>(Table2[[#This Row],[Day High]]/Table2[[#This Row],[Close Price]])-1</f>
        <v>2.3524923702950007E-2</v>
      </c>
      <c r="AE61" s="1">
        <f>(Table2[[#This Row],[Close Price]]/Table2[[#This Row],[Current Week Low]])-1</f>
        <v>3.3105622700998261E-2</v>
      </c>
      <c r="AF61" s="1">
        <f>(Table2[[#This Row],[Current Week High]]/Table2[[#This Row],[Close Price]])-1</f>
        <v>6.1546286876907441E-2</v>
      </c>
      <c r="AG61" s="1">
        <f>(Table2[[#This Row],[Close Price]]/Table2[[#This Row],[Current Month Low]])-1</f>
        <v>0.11340790032564074</v>
      </c>
      <c r="AH61" s="1">
        <f>(Table2[[#This Row],[Current Month High]]/Table2[[#This Row],[Close Price]])-1</f>
        <v>6.3072227873855358E-2</v>
      </c>
      <c r="AI61">
        <v>18.7690742624618</v>
      </c>
      <c r="AJ61">
        <v>98.585858585858503</v>
      </c>
      <c r="AK61" t="str">
        <f>IF(AND(Table2[[#This Row],[20D EMA]]&gt;Table2[[#This Row],[50D EMA]],Table2[[#This Row],[50D EMA]]&gt;Table2[[#This Row],[200D EMA]]),"Uptrend","Downtrend/NoTrend")</f>
        <v>Uptrend</v>
      </c>
      <c r="AL61">
        <v>-0.06</v>
      </c>
      <c r="AM61" t="s">
        <v>3190</v>
      </c>
      <c r="AN61">
        <v>-1.83</v>
      </c>
      <c r="AO61" t="s">
        <v>3190</v>
      </c>
      <c r="AP61">
        <v>0.19862261010903401</v>
      </c>
      <c r="AQ61">
        <f>(Table2[[#This Row],[Sharpe Ratio]]-AVERAGE(Table2[Sharpe Ratio]))/_xlfn.STDEV.P(Table2[Sharpe Ratio])</f>
        <v>1.5565748666015822</v>
      </c>
      <c r="AR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2.1096903480769376</v>
      </c>
      <c r="AS61">
        <f>_xlfn.RANK.AVG(Table2[[#This Row],[1Y Return vs Nifty Z-Score]],Table2[1Y Return vs Nifty Z-Score])</f>
        <v>170</v>
      </c>
      <c r="AT61">
        <f>_xlfn.RANK.AVG(Table2[[#This Row],[6M Return vs Nifty Z-Score]],Table2[6M Return vs Nifty Z-Score])</f>
        <v>132</v>
      </c>
      <c r="AU61">
        <f>_xlfn.RANK.AVG(Table2[[#This Row],[Sharpe Ratio Z-Score]],Table2[Sharpe Ratio Z-Score])</f>
        <v>41</v>
      </c>
      <c r="AV61">
        <f>(Table2[[#This Row],[Rank 1Y]]+Table2[[#This Row],[Rank 6M]]+Table2[[#This Row],[Rank Sharpe]])/3</f>
        <v>114.33333333333333</v>
      </c>
    </row>
    <row r="62" spans="1:48" x14ac:dyDescent="0.3">
      <c r="A62" t="s">
        <v>1624</v>
      </c>
      <c r="B62" t="s">
        <v>1625</v>
      </c>
      <c r="C62" t="s">
        <v>3147</v>
      </c>
      <c r="D62" t="s">
        <v>127</v>
      </c>
      <c r="E62">
        <v>5802.53388</v>
      </c>
      <c r="F62">
        <v>629.5</v>
      </c>
      <c r="G62">
        <v>123.80097291454</v>
      </c>
      <c r="H62">
        <f>(Table2[[#This Row],[1Y Return vs Nifty]]-AVERAGE(Table2[1Y Return vs Nifty]))/_xlfn.STDEV.P(Table2[1Y Return vs Nifty])</f>
        <v>1.7021015782367261</v>
      </c>
      <c r="I62">
        <v>10.0500673336071</v>
      </c>
      <c r="J62">
        <f>(Table2[[#This Row],[1M Return vs Nifty]]-AVERAGE(Table2[1M Return vs Nifty]))/_xlfn.STDEV.P(Table2[1M Return vs Nifty])</f>
        <v>1.1841159388428986</v>
      </c>
      <c r="K62">
        <v>90.070246755491297</v>
      </c>
      <c r="L62">
        <f>(Table2[[#This Row],[6M Return vs Nifty]]-AVERAGE(Table2[6M Return vs Nifty]))/_xlfn.STDEV.P(Table2[6M Return vs Nifty])</f>
        <v>2.5942163638733051</v>
      </c>
      <c r="M62">
        <v>-0.288843400086572</v>
      </c>
      <c r="N62">
        <f>(Table2[[#This Row],[1W Return vs Nifty]]-AVERAGE(Table2[1W Return vs Nifty]))/_xlfn.STDEV.P(Table2[1W Return vs Nifty])</f>
        <v>-9.3535702924223418E-2</v>
      </c>
      <c r="O62">
        <v>614.1</v>
      </c>
      <c r="P62">
        <v>588.97694889740603</v>
      </c>
      <c r="Q62">
        <v>469.97184579324397</v>
      </c>
      <c r="R62">
        <v>54.716889609434602</v>
      </c>
      <c r="S62" s="1">
        <f>(Table2[[#This Row],[Close Price]]-Table2[[#This Row],[20D EMA]])/Table2[[#This Row],[20D EMA]]</f>
        <v>2.5077348965966417E-2</v>
      </c>
      <c r="T62" s="1">
        <f>(Table2[[#This Row],[Close Price]]-Table2[[#This Row],[50D EMA]])/Table2[[#This Row],[50D EMA]]</f>
        <v>6.8802439855167721E-2</v>
      </c>
      <c r="U62" s="1">
        <f>(Table2[[#This Row],[Close Price]]-Table2[[#This Row],[200D EMA]])/Table2[[#This Row],[200D EMA]]</f>
        <v>0.3394419381388597</v>
      </c>
      <c r="V62">
        <v>0.74408313111889501</v>
      </c>
      <c r="W62">
        <v>607.29999999999995</v>
      </c>
      <c r="X62">
        <v>637.79999999999995</v>
      </c>
      <c r="Y62">
        <v>604.04999999999995</v>
      </c>
      <c r="Z62">
        <v>650.45000000000005</v>
      </c>
      <c r="AA62">
        <v>576</v>
      </c>
      <c r="AB62">
        <v>650.45000000000005</v>
      </c>
      <c r="AC62" s="1">
        <f>(Table2[[#This Row],[Close Price]]/Table2[[#This Row],[Day Low]])-1</f>
        <v>3.6555244524946628E-2</v>
      </c>
      <c r="AD62" s="1">
        <f>(Table2[[#This Row],[Day High]]/Table2[[#This Row],[Close Price]])-1</f>
        <v>1.3185067513899806E-2</v>
      </c>
      <c r="AE62" s="1">
        <f>(Table2[[#This Row],[Close Price]]/Table2[[#This Row],[Current Week Low]])-1</f>
        <v>4.2132273818392685E-2</v>
      </c>
      <c r="AF62" s="1">
        <f>(Table2[[#This Row],[Current Week High]]/Table2[[#This Row],[Close Price]])-1</f>
        <v>3.3280381254964242E-2</v>
      </c>
      <c r="AG62" s="1">
        <f>(Table2[[#This Row],[Close Price]]/Table2[[#This Row],[Current Month Low]])-1</f>
        <v>9.288194444444442E-2</v>
      </c>
      <c r="AH62" s="1">
        <f>(Table2[[#This Row],[Current Month High]]/Table2[[#This Row],[Close Price]])-1</f>
        <v>3.3280381254964242E-2</v>
      </c>
      <c r="AI62">
        <v>15.544082605242201</v>
      </c>
      <c r="AJ62">
        <v>200.764452938365</v>
      </c>
      <c r="AK62" t="str">
        <f>IF(AND(Table2[[#This Row],[20D EMA]]&gt;Table2[[#This Row],[50D EMA]],Table2[[#This Row],[50D EMA]]&gt;Table2[[#This Row],[200D EMA]]),"Uptrend","Downtrend/NoTrend")</f>
        <v>Uptrend</v>
      </c>
      <c r="AL62">
        <v>0.11</v>
      </c>
      <c r="AM62" t="s">
        <v>3191</v>
      </c>
      <c r="AN62">
        <v>-2.13</v>
      </c>
      <c r="AO62" t="s">
        <v>3190</v>
      </c>
      <c r="AP62">
        <v>8.5329480544327999E-2</v>
      </c>
      <c r="AQ62">
        <f>(Table2[[#This Row],[Sharpe Ratio]]-AVERAGE(Table2[Sharpe Ratio]))/_xlfn.STDEV.P(Table2[Sharpe Ratio])</f>
        <v>0.22903998897488861</v>
      </c>
      <c r="AR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5.6159381670035948</v>
      </c>
      <c r="AS62">
        <f>_xlfn.RANK.AVG(Table2[[#This Row],[1Y Return vs Nifty Z-Score]],Table2[1Y Return vs Nifty Z-Score])</f>
        <v>45</v>
      </c>
      <c r="AT62">
        <f>_xlfn.RANK.AVG(Table2[[#This Row],[6M Return vs Nifty Z-Score]],Table2[6M Return vs Nifty Z-Score])</f>
        <v>18</v>
      </c>
      <c r="AU62">
        <f>_xlfn.RANK.AVG(Table2[[#This Row],[Sharpe Ratio Z-Score]],Table2[Sharpe Ratio Z-Score])</f>
        <v>283</v>
      </c>
      <c r="AV62">
        <f>(Table2[[#This Row],[Rank 1Y]]+Table2[[#This Row],[Rank 6M]]+Table2[[#This Row],[Rank Sharpe]])/3</f>
        <v>115.33333333333333</v>
      </c>
    </row>
    <row r="63" spans="1:48" x14ac:dyDescent="0.3">
      <c r="A63" t="s">
        <v>925</v>
      </c>
      <c r="B63" t="s">
        <v>926</v>
      </c>
      <c r="C63" t="s">
        <v>3151</v>
      </c>
      <c r="D63" t="s">
        <v>504</v>
      </c>
      <c r="E63">
        <v>16579.029720260001</v>
      </c>
      <c r="F63">
        <v>594.79999999999995</v>
      </c>
      <c r="G63">
        <v>79.857537979978105</v>
      </c>
      <c r="H63">
        <f>(Table2[[#This Row],[1Y Return vs Nifty]]-AVERAGE(Table2[1Y Return vs Nifty]))/_xlfn.STDEV.P(Table2[1Y Return vs Nifty])</f>
        <v>0.95336983122945573</v>
      </c>
      <c r="I63">
        <v>-3.0006451771693001</v>
      </c>
      <c r="J63">
        <f>(Table2[[#This Row],[1M Return vs Nifty]]-AVERAGE(Table2[1M Return vs Nifty]))/_xlfn.STDEV.P(Table2[1M Return vs Nifty])</f>
        <v>-0.31790904871273212</v>
      </c>
      <c r="K63">
        <v>17.687923310189699</v>
      </c>
      <c r="L63">
        <f>(Table2[[#This Row],[6M Return vs Nifty]]-AVERAGE(Table2[6M Return vs Nifty]))/_xlfn.STDEV.P(Table2[6M Return vs Nifty])</f>
        <v>0.29527686931138386</v>
      </c>
      <c r="M63">
        <v>-0.91103452933570195</v>
      </c>
      <c r="N63">
        <f>(Table2[[#This Row],[1W Return vs Nifty]]-AVERAGE(Table2[1W Return vs Nifty]))/_xlfn.STDEV.P(Table2[1W Return vs Nifty])</f>
        <v>-0.23057400275886372</v>
      </c>
      <c r="O63">
        <v>608.29</v>
      </c>
      <c r="P63">
        <v>608.116498183158</v>
      </c>
      <c r="Q63">
        <v>525.25210969302498</v>
      </c>
      <c r="R63">
        <v>40.457753024800297</v>
      </c>
      <c r="S63" s="1">
        <f>(Table2[[#This Row],[Close Price]]-Table2[[#This Row],[20D EMA]])/Table2[[#This Row],[20D EMA]]</f>
        <v>-2.2176922191717782E-2</v>
      </c>
      <c r="T63" s="1">
        <f>(Table2[[#This Row],[Close Price]]-Table2[[#This Row],[50D EMA]])/Table2[[#This Row],[50D EMA]]</f>
        <v>-2.1897939330610405E-2</v>
      </c>
      <c r="U63" s="1">
        <f>(Table2[[#This Row],[Close Price]]-Table2[[#This Row],[200D EMA]])/Table2[[#This Row],[200D EMA]]</f>
        <v>0.13240858822560675</v>
      </c>
      <c r="V63">
        <v>0.49432260398407202</v>
      </c>
      <c r="W63">
        <v>585.20000000000005</v>
      </c>
      <c r="X63">
        <v>603.70000000000005</v>
      </c>
      <c r="Y63">
        <v>585.20000000000005</v>
      </c>
      <c r="Z63">
        <v>614.65</v>
      </c>
      <c r="AA63">
        <v>576.70000000000005</v>
      </c>
      <c r="AB63">
        <v>650</v>
      </c>
      <c r="AC63" s="1">
        <f>(Table2[[#This Row],[Close Price]]/Table2[[#This Row],[Day Low]])-1</f>
        <v>1.6404647983595089E-2</v>
      </c>
      <c r="AD63" s="1">
        <f>(Table2[[#This Row],[Day High]]/Table2[[#This Row],[Close Price]])-1</f>
        <v>1.4963012777404305E-2</v>
      </c>
      <c r="AE63" s="1">
        <f>(Table2[[#This Row],[Close Price]]/Table2[[#This Row],[Current Week Low]])-1</f>
        <v>1.6404647983595089E-2</v>
      </c>
      <c r="AF63" s="1">
        <f>(Table2[[#This Row],[Current Week High]]/Table2[[#This Row],[Close Price]])-1</f>
        <v>3.337256220578344E-2</v>
      </c>
      <c r="AG63" s="1">
        <f>(Table2[[#This Row],[Close Price]]/Table2[[#This Row],[Current Month Low]])-1</f>
        <v>3.1385469048031744E-2</v>
      </c>
      <c r="AH63" s="1">
        <f>(Table2[[#This Row],[Current Month High]]/Table2[[#This Row],[Close Price]])-1</f>
        <v>9.2804303967720436E-2</v>
      </c>
      <c r="AI63">
        <v>21.7215870880968</v>
      </c>
      <c r="AJ63">
        <v>133.80503144654</v>
      </c>
      <c r="AK63" t="str">
        <f>IF(AND(Table2[[#This Row],[20D EMA]]&gt;Table2[[#This Row],[50D EMA]],Table2[[#This Row],[50D EMA]]&gt;Table2[[#This Row],[200D EMA]]),"Uptrend","Downtrend/NoTrend")</f>
        <v>Uptrend</v>
      </c>
      <c r="AL63">
        <v>0.02</v>
      </c>
      <c r="AM63" t="s">
        <v>3191</v>
      </c>
      <c r="AN63">
        <v>-5.46</v>
      </c>
      <c r="AO63" t="s">
        <v>3190</v>
      </c>
      <c r="AP63">
        <v>0.230989960801121</v>
      </c>
      <c r="AQ63">
        <f>(Table2[[#This Row],[Sharpe Ratio]]-AVERAGE(Table2[Sharpe Ratio]))/_xlfn.STDEV.P(Table2[Sharpe Ratio])</f>
        <v>1.9358457641857014</v>
      </c>
      <c r="AR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2.636009413254945</v>
      </c>
      <c r="AS63">
        <f>_xlfn.RANK.AVG(Table2[[#This Row],[1Y Return vs Nifty Z-Score]],Table2[1Y Return vs Nifty Z-Score])</f>
        <v>110</v>
      </c>
      <c r="AT63">
        <f>_xlfn.RANK.AVG(Table2[[#This Row],[6M Return vs Nifty Z-Score]],Table2[6M Return vs Nifty Z-Score])</f>
        <v>219</v>
      </c>
      <c r="AU63">
        <f>_xlfn.RANK.AVG(Table2[[#This Row],[Sharpe Ratio Z-Score]],Table2[Sharpe Ratio Z-Score])</f>
        <v>18</v>
      </c>
      <c r="AV63">
        <f>(Table2[[#This Row],[Rank 1Y]]+Table2[[#This Row],[Rank 6M]]+Table2[[#This Row],[Rank Sharpe]])/3</f>
        <v>115.66666666666667</v>
      </c>
    </row>
    <row r="64" spans="1:48" x14ac:dyDescent="0.3">
      <c r="A64" t="s">
        <v>276</v>
      </c>
      <c r="B64" t="s">
        <v>277</v>
      </c>
      <c r="C64" t="s">
        <v>3144</v>
      </c>
      <c r="D64" t="s">
        <v>278</v>
      </c>
      <c r="E64">
        <v>99777.178949580004</v>
      </c>
      <c r="F64">
        <v>11583.6</v>
      </c>
      <c r="G64">
        <v>153.983990982081</v>
      </c>
      <c r="H64">
        <f>(Table2[[#This Row],[1Y Return vs Nifty]]-AVERAGE(Table2[1Y Return vs Nifty]))/_xlfn.STDEV.P(Table2[1Y Return vs Nifty])</f>
        <v>2.216375983078203</v>
      </c>
      <c r="I64">
        <v>-4.1188689700761199</v>
      </c>
      <c r="J64">
        <f>(Table2[[#This Row],[1M Return vs Nifty]]-AVERAGE(Table2[1M Return vs Nifty]))/_xlfn.STDEV.P(Table2[1M Return vs Nifty])</f>
        <v>-0.44660700886152671</v>
      </c>
      <c r="K64">
        <v>36.9368070636609</v>
      </c>
      <c r="L64">
        <f>(Table2[[#This Row],[6M Return vs Nifty]]-AVERAGE(Table2[6M Return vs Nifty]))/_xlfn.STDEV.P(Table2[6M Return vs Nifty])</f>
        <v>0.9066418681225501</v>
      </c>
      <c r="M64">
        <v>0.64571733432106104</v>
      </c>
      <c r="N64">
        <f>(Table2[[#This Row],[1W Return vs Nifty]]-AVERAGE(Table2[1W Return vs Nifty]))/_xlfn.STDEV.P(Table2[1W Return vs Nifty])</f>
        <v>0.11230235569611163</v>
      </c>
      <c r="O64">
        <v>11456.91</v>
      </c>
      <c r="P64">
        <v>11166.590516125099</v>
      </c>
      <c r="Q64">
        <v>9075.4401798784693</v>
      </c>
      <c r="R64">
        <v>50.802573455004698</v>
      </c>
      <c r="S64" s="1">
        <f>(Table2[[#This Row],[Close Price]]-Table2[[#This Row],[20D EMA]])/Table2[[#This Row],[20D EMA]]</f>
        <v>1.1057955417298426E-2</v>
      </c>
      <c r="T64" s="1">
        <f>(Table2[[#This Row],[Close Price]]-Table2[[#This Row],[50D EMA]])/Table2[[#This Row],[50D EMA]]</f>
        <v>3.7344387552558589E-2</v>
      </c>
      <c r="U64" s="1">
        <f>(Table2[[#This Row],[Close Price]]-Table2[[#This Row],[200D EMA]])/Table2[[#This Row],[200D EMA]]</f>
        <v>0.27636784226537853</v>
      </c>
      <c r="V64">
        <v>0.43058877840712101</v>
      </c>
      <c r="W64">
        <v>11301.05</v>
      </c>
      <c r="X64">
        <v>11599</v>
      </c>
      <c r="Y64">
        <v>11301.05</v>
      </c>
      <c r="Z64">
        <v>11881.85</v>
      </c>
      <c r="AA64">
        <v>10723</v>
      </c>
      <c r="AB64">
        <v>11881.85</v>
      </c>
      <c r="AC64" s="1">
        <f>(Table2[[#This Row],[Close Price]]/Table2[[#This Row],[Day Low]])-1</f>
        <v>2.5002101574632452E-2</v>
      </c>
      <c r="AD64" s="1">
        <f>(Table2[[#This Row],[Day High]]/Table2[[#This Row],[Close Price]])-1</f>
        <v>1.3294657964708634E-3</v>
      </c>
      <c r="AE64" s="1">
        <f>(Table2[[#This Row],[Close Price]]/Table2[[#This Row],[Current Week Low]])-1</f>
        <v>2.5002101574632452E-2</v>
      </c>
      <c r="AF64" s="1">
        <f>(Table2[[#This Row],[Current Week High]]/Table2[[#This Row],[Close Price]])-1</f>
        <v>2.5747608688145407E-2</v>
      </c>
      <c r="AG64" s="1">
        <f>(Table2[[#This Row],[Close Price]]/Table2[[#This Row],[Current Month Low]])-1</f>
        <v>8.0257390655600114E-2</v>
      </c>
      <c r="AH64" s="1">
        <f>(Table2[[#This Row],[Current Month High]]/Table2[[#This Row],[Close Price]])-1</f>
        <v>2.5747608688145407E-2</v>
      </c>
      <c r="AI64">
        <v>8.9384992575710402</v>
      </c>
      <c r="AJ64">
        <v>199.41066997518601</v>
      </c>
      <c r="AK64" t="str">
        <f>IF(AND(Table2[[#This Row],[20D EMA]]&gt;Table2[[#This Row],[50D EMA]],Table2[[#This Row],[50D EMA]]&gt;Table2[[#This Row],[200D EMA]]),"Uptrend","Downtrend/NoTrend")</f>
        <v>Uptrend</v>
      </c>
      <c r="AL64">
        <v>0.02</v>
      </c>
      <c r="AM64" t="s">
        <v>3191</v>
      </c>
      <c r="AN64">
        <v>1.23</v>
      </c>
      <c r="AO64" t="s">
        <v>3191</v>
      </c>
      <c r="AP64">
        <v>0.103573549394276</v>
      </c>
      <c r="AQ64">
        <f>(Table2[[#This Row],[Sharpe Ratio]]-AVERAGE(Table2[Sharpe Ratio]))/_xlfn.STDEV.P(Table2[Sharpe Ratio])</f>
        <v>0.44281851024255242</v>
      </c>
      <c r="AR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3.2315317082778905</v>
      </c>
      <c r="AS64">
        <f>_xlfn.RANK.AVG(Table2[[#This Row],[1Y Return vs Nifty Z-Score]],Table2[1Y Return vs Nifty Z-Score])</f>
        <v>30</v>
      </c>
      <c r="AT64">
        <f>_xlfn.RANK.AVG(Table2[[#This Row],[6M Return vs Nifty Z-Score]],Table2[6M Return vs Nifty Z-Score])</f>
        <v>97</v>
      </c>
      <c r="AU64">
        <f>_xlfn.RANK.AVG(Table2[[#This Row],[Sharpe Ratio Z-Score]],Table2[Sharpe Ratio Z-Score])</f>
        <v>226</v>
      </c>
      <c r="AV64">
        <f>(Table2[[#This Row],[Rank 1Y]]+Table2[[#This Row],[Rank 6M]]+Table2[[#This Row],[Rank Sharpe]])/3</f>
        <v>117.66666666666667</v>
      </c>
    </row>
    <row r="65" spans="1:48" x14ac:dyDescent="0.3">
      <c r="A65" t="s">
        <v>755</v>
      </c>
      <c r="B65" t="s">
        <v>756</v>
      </c>
      <c r="C65" t="s">
        <v>3154</v>
      </c>
      <c r="D65" t="s">
        <v>757</v>
      </c>
      <c r="E65">
        <v>22194.880491964999</v>
      </c>
      <c r="F65">
        <v>523.4</v>
      </c>
      <c r="G65">
        <v>45.202267796702699</v>
      </c>
      <c r="H65">
        <f>(Table2[[#This Row],[1Y Return vs Nifty]]-AVERAGE(Table2[1Y Return vs Nifty]))/_xlfn.STDEV.P(Table2[1Y Return vs Nifty])</f>
        <v>0.36289480291243115</v>
      </c>
      <c r="I65">
        <v>-0.335883746494125</v>
      </c>
      <c r="J65">
        <f>(Table2[[#This Row],[1M Return vs Nifty]]-AVERAGE(Table2[1M Return vs Nifty]))/_xlfn.STDEV.P(Table2[1M Return vs Nifty])</f>
        <v>-1.1217881357418889E-2</v>
      </c>
      <c r="K65">
        <v>26.207858286033499</v>
      </c>
      <c r="L65">
        <f>(Table2[[#This Row],[6M Return vs Nifty]]-AVERAGE(Table2[6M Return vs Nifty]))/_xlfn.STDEV.P(Table2[6M Return vs Nifty])</f>
        <v>0.56587905607136391</v>
      </c>
      <c r="M65">
        <v>5.02188929248734</v>
      </c>
      <c r="N65">
        <f>(Table2[[#This Row],[1W Return vs Nifty]]-AVERAGE(Table2[1W Return vs Nifty]))/_xlfn.STDEV.P(Table2[1W Return vs Nifty])</f>
        <v>1.0761591783654845</v>
      </c>
      <c r="O65">
        <v>516.02</v>
      </c>
      <c r="P65">
        <v>535.25669941493902</v>
      </c>
      <c r="Q65">
        <v>489.615187125501</v>
      </c>
      <c r="R65">
        <v>59.238563967960502</v>
      </c>
      <c r="S65" s="1">
        <f>(Table2[[#This Row],[Close Price]]-Table2[[#This Row],[20D EMA]])/Table2[[#This Row],[20D EMA]]</f>
        <v>1.430177124917638E-2</v>
      </c>
      <c r="T65" s="1">
        <f>(Table2[[#This Row],[Close Price]]-Table2[[#This Row],[50D EMA]])/Table2[[#This Row],[50D EMA]]</f>
        <v>-2.2151426461170836E-2</v>
      </c>
      <c r="U65" s="1">
        <f>(Table2[[#This Row],[Close Price]]-Table2[[#This Row],[200D EMA]])/Table2[[#This Row],[200D EMA]]</f>
        <v>6.9002787827819281E-2</v>
      </c>
      <c r="V65">
        <v>0.926358296405001</v>
      </c>
      <c r="W65">
        <v>505.55</v>
      </c>
      <c r="X65">
        <v>525.70000000000005</v>
      </c>
      <c r="Y65">
        <v>505.55</v>
      </c>
      <c r="Z65">
        <v>537.29999999999995</v>
      </c>
      <c r="AA65">
        <v>456.45</v>
      </c>
      <c r="AB65">
        <v>537.29999999999995</v>
      </c>
      <c r="AC65" s="1">
        <f>(Table2[[#This Row],[Close Price]]/Table2[[#This Row],[Day Low]])-1</f>
        <v>3.5308080308574796E-2</v>
      </c>
      <c r="AD65" s="1">
        <f>(Table2[[#This Row],[Day High]]/Table2[[#This Row],[Close Price]])-1</f>
        <v>4.3943446694689747E-3</v>
      </c>
      <c r="AE65" s="1">
        <f>(Table2[[#This Row],[Close Price]]/Table2[[#This Row],[Current Week Low]])-1</f>
        <v>3.5308080308574796E-2</v>
      </c>
      <c r="AF65" s="1">
        <f>(Table2[[#This Row],[Current Week High]]/Table2[[#This Row],[Close Price]])-1</f>
        <v>2.6557126480702964E-2</v>
      </c>
      <c r="AG65" s="1">
        <f>(Table2[[#This Row],[Close Price]]/Table2[[#This Row],[Current Month Low]])-1</f>
        <v>0.14667542994851579</v>
      </c>
      <c r="AH65" s="1">
        <f>(Table2[[#This Row],[Current Month High]]/Table2[[#This Row],[Close Price]])-1</f>
        <v>2.6557126480702964E-2</v>
      </c>
      <c r="AI65">
        <v>42.930836836071798</v>
      </c>
      <c r="AJ65">
        <v>96.176911544227806</v>
      </c>
      <c r="AK65" t="str">
        <f>IF(AND(Table2[[#This Row],[20D EMA]]&gt;Table2[[#This Row],[50D EMA]],Table2[[#This Row],[50D EMA]]&gt;Table2[[#This Row],[200D EMA]]),"Uptrend","Downtrend/NoTrend")</f>
        <v>Downtrend/NoTrend</v>
      </c>
      <c r="AL65">
        <v>-0.09</v>
      </c>
      <c r="AM65" t="s">
        <v>3190</v>
      </c>
      <c r="AN65">
        <v>1.76</v>
      </c>
      <c r="AO65" t="s">
        <v>3191</v>
      </c>
      <c r="AP65">
        <v>0.254380439021753</v>
      </c>
      <c r="AQ65">
        <f>(Table2[[#This Row],[Sharpe Ratio]]-AVERAGE(Table2[Sharpe Ratio]))/_xlfn.STDEV.P(Table2[Sharpe Ratio])</f>
        <v>2.2099283653245618</v>
      </c>
      <c r="AR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">
        <f>_xlfn.RANK.AVG(Table2[[#This Row],[1Y Return vs Nifty Z-Score]],Table2[1Y Return vs Nifty Z-Score])</f>
        <v>193</v>
      </c>
      <c r="AT65">
        <f>_xlfn.RANK.AVG(Table2[[#This Row],[6M Return vs Nifty Z-Score]],Table2[6M Return vs Nifty Z-Score])</f>
        <v>154</v>
      </c>
      <c r="AU65">
        <f>_xlfn.RANK.AVG(Table2[[#This Row],[Sharpe Ratio Z-Score]],Table2[Sharpe Ratio Z-Score])</f>
        <v>9</v>
      </c>
      <c r="AV65">
        <f>(Table2[[#This Row],[Rank 1Y]]+Table2[[#This Row],[Rank 6M]]+Table2[[#This Row],[Rank Sharpe]])/3</f>
        <v>118.66666666666667</v>
      </c>
    </row>
    <row r="66" spans="1:48" x14ac:dyDescent="0.3">
      <c r="A66" t="s">
        <v>705</v>
      </c>
      <c r="B66" t="s">
        <v>706</v>
      </c>
      <c r="C66" t="s">
        <v>3143</v>
      </c>
      <c r="D66" t="s">
        <v>437</v>
      </c>
      <c r="E66">
        <v>25665.119999999999</v>
      </c>
      <c r="F66">
        <v>725.25</v>
      </c>
      <c r="G66">
        <v>102.14912088462999</v>
      </c>
      <c r="H66">
        <f>(Table2[[#This Row],[1Y Return vs Nifty]]-AVERAGE(Table2[1Y Return vs Nifty]))/_xlfn.STDEV.P(Table2[1Y Return vs Nifty])</f>
        <v>1.3331857431310139</v>
      </c>
      <c r="I66">
        <v>-4.9564816996385801</v>
      </c>
      <c r="J66">
        <f>(Table2[[#This Row],[1M Return vs Nifty]]-AVERAGE(Table2[1M Return vs Nifty]))/_xlfn.STDEV.P(Table2[1M Return vs Nifty])</f>
        <v>-0.54300904427979413</v>
      </c>
      <c r="K66">
        <v>30.918817242194699</v>
      </c>
      <c r="L66">
        <f>(Table2[[#This Row],[6M Return vs Nifty]]-AVERAGE(Table2[6M Return vs Nifty]))/_xlfn.STDEV.P(Table2[6M Return vs Nifty])</f>
        <v>0.71550411763440469</v>
      </c>
      <c r="M66">
        <v>6.9139467181061303</v>
      </c>
      <c r="N66">
        <f>(Table2[[#This Row],[1W Return vs Nifty]]-AVERAGE(Table2[1W Return vs Nifty]))/_xlfn.STDEV.P(Table2[1W Return vs Nifty])</f>
        <v>1.492886966029725</v>
      </c>
      <c r="O66">
        <v>729.06</v>
      </c>
      <c r="P66">
        <v>754.72720037469401</v>
      </c>
      <c r="Q66">
        <v>655.46366959622605</v>
      </c>
      <c r="R66">
        <v>55.335887379675903</v>
      </c>
      <c r="S66" s="1">
        <f>(Table2[[#This Row],[Close Price]]-Table2[[#This Row],[20D EMA]])/Table2[[#This Row],[20D EMA]]</f>
        <v>-5.2259073327297423E-3</v>
      </c>
      <c r="T66" s="1">
        <f>(Table2[[#This Row],[Close Price]]-Table2[[#This Row],[50D EMA]])/Table2[[#This Row],[50D EMA]]</f>
        <v>-3.9056761648526346E-2</v>
      </c>
      <c r="U66" s="1">
        <f>(Table2[[#This Row],[Close Price]]-Table2[[#This Row],[200D EMA]])/Table2[[#This Row],[200D EMA]]</f>
        <v>0.10646864752513775</v>
      </c>
      <c r="V66">
        <v>1.0155797348355</v>
      </c>
      <c r="W66">
        <v>720.05</v>
      </c>
      <c r="X66">
        <v>734.9</v>
      </c>
      <c r="Y66">
        <v>674</v>
      </c>
      <c r="Z66">
        <v>739</v>
      </c>
      <c r="AA66">
        <v>647.79999999999995</v>
      </c>
      <c r="AB66">
        <v>782</v>
      </c>
      <c r="AC66" s="1">
        <f>(Table2[[#This Row],[Close Price]]/Table2[[#This Row],[Day Low]])-1</f>
        <v>7.221720713839419E-3</v>
      </c>
      <c r="AD66" s="1">
        <f>(Table2[[#This Row],[Day High]]/Table2[[#This Row],[Close Price]])-1</f>
        <v>1.3305756635642929E-2</v>
      </c>
      <c r="AE66" s="1">
        <f>(Table2[[#This Row],[Close Price]]/Table2[[#This Row],[Current Week Low]])-1</f>
        <v>7.6038575667655817E-2</v>
      </c>
      <c r="AF66" s="1">
        <f>(Table2[[#This Row],[Current Week High]]/Table2[[#This Row],[Close Price]])-1</f>
        <v>1.8958979662185405E-2</v>
      </c>
      <c r="AG66" s="1">
        <f>(Table2[[#This Row],[Close Price]]/Table2[[#This Row],[Current Month Low]])-1</f>
        <v>0.11955850571163951</v>
      </c>
      <c r="AH66" s="1">
        <f>(Table2[[#This Row],[Current Month High]]/Table2[[#This Row],[Close Price]])-1</f>
        <v>7.8248879696656282E-2</v>
      </c>
      <c r="AI66">
        <v>33.746983798690103</v>
      </c>
      <c r="AJ66">
        <v>159.017857142857</v>
      </c>
      <c r="AK66" t="str">
        <f>IF(AND(Table2[[#This Row],[20D EMA]]&gt;Table2[[#This Row],[50D EMA]],Table2[[#This Row],[50D EMA]]&gt;Table2[[#This Row],[200D EMA]]),"Uptrend","Downtrend/NoTrend")</f>
        <v>Downtrend/NoTrend</v>
      </c>
      <c r="AL66">
        <v>-0.1</v>
      </c>
      <c r="AM66" t="s">
        <v>3190</v>
      </c>
      <c r="AN66">
        <v>-5.13</v>
      </c>
      <c r="AO66" t="s">
        <v>3190</v>
      </c>
      <c r="AP66">
        <v>0.12643577707058101</v>
      </c>
      <c r="AQ66">
        <f>(Table2[[#This Row],[Sharpe Ratio]]-AVERAGE(Table2[Sharpe Ratio]))/_xlfn.STDEV.P(Table2[Sharpe Ratio])</f>
        <v>0.71071123010252335</v>
      </c>
      <c r="AR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">
        <f>_xlfn.RANK.AVG(Table2[[#This Row],[1Y Return vs Nifty Z-Score]],Table2[1Y Return vs Nifty Z-Score])</f>
        <v>69</v>
      </c>
      <c r="AT66">
        <f>_xlfn.RANK.AVG(Table2[[#This Row],[6M Return vs Nifty Z-Score]],Table2[6M Return vs Nifty Z-Score])</f>
        <v>128</v>
      </c>
      <c r="AU66">
        <f>_xlfn.RANK.AVG(Table2[[#This Row],[Sharpe Ratio Z-Score]],Table2[Sharpe Ratio Z-Score])</f>
        <v>163</v>
      </c>
      <c r="AV66">
        <f>(Table2[[#This Row],[Rank 1Y]]+Table2[[#This Row],[Rank 6M]]+Table2[[#This Row],[Rank Sharpe]])/3</f>
        <v>120</v>
      </c>
    </row>
    <row r="67" spans="1:48" x14ac:dyDescent="0.3">
      <c r="A67" t="s">
        <v>866</v>
      </c>
      <c r="B67" t="s">
        <v>867</v>
      </c>
      <c r="C67" t="s">
        <v>3147</v>
      </c>
      <c r="D67" t="s">
        <v>237</v>
      </c>
      <c r="E67">
        <v>18468.273070499999</v>
      </c>
      <c r="F67">
        <v>2683.8</v>
      </c>
      <c r="G67">
        <v>102.09935172471</v>
      </c>
      <c r="H67">
        <f>(Table2[[#This Row],[1Y Return vs Nifty]]-AVERAGE(Table2[1Y Return vs Nifty]))/_xlfn.STDEV.P(Table2[1Y Return vs Nifty])</f>
        <v>1.3323377495658892</v>
      </c>
      <c r="I67">
        <v>-1.33490132995068</v>
      </c>
      <c r="J67">
        <f>(Table2[[#This Row],[1M Return vs Nifty]]-AVERAGE(Table2[1M Return vs Nifty]))/_xlfn.STDEV.P(Table2[1M Return vs Nifty])</f>
        <v>-0.1261962300200023</v>
      </c>
      <c r="K67">
        <v>63.868230214583797</v>
      </c>
      <c r="L67">
        <f>(Table2[[#This Row],[6M Return vs Nifty]]-AVERAGE(Table2[6M Return vs Nifty]))/_xlfn.STDEV.P(Table2[6M Return vs Nifty])</f>
        <v>1.7620124804406709</v>
      </c>
      <c r="M67">
        <v>-1.1113637843731401</v>
      </c>
      <c r="N67">
        <f>(Table2[[#This Row],[1W Return vs Nifty]]-AVERAGE(Table2[1W Return vs Nifty]))/_xlfn.STDEV.P(Table2[1W Return vs Nifty])</f>
        <v>-0.27469674772728048</v>
      </c>
      <c r="O67">
        <v>2674.35</v>
      </c>
      <c r="P67">
        <v>2566.11565696145</v>
      </c>
      <c r="Q67">
        <v>2038.44646768237</v>
      </c>
      <c r="R67">
        <v>45.305318103517898</v>
      </c>
      <c r="S67" s="1">
        <f>(Table2[[#This Row],[Close Price]]-Table2[[#This Row],[20D EMA]])/Table2[[#This Row],[20D EMA]]</f>
        <v>3.5335689045937419E-3</v>
      </c>
      <c r="T67" s="1">
        <f>(Table2[[#This Row],[Close Price]]-Table2[[#This Row],[50D EMA]])/Table2[[#This Row],[50D EMA]]</f>
        <v>4.5860888116750279E-2</v>
      </c>
      <c r="U67" s="1">
        <f>(Table2[[#This Row],[Close Price]]-Table2[[#This Row],[200D EMA]])/Table2[[#This Row],[200D EMA]]</f>
        <v>0.31659086591141672</v>
      </c>
      <c r="V67">
        <v>0.65572466423148201</v>
      </c>
      <c r="W67">
        <v>2585</v>
      </c>
      <c r="X67">
        <v>2725</v>
      </c>
      <c r="Y67">
        <v>2550</v>
      </c>
      <c r="Z67">
        <v>2828</v>
      </c>
      <c r="AA67">
        <v>2450</v>
      </c>
      <c r="AB67">
        <v>2975</v>
      </c>
      <c r="AC67" s="1">
        <f>(Table2[[#This Row],[Close Price]]/Table2[[#This Row],[Day Low]])-1</f>
        <v>3.8220502901354036E-2</v>
      </c>
      <c r="AD67" s="1">
        <f>(Table2[[#This Row],[Day High]]/Table2[[#This Row],[Close Price]])-1</f>
        <v>1.535136746404353E-2</v>
      </c>
      <c r="AE67" s="1">
        <f>(Table2[[#This Row],[Close Price]]/Table2[[#This Row],[Current Week Low]])-1</f>
        <v>5.2470588235294269E-2</v>
      </c>
      <c r="AF67" s="1">
        <f>(Table2[[#This Row],[Current Week High]]/Table2[[#This Row],[Close Price]])-1</f>
        <v>5.3729786124152357E-2</v>
      </c>
      <c r="AG67" s="1">
        <f>(Table2[[#This Row],[Close Price]]/Table2[[#This Row],[Current Month Low]])-1</f>
        <v>9.5428571428571418E-2</v>
      </c>
      <c r="AH67" s="1">
        <f>(Table2[[#This Row],[Current Month High]]/Table2[[#This Row],[Close Price]])-1</f>
        <v>0.10850286906624929</v>
      </c>
      <c r="AI67">
        <v>10.8502869066249</v>
      </c>
      <c r="AJ67">
        <v>130.04328633266101</v>
      </c>
      <c r="AK67" t="str">
        <f>IF(AND(Table2[[#This Row],[20D EMA]]&gt;Table2[[#This Row],[50D EMA]],Table2[[#This Row],[50D EMA]]&gt;Table2[[#This Row],[200D EMA]]),"Uptrend","Downtrend/NoTrend")</f>
        <v>Uptrend</v>
      </c>
      <c r="AL67">
        <v>0.2</v>
      </c>
      <c r="AM67" t="s">
        <v>3191</v>
      </c>
      <c r="AN67">
        <v>-6.97</v>
      </c>
      <c r="AO67" t="s">
        <v>3190</v>
      </c>
      <c r="AP67">
        <v>9.6097140416381996E-2</v>
      </c>
      <c r="AQ67">
        <f>(Table2[[#This Row],[Sharpe Ratio]]-AVERAGE(Table2[Sharpe Ratio]))/_xlfn.STDEV.P(Table2[Sharpe Ratio])</f>
        <v>0.35521219452252478</v>
      </c>
      <c r="AR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3.0486694467818021</v>
      </c>
      <c r="AS67">
        <f>_xlfn.RANK.AVG(Table2[[#This Row],[1Y Return vs Nifty Z-Score]],Table2[1Y Return vs Nifty Z-Score])</f>
        <v>70</v>
      </c>
      <c r="AT67">
        <f>_xlfn.RANK.AVG(Table2[[#This Row],[6M Return vs Nifty Z-Score]],Table2[6M Return vs Nifty Z-Score])</f>
        <v>42</v>
      </c>
      <c r="AU67">
        <f>_xlfn.RANK.AVG(Table2[[#This Row],[Sharpe Ratio Z-Score]],Table2[Sharpe Ratio Z-Score])</f>
        <v>248</v>
      </c>
      <c r="AV67">
        <f>(Table2[[#This Row],[Rank 1Y]]+Table2[[#This Row],[Rank 6M]]+Table2[[#This Row],[Rank Sharpe]])/3</f>
        <v>120</v>
      </c>
    </row>
    <row r="68" spans="1:48" x14ac:dyDescent="0.3">
      <c r="A68" t="s">
        <v>198</v>
      </c>
      <c r="B68" t="s">
        <v>199</v>
      </c>
      <c r="C68" t="s">
        <v>3151</v>
      </c>
      <c r="D68" t="s">
        <v>100</v>
      </c>
      <c r="E68">
        <v>127287.71501845001</v>
      </c>
      <c r="F68">
        <v>2715.9</v>
      </c>
      <c r="G68">
        <v>43.3320763783994</v>
      </c>
      <c r="H68">
        <f>(Table2[[#This Row],[1Y Return vs Nifty]]-AVERAGE(Table2[1Y Return vs Nifty]))/_xlfn.STDEV.P(Table2[1Y Return vs Nifty])</f>
        <v>0.33102948127907589</v>
      </c>
      <c r="I68">
        <v>-2.757842646351</v>
      </c>
      <c r="J68">
        <f>(Table2[[#This Row],[1M Return vs Nifty]]-AVERAGE(Table2[1M Return vs Nifty]))/_xlfn.STDEV.P(Table2[1M Return vs Nifty])</f>
        <v>-0.28996456154165295</v>
      </c>
      <c r="K68">
        <v>26.950080603271498</v>
      </c>
      <c r="L68">
        <f>(Table2[[#This Row],[6M Return vs Nifty]]-AVERAGE(Table2[6M Return vs Nifty]))/_xlfn.STDEV.P(Table2[6M Return vs Nifty])</f>
        <v>0.58945282543417166</v>
      </c>
      <c r="M68">
        <v>-3.5951739933824198</v>
      </c>
      <c r="N68">
        <f>(Table2[[#This Row],[1W Return vs Nifty]]-AVERAGE(Table2[1W Return vs Nifty]))/_xlfn.STDEV.P(Table2[1W Return vs Nifty])</f>
        <v>-0.8217587551289719</v>
      </c>
      <c r="O68">
        <v>2772.73</v>
      </c>
      <c r="P68">
        <v>2721.9580139392901</v>
      </c>
      <c r="Q68">
        <v>2347.8674749933198</v>
      </c>
      <c r="R68">
        <v>33.327271019933697</v>
      </c>
      <c r="S68" s="1">
        <f>(Table2[[#This Row],[Close Price]]-Table2[[#This Row],[20D EMA]])/Table2[[#This Row],[20D EMA]]</f>
        <v>-2.0496045413725798E-2</v>
      </c>
      <c r="T68" s="1">
        <f>(Table2[[#This Row],[Close Price]]-Table2[[#This Row],[50D EMA]])/Table2[[#This Row],[50D EMA]]</f>
        <v>-2.2256088845847882E-3</v>
      </c>
      <c r="U68" s="1">
        <f>(Table2[[#This Row],[Close Price]]-Table2[[#This Row],[200D EMA]])/Table2[[#This Row],[200D EMA]]</f>
        <v>0.15675183072576421</v>
      </c>
      <c r="V68">
        <v>0.89313161247599204</v>
      </c>
      <c r="W68">
        <v>2651.1</v>
      </c>
      <c r="X68">
        <v>2753.8</v>
      </c>
      <c r="Y68">
        <v>2594.6</v>
      </c>
      <c r="Z68">
        <v>2848</v>
      </c>
      <c r="AA68">
        <v>2594.6</v>
      </c>
      <c r="AB68">
        <v>2875.25</v>
      </c>
      <c r="AC68" s="1">
        <f>(Table2[[#This Row],[Close Price]]/Table2[[#This Row],[Day Low]])-1</f>
        <v>2.444268416883566E-2</v>
      </c>
      <c r="AD68" s="1">
        <f>(Table2[[#This Row],[Day High]]/Table2[[#This Row],[Close Price]])-1</f>
        <v>1.3954858426304284E-2</v>
      </c>
      <c r="AE68" s="1">
        <f>(Table2[[#This Row],[Close Price]]/Table2[[#This Row],[Current Week Low]])-1</f>
        <v>4.6750944268866279E-2</v>
      </c>
      <c r="AF68" s="1">
        <f>(Table2[[#This Row],[Current Week High]]/Table2[[#This Row],[Close Price]])-1</f>
        <v>4.8639493353952679E-2</v>
      </c>
      <c r="AG68" s="1">
        <f>(Table2[[#This Row],[Close Price]]/Table2[[#This Row],[Current Month Low]])-1</f>
        <v>4.6750944268866279E-2</v>
      </c>
      <c r="AH68" s="1">
        <f>(Table2[[#This Row],[Current Month High]]/Table2[[#This Row],[Close Price]])-1</f>
        <v>5.8672999742258591E-2</v>
      </c>
      <c r="AI68">
        <v>8.9141720976471692</v>
      </c>
      <c r="AJ68">
        <v>75.389086212463596</v>
      </c>
      <c r="AK68" t="str">
        <f>IF(AND(Table2[[#This Row],[20D EMA]]&gt;Table2[[#This Row],[50D EMA]],Table2[[#This Row],[50D EMA]]&gt;Table2[[#This Row],[200D EMA]]),"Uptrend","Downtrend/NoTrend")</f>
        <v>Uptrend</v>
      </c>
      <c r="AL68">
        <v>0.14000000000000001</v>
      </c>
      <c r="AM68" t="s">
        <v>3191</v>
      </c>
      <c r="AN68">
        <v>-4.32</v>
      </c>
      <c r="AO68" t="s">
        <v>3190</v>
      </c>
      <c r="AP68">
        <v>0.24413933028969301</v>
      </c>
      <c r="AQ68">
        <f>(Table2[[#This Row],[Sharpe Ratio]]-AVERAGE(Table2[Sharpe Ratio]))/_xlfn.STDEV.P(Table2[Sharpe Ratio])</f>
        <v>2.0899261279460624</v>
      </c>
      <c r="AR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1.898685117988685</v>
      </c>
      <c r="AS68">
        <f>_xlfn.RANK.AVG(Table2[[#This Row],[1Y Return vs Nifty Z-Score]],Table2[1Y Return vs Nifty Z-Score])</f>
        <v>200</v>
      </c>
      <c r="AT68">
        <f>_xlfn.RANK.AVG(Table2[[#This Row],[6M Return vs Nifty Z-Score]],Table2[6M Return vs Nifty Z-Score])</f>
        <v>148</v>
      </c>
      <c r="AU68">
        <f>_xlfn.RANK.AVG(Table2[[#This Row],[Sharpe Ratio Z-Score]],Table2[Sharpe Ratio Z-Score])</f>
        <v>15</v>
      </c>
      <c r="AV68">
        <f>(Table2[[#This Row],[Rank 1Y]]+Table2[[#This Row],[Rank 6M]]+Table2[[#This Row],[Rank Sharpe]])/3</f>
        <v>121</v>
      </c>
    </row>
    <row r="69" spans="1:48" x14ac:dyDescent="0.3">
      <c r="A69" t="s">
        <v>601</v>
      </c>
      <c r="B69" t="s">
        <v>602</v>
      </c>
      <c r="C69" t="s">
        <v>3145</v>
      </c>
      <c r="D69" t="s">
        <v>404</v>
      </c>
      <c r="E69">
        <v>32290.5</v>
      </c>
      <c r="F69">
        <v>1579.3</v>
      </c>
      <c r="G69">
        <v>107.891268225822</v>
      </c>
      <c r="H69">
        <f>(Table2[[#This Row],[1Y Return vs Nifty]]-AVERAGE(Table2[1Y Return vs Nifty]))/_xlfn.STDEV.P(Table2[1Y Return vs Nifty])</f>
        <v>1.4310235206453608</v>
      </c>
      <c r="I69">
        <v>7.3080784939521797</v>
      </c>
      <c r="J69">
        <f>(Table2[[#This Row],[1M Return vs Nifty]]-AVERAGE(Table2[1M Return vs Nifty]))/_xlfn.STDEV.P(Table2[1M Return vs Nifty])</f>
        <v>0.86853655960520948</v>
      </c>
      <c r="K69">
        <v>47.691491424139201</v>
      </c>
      <c r="L69">
        <f>(Table2[[#This Row],[6M Return vs Nifty]]-AVERAGE(Table2[6M Return vs Nifty]))/_xlfn.STDEV.P(Table2[6M Return vs Nifty])</f>
        <v>1.2482220696276161</v>
      </c>
      <c r="M69">
        <v>4.2406855044676997</v>
      </c>
      <c r="N69">
        <f>(Table2[[#This Row],[1W Return vs Nifty]]-AVERAGE(Table2[1W Return vs Nifty]))/_xlfn.STDEV.P(Table2[1W Return vs Nifty])</f>
        <v>0.90409816061393333</v>
      </c>
      <c r="O69">
        <v>1491.25</v>
      </c>
      <c r="P69">
        <v>1420.0537036251401</v>
      </c>
      <c r="Q69">
        <v>1158.2362207107601</v>
      </c>
      <c r="R69">
        <v>62.936258595236502</v>
      </c>
      <c r="S69" s="1">
        <f>(Table2[[#This Row],[Close Price]]-Table2[[#This Row],[20D EMA]])/Table2[[#This Row],[20D EMA]]</f>
        <v>5.9044425817267362E-2</v>
      </c>
      <c r="T69" s="1">
        <f>(Table2[[#This Row],[Close Price]]-Table2[[#This Row],[50D EMA]])/Table2[[#This Row],[50D EMA]]</f>
        <v>0.11214103802435985</v>
      </c>
      <c r="U69" s="1">
        <f>(Table2[[#This Row],[Close Price]]-Table2[[#This Row],[200D EMA]])/Table2[[#This Row],[200D EMA]]</f>
        <v>0.36353877711651167</v>
      </c>
      <c r="V69">
        <v>1.59317168054062</v>
      </c>
      <c r="W69">
        <v>1495</v>
      </c>
      <c r="X69">
        <v>1587.2</v>
      </c>
      <c r="Y69">
        <v>1480.35</v>
      </c>
      <c r="Z69">
        <v>1640</v>
      </c>
      <c r="AA69">
        <v>1344.6</v>
      </c>
      <c r="AB69">
        <v>1640</v>
      </c>
      <c r="AC69" s="1">
        <f>(Table2[[#This Row],[Close Price]]/Table2[[#This Row],[Day Low]])-1</f>
        <v>5.6387959866220694E-2</v>
      </c>
      <c r="AD69" s="1">
        <f>(Table2[[#This Row],[Day High]]/Table2[[#This Row],[Close Price]])-1</f>
        <v>5.0022161717218072E-3</v>
      </c>
      <c r="AE69" s="1">
        <f>(Table2[[#This Row],[Close Price]]/Table2[[#This Row],[Current Week Low]])-1</f>
        <v>6.6842300807241628E-2</v>
      </c>
      <c r="AF69" s="1">
        <f>(Table2[[#This Row],[Current Week High]]/Table2[[#This Row],[Close Price]])-1</f>
        <v>3.8434749572595406E-2</v>
      </c>
      <c r="AG69" s="1">
        <f>(Table2[[#This Row],[Close Price]]/Table2[[#This Row],[Current Month Low]])-1</f>
        <v>0.17455005206009222</v>
      </c>
      <c r="AH69" s="1">
        <f>(Table2[[#This Row],[Current Month High]]/Table2[[#This Row],[Close Price]])-1</f>
        <v>3.8434749572595406E-2</v>
      </c>
      <c r="AI69">
        <v>5.3884632432090296</v>
      </c>
      <c r="AJ69">
        <v>150.285261489698</v>
      </c>
      <c r="AK69" t="str">
        <f>IF(AND(Table2[[#This Row],[20D EMA]]&gt;Table2[[#This Row],[50D EMA]],Table2[[#This Row],[50D EMA]]&gt;Table2[[#This Row],[200D EMA]]),"Uptrend","Downtrend/NoTrend")</f>
        <v>Uptrend</v>
      </c>
      <c r="AL69">
        <v>0.23</v>
      </c>
      <c r="AM69" t="s">
        <v>3191</v>
      </c>
      <c r="AN69">
        <v>9.93</v>
      </c>
      <c r="AO69" t="s">
        <v>3191</v>
      </c>
      <c r="AP69">
        <v>0.101246591944171</v>
      </c>
      <c r="AQ69">
        <f>(Table2[[#This Row],[Sharpe Ratio]]-AVERAGE(Table2[Sharpe Ratio]))/_xlfn.STDEV.P(Table2[Sharpe Ratio])</f>
        <v>0.41555192147731446</v>
      </c>
      <c r="AR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4.8674322319694339</v>
      </c>
      <c r="AS69">
        <f>_xlfn.RANK.AVG(Table2[[#This Row],[1Y Return vs Nifty Z-Score]],Table2[1Y Return vs Nifty Z-Score])</f>
        <v>61</v>
      </c>
      <c r="AT69">
        <f>_xlfn.RANK.AVG(Table2[[#This Row],[6M Return vs Nifty Z-Score]],Table2[6M Return vs Nifty Z-Score])</f>
        <v>72</v>
      </c>
      <c r="AU69">
        <f>_xlfn.RANK.AVG(Table2[[#This Row],[Sharpe Ratio Z-Score]],Table2[Sharpe Ratio Z-Score])</f>
        <v>230</v>
      </c>
      <c r="AV69">
        <f>(Table2[[#This Row],[Rank 1Y]]+Table2[[#This Row],[Rank 6M]]+Table2[[#This Row],[Rank Sharpe]])/3</f>
        <v>121</v>
      </c>
    </row>
    <row r="70" spans="1:48" x14ac:dyDescent="0.3">
      <c r="A70" t="s">
        <v>1120</v>
      </c>
      <c r="B70" t="s">
        <v>1121</v>
      </c>
      <c r="C70" t="s">
        <v>3147</v>
      </c>
      <c r="D70" t="s">
        <v>127</v>
      </c>
      <c r="E70">
        <v>11372.466591775001</v>
      </c>
      <c r="F70">
        <v>1846.35</v>
      </c>
      <c r="G70">
        <v>32.916167585290502</v>
      </c>
      <c r="H70">
        <f>(Table2[[#This Row],[1Y Return vs Nifty]]-AVERAGE(Table2[1Y Return vs Nifty]))/_xlfn.STDEV.P(Table2[1Y Return vs Nifty])</f>
        <v>0.15355765644457595</v>
      </c>
      <c r="I70">
        <v>-3.0448659136977398</v>
      </c>
      <c r="J70">
        <f>(Table2[[#This Row],[1M Return vs Nifty]]-AVERAGE(Table2[1M Return vs Nifty]))/_xlfn.STDEV.P(Table2[1M Return vs Nifty])</f>
        <v>-0.32299847591289338</v>
      </c>
      <c r="K70">
        <v>62.873711766621902</v>
      </c>
      <c r="L70">
        <f>(Table2[[#This Row],[6M Return vs Nifty]]-AVERAGE(Table2[6M Return vs Nifty]))/_xlfn.STDEV.P(Table2[6M Return vs Nifty])</f>
        <v>1.7304255179163501</v>
      </c>
      <c r="M70">
        <v>-0.57128786404832399</v>
      </c>
      <c r="N70">
        <f>(Table2[[#This Row],[1W Return vs Nifty]]-AVERAGE(Table2[1W Return vs Nifty]))/_xlfn.STDEV.P(Table2[1W Return vs Nifty])</f>
        <v>-0.15574441551987789</v>
      </c>
      <c r="O70">
        <v>1860.99</v>
      </c>
      <c r="P70">
        <v>1754.10522498874</v>
      </c>
      <c r="Q70">
        <v>1419.6992512730701</v>
      </c>
      <c r="R70">
        <v>44.592763394551802</v>
      </c>
      <c r="S70" s="1">
        <f>(Table2[[#This Row],[Close Price]]-Table2[[#This Row],[20D EMA]])/Table2[[#This Row],[20D EMA]]</f>
        <v>-7.8667805845276436E-3</v>
      </c>
      <c r="T70" s="1">
        <f>(Table2[[#This Row],[Close Price]]-Table2[[#This Row],[50D EMA]])/Table2[[#This Row],[50D EMA]]</f>
        <v>5.2587936970458556E-2</v>
      </c>
      <c r="U70" s="1">
        <f>(Table2[[#This Row],[Close Price]]-Table2[[#This Row],[200D EMA]])/Table2[[#This Row],[200D EMA]]</f>
        <v>0.30052192275536127</v>
      </c>
      <c r="V70">
        <v>0.49748211306072099</v>
      </c>
      <c r="W70">
        <v>1788.05</v>
      </c>
      <c r="X70">
        <v>1854.65</v>
      </c>
      <c r="Y70">
        <v>1788.05</v>
      </c>
      <c r="Z70">
        <v>1954.45</v>
      </c>
      <c r="AA70">
        <v>1780.05</v>
      </c>
      <c r="AB70">
        <v>1954.45</v>
      </c>
      <c r="AC70" s="1">
        <f>(Table2[[#This Row],[Close Price]]/Table2[[#This Row],[Day Low]])-1</f>
        <v>3.2605352199323256E-2</v>
      </c>
      <c r="AD70" s="1">
        <f>(Table2[[#This Row],[Day High]]/Table2[[#This Row],[Close Price]])-1</f>
        <v>4.4953557017901602E-3</v>
      </c>
      <c r="AE70" s="1">
        <f>(Table2[[#This Row],[Close Price]]/Table2[[#This Row],[Current Week Low]])-1</f>
        <v>3.2605352199323256E-2</v>
      </c>
      <c r="AF70" s="1">
        <f>(Table2[[#This Row],[Current Week High]]/Table2[[#This Row],[Close Price]])-1</f>
        <v>5.8547945947409863E-2</v>
      </c>
      <c r="AG70" s="1">
        <f>(Table2[[#This Row],[Close Price]]/Table2[[#This Row],[Current Month Low]])-1</f>
        <v>3.724614477121424E-2</v>
      </c>
      <c r="AH70" s="1">
        <f>(Table2[[#This Row],[Current Month High]]/Table2[[#This Row],[Close Price]])-1</f>
        <v>5.8547945947409863E-2</v>
      </c>
      <c r="AI70">
        <v>19.1540065534703</v>
      </c>
      <c r="AJ70">
        <v>91.709064479285601</v>
      </c>
      <c r="AK70" t="str">
        <f>IF(AND(Table2[[#This Row],[20D EMA]]&gt;Table2[[#This Row],[50D EMA]],Table2[[#This Row],[50D EMA]]&gt;Table2[[#This Row],[200D EMA]]),"Uptrend","Downtrend/NoTrend")</f>
        <v>Uptrend</v>
      </c>
      <c r="AL70">
        <v>0.34</v>
      </c>
      <c r="AM70" t="s">
        <v>3191</v>
      </c>
      <c r="AN70">
        <v>-2.5499999999999998</v>
      </c>
      <c r="AO70" t="s">
        <v>3190</v>
      </c>
      <c r="AP70">
        <v>0.177344481619641</v>
      </c>
      <c r="AQ70">
        <f>(Table2[[#This Row],[Sharpe Ratio]]-AVERAGE(Table2[Sharpe Ratio]))/_xlfn.STDEV.P(Table2[Sharpe Ratio])</f>
        <v>1.3072441454111308</v>
      </c>
      <c r="AR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2.7124844283392853</v>
      </c>
      <c r="AS70">
        <f>_xlfn.RANK.AVG(Table2[[#This Row],[1Y Return vs Nifty Z-Score]],Table2[1Y Return vs Nifty Z-Score])</f>
        <v>245</v>
      </c>
      <c r="AT70">
        <f>_xlfn.RANK.AVG(Table2[[#This Row],[6M Return vs Nifty Z-Score]],Table2[6M Return vs Nifty Z-Score])</f>
        <v>43</v>
      </c>
      <c r="AU70">
        <f>_xlfn.RANK.AVG(Table2[[#This Row],[Sharpe Ratio Z-Score]],Table2[Sharpe Ratio Z-Score])</f>
        <v>77</v>
      </c>
      <c r="AV70">
        <f>(Table2[[#This Row],[Rank 1Y]]+Table2[[#This Row],[Rank 6M]]+Table2[[#This Row],[Rank Sharpe]])/3</f>
        <v>121.66666666666667</v>
      </c>
    </row>
    <row r="71" spans="1:48" x14ac:dyDescent="0.3">
      <c r="A71" t="s">
        <v>81</v>
      </c>
      <c r="B71" t="s">
        <v>82</v>
      </c>
      <c r="C71" t="s">
        <v>3154</v>
      </c>
      <c r="D71" t="s">
        <v>83</v>
      </c>
      <c r="E71">
        <v>302192.6715</v>
      </c>
      <c r="F71">
        <v>4524.7</v>
      </c>
      <c r="G71">
        <v>104.192297289048</v>
      </c>
      <c r="H71">
        <f>(Table2[[#This Row],[1Y Return vs Nifty]]-AVERAGE(Table2[1Y Return vs Nifty]))/_xlfn.STDEV.P(Table2[1Y Return vs Nifty])</f>
        <v>1.3679984754766306</v>
      </c>
      <c r="I71">
        <v>3.7117794668010098</v>
      </c>
      <c r="J71">
        <f>(Table2[[#This Row],[1M Return vs Nifty]]-AVERAGE(Table2[1M Return vs Nifty]))/_xlfn.STDEV.P(Table2[1M Return vs Nifty])</f>
        <v>0.45463341086580722</v>
      </c>
      <c r="K71">
        <v>10.0548311526818</v>
      </c>
      <c r="L71">
        <f>(Table2[[#This Row],[6M Return vs Nifty]]-AVERAGE(Table2[6M Return vs Nifty]))/_xlfn.STDEV.P(Table2[6M Return vs Nifty])</f>
        <v>5.2841752679813066E-2</v>
      </c>
      <c r="M71">
        <v>1.3683705600775899</v>
      </c>
      <c r="N71">
        <f>(Table2[[#This Row],[1W Return vs Nifty]]-AVERAGE(Table2[1W Return vs Nifty]))/_xlfn.STDEV.P(Table2[1W Return vs Nifty])</f>
        <v>0.27146754589611588</v>
      </c>
      <c r="O71">
        <v>4479.41</v>
      </c>
      <c r="P71">
        <v>4565.30173960912</v>
      </c>
      <c r="Q71">
        <v>4098.2050717300799</v>
      </c>
      <c r="R71">
        <v>54.365897122324697</v>
      </c>
      <c r="S71" s="1">
        <f>(Table2[[#This Row],[Close Price]]-Table2[[#This Row],[20D EMA]])/Table2[[#This Row],[20D EMA]]</f>
        <v>1.0110706543942163E-2</v>
      </c>
      <c r="T71" s="1">
        <f>(Table2[[#This Row],[Close Price]]-Table2[[#This Row],[50D EMA]])/Table2[[#This Row],[50D EMA]]</f>
        <v>-8.8935500707115304E-3</v>
      </c>
      <c r="U71" s="1">
        <f>(Table2[[#This Row],[Close Price]]-Table2[[#This Row],[200D EMA]])/Table2[[#This Row],[200D EMA]]</f>
        <v>0.10406871320616289</v>
      </c>
      <c r="V71">
        <v>0.76367249648851698</v>
      </c>
      <c r="W71">
        <v>4423.25</v>
      </c>
      <c r="X71">
        <v>4559</v>
      </c>
      <c r="Y71">
        <v>4423.25</v>
      </c>
      <c r="Z71">
        <v>4676.6000000000004</v>
      </c>
      <c r="AA71">
        <v>4120.3500000000004</v>
      </c>
      <c r="AB71">
        <v>4676.6000000000004</v>
      </c>
      <c r="AC71" s="1">
        <f>(Table2[[#This Row],[Close Price]]/Table2[[#This Row],[Day Low]])-1</f>
        <v>2.2935624258181075E-2</v>
      </c>
      <c r="AD71" s="1">
        <f>(Table2[[#This Row],[Day High]]/Table2[[#This Row],[Close Price]])-1</f>
        <v>7.5806130793201199E-3</v>
      </c>
      <c r="AE71" s="1">
        <f>(Table2[[#This Row],[Close Price]]/Table2[[#This Row],[Current Week Low]])-1</f>
        <v>2.2935624258181075E-2</v>
      </c>
      <c r="AF71" s="1">
        <f>(Table2[[#This Row],[Current Week High]]/Table2[[#This Row],[Close Price]])-1</f>
        <v>3.3571286494132435E-2</v>
      </c>
      <c r="AG71" s="1">
        <f>(Table2[[#This Row],[Close Price]]/Table2[[#This Row],[Current Month Low]])-1</f>
        <v>9.8134867183612862E-2</v>
      </c>
      <c r="AH71" s="1">
        <f>(Table2[[#This Row],[Current Month High]]/Table2[[#This Row],[Close Price]])-1</f>
        <v>3.3571286494132435E-2</v>
      </c>
      <c r="AI71">
        <v>25.4171547284902</v>
      </c>
      <c r="AJ71">
        <v>155.95089942301101</v>
      </c>
      <c r="AK71" t="str">
        <f>IF(AND(Table2[[#This Row],[20D EMA]]&gt;Table2[[#This Row],[50D EMA]],Table2[[#This Row],[50D EMA]]&gt;Table2[[#This Row],[200D EMA]]),"Uptrend","Downtrend/NoTrend")</f>
        <v>Downtrend/NoTrend</v>
      </c>
      <c r="AL71">
        <v>0</v>
      </c>
      <c r="AM71">
        <v>0</v>
      </c>
      <c r="AN71">
        <v>2.23</v>
      </c>
      <c r="AO71" t="s">
        <v>3191</v>
      </c>
      <c r="AP71">
        <v>0.25749557461988498</v>
      </c>
      <c r="AQ71">
        <f>(Table2[[#This Row],[Sharpe Ratio]]-AVERAGE(Table2[Sharpe Ratio]))/_xlfn.STDEV.P(Table2[Sharpe Ratio])</f>
        <v>2.2464305889893672</v>
      </c>
      <c r="AR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">
        <f>_xlfn.RANK.AVG(Table2[[#This Row],[1Y Return vs Nifty Z-Score]],Table2[1Y Return vs Nifty Z-Score])</f>
        <v>65</v>
      </c>
      <c r="AT71">
        <f>_xlfn.RANK.AVG(Table2[[#This Row],[6M Return vs Nifty Z-Score]],Table2[6M Return vs Nifty Z-Score])</f>
        <v>293</v>
      </c>
      <c r="AU71">
        <f>_xlfn.RANK.AVG(Table2[[#This Row],[Sharpe Ratio Z-Score]],Table2[Sharpe Ratio Z-Score])</f>
        <v>8</v>
      </c>
      <c r="AV71">
        <f>(Table2[[#This Row],[Rank 1Y]]+Table2[[#This Row],[Rank 6M]]+Table2[[#This Row],[Rank Sharpe]])/3</f>
        <v>122</v>
      </c>
    </row>
    <row r="72" spans="1:48" x14ac:dyDescent="0.3">
      <c r="A72" t="s">
        <v>1295</v>
      </c>
      <c r="B72" t="s">
        <v>1296</v>
      </c>
      <c r="C72" t="s">
        <v>3159</v>
      </c>
      <c r="D72" t="s">
        <v>268</v>
      </c>
      <c r="E72">
        <v>9156.2005676699991</v>
      </c>
      <c r="F72">
        <v>2214.15</v>
      </c>
      <c r="G72">
        <v>102.777014632106</v>
      </c>
      <c r="H72">
        <f>(Table2[[#This Row],[1Y Return vs Nifty]]-AVERAGE(Table2[1Y Return vs Nifty]))/_xlfn.STDEV.P(Table2[1Y Return vs Nifty])</f>
        <v>1.3438841326215654</v>
      </c>
      <c r="I72">
        <v>12.0171916209983</v>
      </c>
      <c r="J72">
        <f>(Table2[[#This Row],[1M Return vs Nifty]]-AVERAGE(Table2[1M Return vs Nifty]))/_xlfn.STDEV.P(Table2[1M Return vs Nifty])</f>
        <v>1.4105150592625217</v>
      </c>
      <c r="K72">
        <v>57.469199715688397</v>
      </c>
      <c r="L72">
        <f>(Table2[[#This Row],[6M Return vs Nifty]]-AVERAGE(Table2[6M Return vs Nifty]))/_xlfn.STDEV.P(Table2[6M Return vs Nifty])</f>
        <v>1.558772473204183</v>
      </c>
      <c r="M72">
        <v>-2.2156055940275499</v>
      </c>
      <c r="N72">
        <f>(Table2[[#This Row],[1W Return vs Nifty]]-AVERAGE(Table2[1W Return vs Nifty]))/_xlfn.STDEV.P(Table2[1W Return vs Nifty])</f>
        <v>-0.51790725505802038</v>
      </c>
      <c r="O72">
        <v>2188.52</v>
      </c>
      <c r="P72">
        <v>2040.17113234966</v>
      </c>
      <c r="Q72">
        <v>1576.36893158763</v>
      </c>
      <c r="R72">
        <v>49.168935477143201</v>
      </c>
      <c r="S72" s="1">
        <f>(Table2[[#This Row],[Close Price]]-Table2[[#This Row],[20D EMA]])/Table2[[#This Row],[20D EMA]]</f>
        <v>1.1711110704951341E-2</v>
      </c>
      <c r="T72" s="1">
        <f>(Table2[[#This Row],[Close Price]]-Table2[[#This Row],[50D EMA]])/Table2[[#This Row],[50D EMA]]</f>
        <v>8.5276604933611194E-2</v>
      </c>
      <c r="U72" s="1">
        <f>(Table2[[#This Row],[Close Price]]-Table2[[#This Row],[200D EMA]])/Table2[[#This Row],[200D EMA]]</f>
        <v>0.40458870739734321</v>
      </c>
      <c r="V72">
        <v>0.53528234055811996</v>
      </c>
      <c r="W72">
        <v>2125.4499999999998</v>
      </c>
      <c r="X72">
        <v>2233.1</v>
      </c>
      <c r="Y72">
        <v>2125.4499999999998</v>
      </c>
      <c r="Z72">
        <v>2361.9</v>
      </c>
      <c r="AA72">
        <v>2020.05</v>
      </c>
      <c r="AB72">
        <v>2406.75</v>
      </c>
      <c r="AC72" s="1">
        <f>(Table2[[#This Row],[Close Price]]/Table2[[#This Row],[Day Low]])-1</f>
        <v>4.1732339034087129E-2</v>
      </c>
      <c r="AD72" s="1">
        <f>(Table2[[#This Row],[Day High]]/Table2[[#This Row],[Close Price]])-1</f>
        <v>8.5585890748141047E-3</v>
      </c>
      <c r="AE72" s="1">
        <f>(Table2[[#This Row],[Close Price]]/Table2[[#This Row],[Current Week Low]])-1</f>
        <v>4.1732339034087129E-2</v>
      </c>
      <c r="AF72" s="1">
        <f>(Table2[[#This Row],[Current Week High]]/Table2[[#This Row],[Close Price]])-1</f>
        <v>6.6729896348485918E-2</v>
      </c>
      <c r="AG72" s="1">
        <f>(Table2[[#This Row],[Close Price]]/Table2[[#This Row],[Current Month Low]])-1</f>
        <v>9.6086730526472097E-2</v>
      </c>
      <c r="AH72" s="1">
        <f>(Table2[[#This Row],[Current Month High]]/Table2[[#This Row],[Close Price]])-1</f>
        <v>8.6985976559853517E-2</v>
      </c>
      <c r="AI72">
        <v>8.6985976559853508</v>
      </c>
      <c r="AJ72">
        <v>153.887168902648</v>
      </c>
      <c r="AK72" t="str">
        <f>IF(AND(Table2[[#This Row],[20D EMA]]&gt;Table2[[#This Row],[50D EMA]],Table2[[#This Row],[50D EMA]]&gt;Table2[[#This Row],[200D EMA]]),"Uptrend","Downtrend/NoTrend")</f>
        <v>Uptrend</v>
      </c>
      <c r="AL72">
        <v>0.33</v>
      </c>
      <c r="AM72" t="s">
        <v>3191</v>
      </c>
      <c r="AN72">
        <v>-3.77</v>
      </c>
      <c r="AO72" t="s">
        <v>3190</v>
      </c>
      <c r="AP72">
        <v>9.4670906325782997E-2</v>
      </c>
      <c r="AQ72">
        <f>(Table2[[#This Row],[Sharpe Ratio]]-AVERAGE(Table2[Sharpe Ratio]))/_xlfn.STDEV.P(Table2[Sharpe Ratio])</f>
        <v>0.33850001165490451</v>
      </c>
      <c r="AR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4.1337644216851546</v>
      </c>
      <c r="AS72">
        <f>_xlfn.RANK.AVG(Table2[[#This Row],[1Y Return vs Nifty Z-Score]],Table2[1Y Return vs Nifty Z-Score])</f>
        <v>66</v>
      </c>
      <c r="AT72">
        <f>_xlfn.RANK.AVG(Table2[[#This Row],[6M Return vs Nifty Z-Score]],Table2[6M Return vs Nifty Z-Score])</f>
        <v>49</v>
      </c>
      <c r="AU72">
        <f>_xlfn.RANK.AVG(Table2[[#This Row],[Sharpe Ratio Z-Score]],Table2[Sharpe Ratio Z-Score])</f>
        <v>254</v>
      </c>
      <c r="AV72">
        <f>(Table2[[#This Row],[Rank 1Y]]+Table2[[#This Row],[Rank 6M]]+Table2[[#This Row],[Rank Sharpe]])/3</f>
        <v>123</v>
      </c>
    </row>
    <row r="73" spans="1:48" x14ac:dyDescent="0.3">
      <c r="A73" t="s">
        <v>1590</v>
      </c>
      <c r="B73" t="s">
        <v>1591</v>
      </c>
      <c r="C73" t="s">
        <v>3146</v>
      </c>
      <c r="D73" t="s">
        <v>1040</v>
      </c>
      <c r="E73">
        <v>6108.7391396499997</v>
      </c>
      <c r="F73">
        <v>713.65</v>
      </c>
      <c r="G73">
        <v>102.753080018888</v>
      </c>
      <c r="H73">
        <f>(Table2[[#This Row],[1Y Return vs Nifty]]-AVERAGE(Table2[1Y Return vs Nifty]))/_xlfn.STDEV.P(Table2[1Y Return vs Nifty])</f>
        <v>1.3434763218804309</v>
      </c>
      <c r="I73">
        <v>14.650868090531899</v>
      </c>
      <c r="J73">
        <f>(Table2[[#This Row],[1M Return vs Nifty]]-AVERAGE(Table2[1M Return vs Nifty]))/_xlfn.STDEV.P(Table2[1M Return vs Nifty])</f>
        <v>1.7136286144121189</v>
      </c>
      <c r="K73">
        <v>147.46193500602101</v>
      </c>
      <c r="L73">
        <f>(Table2[[#This Row],[6M Return vs Nifty]]-AVERAGE(Table2[6M Return vs Nifty]))/_xlfn.STDEV.P(Table2[6M Return vs Nifty])</f>
        <v>4.4170373579856799</v>
      </c>
      <c r="M73">
        <v>-3.4099201046685899</v>
      </c>
      <c r="N73">
        <f>(Table2[[#This Row],[1W Return vs Nifty]]-AVERAGE(Table2[1W Return vs Nifty]))/_xlfn.STDEV.P(Table2[1W Return vs Nifty])</f>
        <v>-0.78095637664161521</v>
      </c>
      <c r="O73">
        <v>711.75</v>
      </c>
      <c r="P73">
        <v>639.96771594015001</v>
      </c>
      <c r="Q73">
        <v>446.68927912279202</v>
      </c>
      <c r="R73">
        <v>47.409608475731801</v>
      </c>
      <c r="S73" s="1">
        <f>(Table2[[#This Row],[Close Price]]-Table2[[#This Row],[20D EMA]])/Table2[[#This Row],[20D EMA]]</f>
        <v>2.6694766420793498E-3</v>
      </c>
      <c r="T73" s="1">
        <f>(Table2[[#This Row],[Close Price]]-Table2[[#This Row],[50D EMA]])/Table2[[#This Row],[50D EMA]]</f>
        <v>0.11513437666399527</v>
      </c>
      <c r="U73" s="1">
        <f>(Table2[[#This Row],[Close Price]]-Table2[[#This Row],[200D EMA]])/Table2[[#This Row],[200D EMA]]</f>
        <v>0.59764300007706739</v>
      </c>
      <c r="V73">
        <v>0.238619788840367</v>
      </c>
      <c r="W73">
        <v>684.25</v>
      </c>
      <c r="X73">
        <v>725</v>
      </c>
      <c r="Y73">
        <v>682.8</v>
      </c>
      <c r="Z73">
        <v>764.05</v>
      </c>
      <c r="AA73">
        <v>609.54999999999995</v>
      </c>
      <c r="AB73">
        <v>825.05</v>
      </c>
      <c r="AC73" s="1">
        <f>(Table2[[#This Row],[Close Price]]/Table2[[#This Row],[Day Low]])-1</f>
        <v>4.2966751918158463E-2</v>
      </c>
      <c r="AD73" s="1">
        <f>(Table2[[#This Row],[Day High]]/Table2[[#This Row],[Close Price]])-1</f>
        <v>1.5904154697681028E-2</v>
      </c>
      <c r="AE73" s="1">
        <f>(Table2[[#This Row],[Close Price]]/Table2[[#This Row],[Current Week Low]])-1</f>
        <v>4.5181605155243165E-2</v>
      </c>
      <c r="AF73" s="1">
        <f>(Table2[[#This Row],[Current Week High]]/Table2[[#This Row],[Close Price]])-1</f>
        <v>7.0622854340362862E-2</v>
      </c>
      <c r="AG73" s="1">
        <f>(Table2[[#This Row],[Close Price]]/Table2[[#This Row],[Current Month Low]])-1</f>
        <v>0.17078172422278737</v>
      </c>
      <c r="AH73" s="1">
        <f>(Table2[[#This Row],[Current Month High]]/Table2[[#This Row],[Close Price]])-1</f>
        <v>0.15609892804596082</v>
      </c>
      <c r="AI73">
        <v>22.440972465494202</v>
      </c>
      <c r="AJ73">
        <v>230.69972196478199</v>
      </c>
      <c r="AK73" t="str">
        <f>IF(AND(Table2[[#This Row],[20D EMA]]&gt;Table2[[#This Row],[50D EMA]],Table2[[#This Row],[50D EMA]]&gt;Table2[[#This Row],[200D EMA]]),"Uptrend","Downtrend/NoTrend")</f>
        <v>Uptrend</v>
      </c>
      <c r="AL73">
        <v>0.48</v>
      </c>
      <c r="AM73" t="s">
        <v>3191</v>
      </c>
      <c r="AN73">
        <v>-7</v>
      </c>
      <c r="AO73" t="s">
        <v>3190</v>
      </c>
      <c r="AP73">
        <v>7.9669658338814994E-2</v>
      </c>
      <c r="AQ73">
        <f>(Table2[[#This Row],[Sharpe Ratio]]-AVERAGE(Table2[Sharpe Ratio]))/_xlfn.STDEV.P(Table2[Sharpe Ratio])</f>
        <v>0.16271989164989381</v>
      </c>
      <c r="AR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6.8559058092865079</v>
      </c>
      <c r="AS73">
        <f>_xlfn.RANK.AVG(Table2[[#This Row],[1Y Return vs Nifty Z-Score]],Table2[1Y Return vs Nifty Z-Score])</f>
        <v>67</v>
      </c>
      <c r="AT73">
        <f>_xlfn.RANK.AVG(Table2[[#This Row],[6M Return vs Nifty Z-Score]],Table2[6M Return vs Nifty Z-Score])</f>
        <v>3</v>
      </c>
      <c r="AU73">
        <f>_xlfn.RANK.AVG(Table2[[#This Row],[Sharpe Ratio Z-Score]],Table2[Sharpe Ratio Z-Score])</f>
        <v>299</v>
      </c>
      <c r="AV73">
        <f>(Table2[[#This Row],[Rank 1Y]]+Table2[[#This Row],[Rank 6M]]+Table2[[#This Row],[Rank Sharpe]])/3</f>
        <v>123</v>
      </c>
    </row>
    <row r="74" spans="1:48" x14ac:dyDescent="0.3">
      <c r="A74" t="s">
        <v>1344</v>
      </c>
      <c r="B74" t="s">
        <v>1345</v>
      </c>
      <c r="C74" t="s">
        <v>3158</v>
      </c>
      <c r="D74" t="s">
        <v>133</v>
      </c>
      <c r="E74">
        <v>8522.1605980000004</v>
      </c>
      <c r="F74">
        <v>1020.45</v>
      </c>
      <c r="G74">
        <v>111.159229785421</v>
      </c>
      <c r="H74">
        <f>(Table2[[#This Row],[1Y Return vs Nifty]]-AVERAGE(Table2[1Y Return vs Nifty]))/_xlfn.STDEV.P(Table2[1Y Return vs Nifty])</f>
        <v>1.4867047975258514</v>
      </c>
      <c r="I74">
        <v>27.600250153734599</v>
      </c>
      <c r="J74">
        <f>(Table2[[#This Row],[1M Return vs Nifty]]-AVERAGE(Table2[1M Return vs Nifty]))/_xlfn.STDEV.P(Table2[1M Return vs Nifty])</f>
        <v>3.2039913372346773</v>
      </c>
      <c r="K74">
        <v>19.617816396439501</v>
      </c>
      <c r="L74">
        <f>(Table2[[#This Row],[6M Return vs Nifty]]-AVERAGE(Table2[6M Return vs Nifty]))/_xlfn.STDEV.P(Table2[6M Return vs Nifty])</f>
        <v>0.35657232412797912</v>
      </c>
      <c r="M74">
        <v>16.842342408413899</v>
      </c>
      <c r="N74">
        <f>(Table2[[#This Row],[1W Return vs Nifty]]-AVERAGE(Table2[1W Return vs Nifty]))/_xlfn.STDEV.P(Table2[1W Return vs Nifty])</f>
        <v>3.6796273445486287</v>
      </c>
      <c r="O74">
        <v>908.32</v>
      </c>
      <c r="P74">
        <v>880.14074253308104</v>
      </c>
      <c r="Q74">
        <v>787.71830389772197</v>
      </c>
      <c r="R74">
        <v>81.647572775288197</v>
      </c>
      <c r="S74" s="1">
        <f>(Table2[[#This Row],[Close Price]]-Table2[[#This Row],[20D EMA]])/Table2[[#This Row],[20D EMA]]</f>
        <v>0.12344768363572309</v>
      </c>
      <c r="T74" s="1">
        <f>(Table2[[#This Row],[Close Price]]-Table2[[#This Row],[50D EMA]])/Table2[[#This Row],[50D EMA]]</f>
        <v>0.15941684174635892</v>
      </c>
      <c r="U74" s="1">
        <f>(Table2[[#This Row],[Close Price]]-Table2[[#This Row],[200D EMA]])/Table2[[#This Row],[200D EMA]]</f>
        <v>0.29545041031888497</v>
      </c>
      <c r="V74">
        <v>2.6220730208804399</v>
      </c>
      <c r="W74">
        <v>983.05</v>
      </c>
      <c r="X74">
        <v>1042.25</v>
      </c>
      <c r="Y74">
        <v>885.05</v>
      </c>
      <c r="Z74">
        <v>1044.5</v>
      </c>
      <c r="AA74">
        <v>775.55</v>
      </c>
      <c r="AB74">
        <v>1044.5</v>
      </c>
      <c r="AC74" s="1">
        <f>(Table2[[#This Row],[Close Price]]/Table2[[#This Row],[Day Low]])-1</f>
        <v>3.8044860383500412E-2</v>
      </c>
      <c r="AD74" s="1">
        <f>(Table2[[#This Row],[Day High]]/Table2[[#This Row],[Close Price]])-1</f>
        <v>2.1363124111911436E-2</v>
      </c>
      <c r="AE74" s="1">
        <f>(Table2[[#This Row],[Close Price]]/Table2[[#This Row],[Current Week Low]])-1</f>
        <v>0.15298570702220227</v>
      </c>
      <c r="AF74" s="1">
        <f>(Table2[[#This Row],[Current Week High]]/Table2[[#This Row],[Close Price]])-1</f>
        <v>2.3568033710617886E-2</v>
      </c>
      <c r="AG74" s="1">
        <f>(Table2[[#This Row],[Close Price]]/Table2[[#This Row],[Current Month Low]])-1</f>
        <v>0.31577590097350283</v>
      </c>
      <c r="AH74" s="1">
        <f>(Table2[[#This Row],[Current Month High]]/Table2[[#This Row],[Close Price]])-1</f>
        <v>2.3568033710617886E-2</v>
      </c>
      <c r="AI74">
        <v>8.7755402028516691</v>
      </c>
      <c r="AJ74">
        <v>182.04809286898799</v>
      </c>
      <c r="AK74" t="str">
        <f>IF(AND(Table2[[#This Row],[20D EMA]]&gt;Table2[[#This Row],[50D EMA]],Table2[[#This Row],[50D EMA]]&gt;Table2[[#This Row],[200D EMA]]),"Uptrend","Downtrend/NoTrend")</f>
        <v>Uptrend</v>
      </c>
      <c r="AL74">
        <v>0.14000000000000001</v>
      </c>
      <c r="AM74" t="s">
        <v>3191</v>
      </c>
      <c r="AN74">
        <v>25.15</v>
      </c>
      <c r="AO74" t="s">
        <v>3191</v>
      </c>
      <c r="AP74">
        <v>0.14655669290201401</v>
      </c>
      <c r="AQ74">
        <f>(Table2[[#This Row],[Sharpe Ratio]]-AVERAGE(Table2[Sharpe Ratio]))/_xlfn.STDEV.P(Table2[Sharpe Ratio])</f>
        <v>0.94648208080325014</v>
      </c>
      <c r="AR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9.6733778842403879</v>
      </c>
      <c r="AS74">
        <f>_xlfn.RANK.AVG(Table2[[#This Row],[1Y Return vs Nifty Z-Score]],Table2[1Y Return vs Nifty Z-Score])</f>
        <v>55</v>
      </c>
      <c r="AT74">
        <f>_xlfn.RANK.AVG(Table2[[#This Row],[6M Return vs Nifty Z-Score]],Table2[6M Return vs Nifty Z-Score])</f>
        <v>200</v>
      </c>
      <c r="AU74">
        <f>_xlfn.RANK.AVG(Table2[[#This Row],[Sharpe Ratio Z-Score]],Table2[Sharpe Ratio Z-Score])</f>
        <v>121</v>
      </c>
      <c r="AV74">
        <f>(Table2[[#This Row],[Rank 1Y]]+Table2[[#This Row],[Rank 6M]]+Table2[[#This Row],[Rank Sharpe]])/3</f>
        <v>125.33333333333333</v>
      </c>
    </row>
    <row r="75" spans="1:48" x14ac:dyDescent="0.3">
      <c r="A75" t="s">
        <v>888</v>
      </c>
      <c r="B75" t="s">
        <v>889</v>
      </c>
      <c r="C75" t="s">
        <v>3154</v>
      </c>
      <c r="D75" t="s">
        <v>258</v>
      </c>
      <c r="E75">
        <v>17485.398561000002</v>
      </c>
      <c r="F75">
        <v>1180.05</v>
      </c>
      <c r="G75">
        <v>85.719527633733804</v>
      </c>
      <c r="H75">
        <f>(Table2[[#This Row],[1Y Return vs Nifty]]-AVERAGE(Table2[1Y Return vs Nifty]))/_xlfn.STDEV.P(Table2[1Y Return vs Nifty])</f>
        <v>1.0532495461614129</v>
      </c>
      <c r="I75">
        <v>-4.2940073256759899</v>
      </c>
      <c r="J75">
        <f>(Table2[[#This Row],[1M Return vs Nifty]]-AVERAGE(Table2[1M Return vs Nifty]))/_xlfn.STDEV.P(Table2[1M Return vs Nifty])</f>
        <v>-0.46676393026893565</v>
      </c>
      <c r="K75">
        <v>19.142789021845601</v>
      </c>
      <c r="L75">
        <f>(Table2[[#This Row],[6M Return vs Nifty]]-AVERAGE(Table2[6M Return vs Nifty]))/_xlfn.STDEV.P(Table2[6M Return vs Nifty])</f>
        <v>0.34148495002237678</v>
      </c>
      <c r="M75">
        <v>2.9117743735163701</v>
      </c>
      <c r="N75">
        <f>(Table2[[#This Row],[1W Return vs Nifty]]-AVERAGE(Table2[1W Return vs Nifty]))/_xlfn.STDEV.P(Table2[1W Return vs Nifty])</f>
        <v>0.61140398119566586</v>
      </c>
      <c r="O75">
        <v>1201.8</v>
      </c>
      <c r="P75">
        <v>1229.7777697706499</v>
      </c>
      <c r="Q75">
        <v>1078.0200364962</v>
      </c>
      <c r="R75">
        <v>54.028678141135799</v>
      </c>
      <c r="S75" s="1">
        <f>(Table2[[#This Row],[Close Price]]-Table2[[#This Row],[20D EMA]])/Table2[[#This Row],[20D EMA]]</f>
        <v>-1.8097853220169748E-2</v>
      </c>
      <c r="T75" s="1">
        <f>(Table2[[#This Row],[Close Price]]-Table2[[#This Row],[50D EMA]])/Table2[[#This Row],[50D EMA]]</f>
        <v>-4.0436386957884304E-2</v>
      </c>
      <c r="U75" s="1">
        <f>(Table2[[#This Row],[Close Price]]-Table2[[#This Row],[200D EMA]])/Table2[[#This Row],[200D EMA]]</f>
        <v>9.464570235208207E-2</v>
      </c>
      <c r="V75">
        <v>0.91238014515243404</v>
      </c>
      <c r="W75">
        <v>1174.05</v>
      </c>
      <c r="X75">
        <v>1207.25</v>
      </c>
      <c r="Y75">
        <v>1170.05</v>
      </c>
      <c r="Z75">
        <v>1248.8499999999999</v>
      </c>
      <c r="AA75">
        <v>1107.1500000000001</v>
      </c>
      <c r="AB75">
        <v>1248.8499999999999</v>
      </c>
      <c r="AC75" s="1">
        <f>(Table2[[#This Row],[Close Price]]/Table2[[#This Row],[Day Low]])-1</f>
        <v>5.1105148843746395E-3</v>
      </c>
      <c r="AD75" s="1">
        <f>(Table2[[#This Row],[Day High]]/Table2[[#This Row],[Close Price]])-1</f>
        <v>2.3049870768187875E-2</v>
      </c>
      <c r="AE75" s="1">
        <f>(Table2[[#This Row],[Close Price]]/Table2[[#This Row],[Current Week Low]])-1</f>
        <v>8.5466433058416502E-3</v>
      </c>
      <c r="AF75" s="1">
        <f>(Table2[[#This Row],[Current Week High]]/Table2[[#This Row],[Close Price]])-1</f>
        <v>5.8302614296004363E-2</v>
      </c>
      <c r="AG75" s="1">
        <f>(Table2[[#This Row],[Close Price]]/Table2[[#This Row],[Current Month Low]])-1</f>
        <v>6.5844736485570987E-2</v>
      </c>
      <c r="AH75" s="1">
        <f>(Table2[[#This Row],[Current Month High]]/Table2[[#This Row],[Close Price]])-1</f>
        <v>5.8302614296004363E-2</v>
      </c>
      <c r="AI75">
        <v>22.8761493157069</v>
      </c>
      <c r="AJ75">
        <v>138.105326876513</v>
      </c>
      <c r="AK75" t="str">
        <f>IF(AND(Table2[[#This Row],[20D EMA]]&gt;Table2[[#This Row],[50D EMA]],Table2[[#This Row],[50D EMA]]&gt;Table2[[#This Row],[200D EMA]]),"Uptrend","Downtrend/NoTrend")</f>
        <v>Downtrend/NoTrend</v>
      </c>
      <c r="AL75">
        <v>-0.01</v>
      </c>
      <c r="AM75" t="s">
        <v>3190</v>
      </c>
      <c r="AN75">
        <v>-0.69</v>
      </c>
      <c r="AO75" t="s">
        <v>3190</v>
      </c>
      <c r="AP75">
        <v>0.17953564479414699</v>
      </c>
      <c r="AQ75">
        <f>(Table2[[#This Row],[Sharpe Ratio]]-AVERAGE(Table2[Sharpe Ratio]))/_xlfn.STDEV.P(Table2[Sharpe Ratio])</f>
        <v>1.3329195376251535</v>
      </c>
      <c r="AR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5">
        <f>_xlfn.RANK.AVG(Table2[[#This Row],[1Y Return vs Nifty Z-Score]],Table2[1Y Return vs Nifty Z-Score])</f>
        <v>98</v>
      </c>
      <c r="AT75">
        <f>_xlfn.RANK.AVG(Table2[[#This Row],[6M Return vs Nifty Z-Score]],Table2[6M Return vs Nifty Z-Score])</f>
        <v>209</v>
      </c>
      <c r="AU75">
        <f>_xlfn.RANK.AVG(Table2[[#This Row],[Sharpe Ratio Z-Score]],Table2[Sharpe Ratio Z-Score])</f>
        <v>70</v>
      </c>
      <c r="AV75">
        <f>(Table2[[#This Row],[Rank 1Y]]+Table2[[#This Row],[Rank 6M]]+Table2[[#This Row],[Rank Sharpe]])/3</f>
        <v>125.66666666666667</v>
      </c>
    </row>
    <row r="76" spans="1:48" x14ac:dyDescent="0.3">
      <c r="A76" t="s">
        <v>321</v>
      </c>
      <c r="B76" t="s">
        <v>322</v>
      </c>
      <c r="C76" t="s">
        <v>3143</v>
      </c>
      <c r="D76" t="s">
        <v>67</v>
      </c>
      <c r="E76">
        <v>85413.175105410002</v>
      </c>
      <c r="F76">
        <v>533.4</v>
      </c>
      <c r="G76">
        <v>117.32486642795</v>
      </c>
      <c r="H76">
        <f>(Table2[[#This Row],[1Y Return vs Nifty]]-AVERAGE(Table2[1Y Return vs Nifty]))/_xlfn.STDEV.P(Table2[1Y Return vs Nifty])</f>
        <v>1.5917582122542919</v>
      </c>
      <c r="I76">
        <v>-13.712275416989399</v>
      </c>
      <c r="J76">
        <f>(Table2[[#This Row],[1M Return vs Nifty]]-AVERAGE(Table2[1M Return vs Nifty]))/_xlfn.STDEV.P(Table2[1M Return vs Nifty])</f>
        <v>-1.5507257446886014</v>
      </c>
      <c r="K76">
        <v>19.659299390448101</v>
      </c>
      <c r="L76">
        <f>(Table2[[#This Row],[6M Return vs Nifty]]-AVERAGE(Table2[6M Return vs Nifty]))/_xlfn.STDEV.P(Table2[6M Return vs Nifty])</f>
        <v>0.35788986809092077</v>
      </c>
      <c r="M76">
        <v>-8.3161708384605895</v>
      </c>
      <c r="N76">
        <f>(Table2[[#This Row],[1W Return vs Nifty]]-AVERAGE(Table2[1W Return vs Nifty]))/_xlfn.STDEV.P(Table2[1W Return vs Nifty])</f>
        <v>-1.8615636490929399</v>
      </c>
      <c r="O76">
        <v>567.78</v>
      </c>
      <c r="P76">
        <v>583.795744379388</v>
      </c>
      <c r="Q76">
        <v>478.38696865606198</v>
      </c>
      <c r="R76">
        <v>31.217294289168301</v>
      </c>
      <c r="S76" s="1">
        <f>(Table2[[#This Row],[Close Price]]-Table2[[#This Row],[20D EMA]])/Table2[[#This Row],[20D EMA]]</f>
        <v>-6.0551622107154174E-2</v>
      </c>
      <c r="T76" s="1">
        <f>(Table2[[#This Row],[Close Price]]-Table2[[#This Row],[50D EMA]])/Table2[[#This Row],[50D EMA]]</f>
        <v>-8.6324274996149378E-2</v>
      </c>
      <c r="U76" s="1">
        <f>(Table2[[#This Row],[Close Price]]-Table2[[#This Row],[200D EMA]])/Table2[[#This Row],[200D EMA]]</f>
        <v>0.11499692706615053</v>
      </c>
      <c r="V76">
        <v>0.55992390908092304</v>
      </c>
      <c r="W76">
        <v>522.75</v>
      </c>
      <c r="X76">
        <v>546.95000000000005</v>
      </c>
      <c r="Y76">
        <v>518</v>
      </c>
      <c r="Z76">
        <v>590.95000000000005</v>
      </c>
      <c r="AA76">
        <v>518</v>
      </c>
      <c r="AB76">
        <v>594</v>
      </c>
      <c r="AC76" s="1">
        <f>(Table2[[#This Row],[Close Price]]/Table2[[#This Row],[Day Low]])-1</f>
        <v>2.0373027259684262E-2</v>
      </c>
      <c r="AD76" s="1">
        <f>(Table2[[#This Row],[Day High]]/Table2[[#This Row],[Close Price]])-1</f>
        <v>2.540307461567326E-2</v>
      </c>
      <c r="AE76" s="1">
        <f>(Table2[[#This Row],[Close Price]]/Table2[[#This Row],[Current Week Low]])-1</f>
        <v>2.9729729729729648E-2</v>
      </c>
      <c r="AF76" s="1">
        <f>(Table2[[#This Row],[Current Week High]]/Table2[[#This Row],[Close Price]])-1</f>
        <v>0.10789276340457454</v>
      </c>
      <c r="AG76" s="1">
        <f>(Table2[[#This Row],[Close Price]]/Table2[[#This Row],[Current Month Low]])-1</f>
        <v>2.9729729729729648E-2</v>
      </c>
      <c r="AH76" s="1">
        <f>(Table2[[#This Row],[Current Month High]]/Table2[[#This Row],[Close Price]])-1</f>
        <v>0.11361079865016888</v>
      </c>
      <c r="AI76">
        <v>43.963254593175797</v>
      </c>
      <c r="AJ76">
        <v>172.88540245566099</v>
      </c>
      <c r="AK76" t="str">
        <f>IF(AND(Table2[[#This Row],[20D EMA]]&gt;Table2[[#This Row],[50D EMA]],Table2[[#This Row],[50D EMA]]&gt;Table2[[#This Row],[200D EMA]]),"Uptrend","Downtrend/NoTrend")</f>
        <v>Downtrend/NoTrend</v>
      </c>
      <c r="AL76">
        <v>-0.01</v>
      </c>
      <c r="AM76" t="s">
        <v>3190</v>
      </c>
      <c r="AN76">
        <v>-6.22</v>
      </c>
      <c r="AO76" t="s">
        <v>3190</v>
      </c>
      <c r="AP76">
        <v>0.134105397644594</v>
      </c>
      <c r="AQ76">
        <f>(Table2[[#This Row],[Sharpe Ratio]]-AVERAGE(Table2[Sharpe Ratio]))/_xlfn.STDEV.P(Table2[Sharpe Ratio])</f>
        <v>0.80058154129690484</v>
      </c>
      <c r="AR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6">
        <f>_xlfn.RANK.AVG(Table2[[#This Row],[1Y Return vs Nifty Z-Score]],Table2[1Y Return vs Nifty Z-Score])</f>
        <v>49</v>
      </c>
      <c r="AT76">
        <f>_xlfn.RANK.AVG(Table2[[#This Row],[6M Return vs Nifty Z-Score]],Table2[6M Return vs Nifty Z-Score])</f>
        <v>199</v>
      </c>
      <c r="AU76">
        <f>_xlfn.RANK.AVG(Table2[[#This Row],[Sharpe Ratio Z-Score]],Table2[Sharpe Ratio Z-Score])</f>
        <v>143</v>
      </c>
      <c r="AV76">
        <f>(Table2[[#This Row],[Rank 1Y]]+Table2[[#This Row],[Rank 6M]]+Table2[[#This Row],[Rank Sharpe]])/3</f>
        <v>130.33333333333334</v>
      </c>
    </row>
    <row r="77" spans="1:48" x14ac:dyDescent="0.3">
      <c r="A77" t="s">
        <v>1571</v>
      </c>
      <c r="B77" t="s">
        <v>1572</v>
      </c>
      <c r="C77" t="s">
        <v>3151</v>
      </c>
      <c r="D77" t="s">
        <v>190</v>
      </c>
      <c r="E77">
        <v>6248.3982403050004</v>
      </c>
      <c r="F77">
        <v>2145.35</v>
      </c>
      <c r="G77">
        <v>96.754077887608801</v>
      </c>
      <c r="H77">
        <f>(Table2[[#This Row],[1Y Return vs Nifty]]-AVERAGE(Table2[1Y Return vs Nifty]))/_xlfn.STDEV.P(Table2[1Y Return vs Nifty])</f>
        <v>1.241262115077032</v>
      </c>
      <c r="I77">
        <v>-10.309345368729099</v>
      </c>
      <c r="J77">
        <f>(Table2[[#This Row],[1M Return vs Nifty]]-AVERAGE(Table2[1M Return vs Nifty]))/_xlfn.STDEV.P(Table2[1M Return vs Nifty])</f>
        <v>-1.1590777056125507</v>
      </c>
      <c r="K77">
        <v>21.920675757421499</v>
      </c>
      <c r="L77">
        <f>(Table2[[#This Row],[6M Return vs Nifty]]-AVERAGE(Table2[6M Return vs Nifty]))/_xlfn.STDEV.P(Table2[6M Return vs Nifty])</f>
        <v>0.42971358408468457</v>
      </c>
      <c r="M77">
        <v>2.5450897832681201</v>
      </c>
      <c r="N77">
        <f>(Table2[[#This Row],[1W Return vs Nifty]]-AVERAGE(Table2[1W Return vs Nifty]))/_xlfn.STDEV.P(Table2[1W Return vs Nifty])</f>
        <v>0.53064128552074652</v>
      </c>
      <c r="O77">
        <v>2269.12</v>
      </c>
      <c r="P77">
        <v>2357.93935442165</v>
      </c>
      <c r="Q77">
        <v>1956.35702682903</v>
      </c>
      <c r="R77">
        <v>34.946140838638698</v>
      </c>
      <c r="S77" s="1">
        <f>(Table2[[#This Row],[Close Price]]-Table2[[#This Row],[20D EMA]])/Table2[[#This Row],[20D EMA]]</f>
        <v>-5.4545374418276685E-2</v>
      </c>
      <c r="T77" s="1">
        <f>(Table2[[#This Row],[Close Price]]-Table2[[#This Row],[50D EMA]])/Table2[[#This Row],[50D EMA]]</f>
        <v>-9.0158957660636502E-2</v>
      </c>
      <c r="U77" s="1">
        <f>(Table2[[#This Row],[Close Price]]-Table2[[#This Row],[200D EMA]])/Table2[[#This Row],[200D EMA]]</f>
        <v>9.6604541287282311E-2</v>
      </c>
      <c r="V77">
        <v>1.10616145575661</v>
      </c>
      <c r="W77">
        <v>2110.0500000000002</v>
      </c>
      <c r="X77">
        <v>2172</v>
      </c>
      <c r="Y77">
        <v>2110.0500000000002</v>
      </c>
      <c r="Z77">
        <v>2230</v>
      </c>
      <c r="AA77">
        <v>2012.05</v>
      </c>
      <c r="AB77">
        <v>2480</v>
      </c>
      <c r="AC77" s="1">
        <f>(Table2[[#This Row],[Close Price]]/Table2[[#This Row],[Day Low]])-1</f>
        <v>1.6729461387170685E-2</v>
      </c>
      <c r="AD77" s="1">
        <f>(Table2[[#This Row],[Day High]]/Table2[[#This Row],[Close Price]])-1</f>
        <v>1.2422215489314103E-2</v>
      </c>
      <c r="AE77" s="1">
        <f>(Table2[[#This Row],[Close Price]]/Table2[[#This Row],[Current Week Low]])-1</f>
        <v>1.6729461387170685E-2</v>
      </c>
      <c r="AF77" s="1">
        <f>(Table2[[#This Row],[Current Week High]]/Table2[[#This Row],[Close Price]])-1</f>
        <v>3.9457431188384184E-2</v>
      </c>
      <c r="AG77" s="1">
        <f>(Table2[[#This Row],[Close Price]]/Table2[[#This Row],[Current Month Low]])-1</f>
        <v>6.6250838696851444E-2</v>
      </c>
      <c r="AH77" s="1">
        <f>(Table2[[#This Row],[Current Month High]]/Table2[[#This Row],[Close Price]])-1</f>
        <v>0.15598853333954832</v>
      </c>
      <c r="AI77">
        <v>37.604586664180601</v>
      </c>
      <c r="AJ77">
        <v>148.13208420078601</v>
      </c>
      <c r="AK77" t="str">
        <f>IF(AND(Table2[[#This Row],[20D EMA]]&gt;Table2[[#This Row],[50D EMA]],Table2[[#This Row],[50D EMA]]&gt;Table2[[#This Row],[200D EMA]]),"Uptrend","Downtrend/NoTrend")</f>
        <v>Downtrend/NoTrend</v>
      </c>
      <c r="AL77">
        <v>-7.0000000000000007E-2</v>
      </c>
      <c r="AM77" t="s">
        <v>3190</v>
      </c>
      <c r="AN77">
        <v>-10.01</v>
      </c>
      <c r="AO77" t="s">
        <v>3190</v>
      </c>
      <c r="AP77">
        <v>0.14238336505862501</v>
      </c>
      <c r="AQ77">
        <f>(Table2[[#This Row],[Sharpe Ratio]]-AVERAGE(Table2[Sharpe Ratio]))/_xlfn.STDEV.P(Table2[Sharpe Ratio])</f>
        <v>0.89758027811533647</v>
      </c>
      <c r="AR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7">
        <f>_xlfn.RANK.AVG(Table2[[#This Row],[1Y Return vs Nifty Z-Score]],Table2[1Y Return vs Nifty Z-Score])</f>
        <v>86</v>
      </c>
      <c r="AT77">
        <f>_xlfn.RANK.AVG(Table2[[#This Row],[6M Return vs Nifty Z-Score]],Table2[6M Return vs Nifty Z-Score])</f>
        <v>182</v>
      </c>
      <c r="AU77">
        <f>_xlfn.RANK.AVG(Table2[[#This Row],[Sharpe Ratio Z-Score]],Table2[Sharpe Ratio Z-Score])</f>
        <v>130</v>
      </c>
      <c r="AV77">
        <f>(Table2[[#This Row],[Rank 1Y]]+Table2[[#This Row],[Rank 6M]]+Table2[[#This Row],[Rank Sharpe]])/3</f>
        <v>132.66666666666666</v>
      </c>
    </row>
    <row r="78" spans="1:48" x14ac:dyDescent="0.3">
      <c r="A78" t="s">
        <v>329</v>
      </c>
      <c r="B78" t="s">
        <v>330</v>
      </c>
      <c r="C78" t="s">
        <v>3144</v>
      </c>
      <c r="D78" t="s">
        <v>278</v>
      </c>
      <c r="E78">
        <v>84697.816649600005</v>
      </c>
      <c r="F78">
        <v>5506.15</v>
      </c>
      <c r="G78">
        <v>66.317835791794295</v>
      </c>
      <c r="H78">
        <f>(Table2[[#This Row],[1Y Return vs Nifty]]-AVERAGE(Table2[1Y Return vs Nifty]))/_xlfn.STDEV.P(Table2[1Y Return vs Nifty])</f>
        <v>0.72267314380815195</v>
      </c>
      <c r="I78">
        <v>6.5137063040695802</v>
      </c>
      <c r="J78">
        <f>(Table2[[#This Row],[1M Return vs Nifty]]-AVERAGE(Table2[1M Return vs Nifty]))/_xlfn.STDEV.P(Table2[1M Return vs Nifty])</f>
        <v>0.77711113914347507</v>
      </c>
      <c r="K78">
        <v>30.249571517221</v>
      </c>
      <c r="L78">
        <f>(Table2[[#This Row],[6M Return vs Nifty]]-AVERAGE(Table2[6M Return vs Nifty]))/_xlfn.STDEV.P(Table2[6M Return vs Nifty])</f>
        <v>0.69424816237522557</v>
      </c>
      <c r="M78">
        <v>6.6986289434198003</v>
      </c>
      <c r="N78">
        <f>(Table2[[#This Row],[1W Return vs Nifty]]-AVERAGE(Table2[1W Return vs Nifty]))/_xlfn.STDEV.P(Table2[1W Return vs Nifty])</f>
        <v>1.445462982658567</v>
      </c>
      <c r="O78">
        <v>5403.02</v>
      </c>
      <c r="P78">
        <v>5184.7361544371897</v>
      </c>
      <c r="Q78">
        <v>4365.0737173676398</v>
      </c>
      <c r="R78">
        <v>59.877104576547701</v>
      </c>
      <c r="S78" s="1">
        <f>(Table2[[#This Row],[Close Price]]-Table2[[#This Row],[20D EMA]])/Table2[[#This Row],[20D EMA]]</f>
        <v>1.908747330196801E-2</v>
      </c>
      <c r="T78" s="1">
        <f>(Table2[[#This Row],[Close Price]]-Table2[[#This Row],[50D EMA]])/Table2[[#This Row],[50D EMA]]</f>
        <v>6.1992324390073003E-2</v>
      </c>
      <c r="U78" s="1">
        <f>(Table2[[#This Row],[Close Price]]-Table2[[#This Row],[200D EMA]])/Table2[[#This Row],[200D EMA]]</f>
        <v>0.26141054115358364</v>
      </c>
      <c r="V78">
        <v>0.93809273132895798</v>
      </c>
      <c r="W78">
        <v>5403.1</v>
      </c>
      <c r="X78">
        <v>5541</v>
      </c>
      <c r="Y78">
        <v>5403.1</v>
      </c>
      <c r="Z78">
        <v>5689.95</v>
      </c>
      <c r="AA78">
        <v>5078.5</v>
      </c>
      <c r="AB78">
        <v>5689.95</v>
      </c>
      <c r="AC78" s="1">
        <f>(Table2[[#This Row],[Close Price]]/Table2[[#This Row],[Day Low]])-1</f>
        <v>1.9072384371934481E-2</v>
      </c>
      <c r="AD78" s="1">
        <f>(Table2[[#This Row],[Day High]]/Table2[[#This Row],[Close Price]])-1</f>
        <v>6.3292863434523117E-3</v>
      </c>
      <c r="AE78" s="1">
        <f>(Table2[[#This Row],[Close Price]]/Table2[[#This Row],[Current Week Low]])-1</f>
        <v>1.9072384371934481E-2</v>
      </c>
      <c r="AF78" s="1">
        <f>(Table2[[#This Row],[Current Week High]]/Table2[[#This Row],[Close Price]])-1</f>
        <v>3.3380855951981037E-2</v>
      </c>
      <c r="AG78" s="1">
        <f>(Table2[[#This Row],[Close Price]]/Table2[[#This Row],[Current Month Low]])-1</f>
        <v>8.4207935414000179E-2</v>
      </c>
      <c r="AH78" s="1">
        <f>(Table2[[#This Row],[Current Month High]]/Table2[[#This Row],[Close Price]])-1</f>
        <v>3.3380855951981037E-2</v>
      </c>
      <c r="AI78">
        <v>3.3380855951981001</v>
      </c>
      <c r="AJ78">
        <v>95.748122472559103</v>
      </c>
      <c r="AK78" t="str">
        <f>IF(AND(Table2[[#This Row],[20D EMA]]&gt;Table2[[#This Row],[50D EMA]],Table2[[#This Row],[50D EMA]]&gt;Table2[[#This Row],[200D EMA]]),"Uptrend","Downtrend/NoTrend")</f>
        <v>Uptrend</v>
      </c>
      <c r="AL78">
        <v>0.11</v>
      </c>
      <c r="AM78" t="s">
        <v>3191</v>
      </c>
      <c r="AN78">
        <v>0.34</v>
      </c>
      <c r="AO78" t="s">
        <v>3191</v>
      </c>
      <c r="AP78">
        <v>0.137353878006581</v>
      </c>
      <c r="AQ78">
        <f>(Table2[[#This Row],[Sharpe Ratio]]-AVERAGE(Table2[Sharpe Ratio]))/_xlfn.STDEV.P(Table2[Sharpe Ratio])</f>
        <v>0.83864625886973965</v>
      </c>
      <c r="AR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4.4781416868551593</v>
      </c>
      <c r="AS78">
        <f>_xlfn.RANK.AVG(Table2[[#This Row],[1Y Return vs Nifty Z-Score]],Table2[1Y Return vs Nifty Z-Score])</f>
        <v>132</v>
      </c>
      <c r="AT78">
        <f>_xlfn.RANK.AVG(Table2[[#This Row],[6M Return vs Nifty Z-Score]],Table2[6M Return vs Nifty Z-Score])</f>
        <v>130</v>
      </c>
      <c r="AU78">
        <f>_xlfn.RANK.AVG(Table2[[#This Row],[Sharpe Ratio Z-Score]],Table2[Sharpe Ratio Z-Score])</f>
        <v>137</v>
      </c>
      <c r="AV78">
        <f>(Table2[[#This Row],[Rank 1Y]]+Table2[[#This Row],[Rank 6M]]+Table2[[#This Row],[Rank Sharpe]])/3</f>
        <v>133</v>
      </c>
    </row>
    <row r="79" spans="1:48" x14ac:dyDescent="0.3">
      <c r="A79" t="s">
        <v>862</v>
      </c>
      <c r="B79" t="s">
        <v>863</v>
      </c>
      <c r="C79" t="s">
        <v>3149</v>
      </c>
      <c r="D79" t="s">
        <v>51</v>
      </c>
      <c r="E79">
        <v>18581.6672332649</v>
      </c>
      <c r="F79">
        <v>1179.6500000000001</v>
      </c>
      <c r="G79">
        <v>161.7227744942</v>
      </c>
      <c r="H79">
        <f>(Table2[[#This Row],[1Y Return vs Nifty]]-AVERAGE(Table2[1Y Return vs Nifty]))/_xlfn.STDEV.P(Table2[1Y Return vs Nifty])</f>
        <v>2.3482335155484892</v>
      </c>
      <c r="I79">
        <v>-0.71274448034529303</v>
      </c>
      <c r="J79">
        <f>(Table2[[#This Row],[1M Return vs Nifty]]-AVERAGE(Table2[1M Return vs Nifty]))/_xlfn.STDEV.P(Table2[1M Return vs Nifty])</f>
        <v>-5.4591316992109111E-2</v>
      </c>
      <c r="K79">
        <v>55.358806122391698</v>
      </c>
      <c r="L79">
        <f>(Table2[[#This Row],[6M Return vs Nifty]]-AVERAGE(Table2[6M Return vs Nifty]))/_xlfn.STDEV.P(Table2[6M Return vs Nifty])</f>
        <v>1.4917441305126615</v>
      </c>
      <c r="M79">
        <v>0.60360955746762401</v>
      </c>
      <c r="N79">
        <f>(Table2[[#This Row],[1W Return vs Nifty]]-AVERAGE(Table2[1W Return vs Nifty]))/_xlfn.STDEV.P(Table2[1W Return vs Nifty])</f>
        <v>0.10302807022570445</v>
      </c>
      <c r="O79">
        <v>1153.68</v>
      </c>
      <c r="P79">
        <v>1059.93451655996</v>
      </c>
      <c r="Q79">
        <v>798.44612209579498</v>
      </c>
      <c r="R79">
        <v>51.8386090607762</v>
      </c>
      <c r="S79" s="1">
        <f>(Table2[[#This Row],[Close Price]]-Table2[[#This Row],[20D EMA]])/Table2[[#This Row],[20D EMA]]</f>
        <v>2.2510574856112638E-2</v>
      </c>
      <c r="T79" s="1">
        <f>(Table2[[#This Row],[Close Price]]-Table2[[#This Row],[50D EMA]])/Table2[[#This Row],[50D EMA]]</f>
        <v>0.11294611277362608</v>
      </c>
      <c r="U79" s="1">
        <f>(Table2[[#This Row],[Close Price]]-Table2[[#This Row],[200D EMA]])/Table2[[#This Row],[200D EMA]]</f>
        <v>0.47743218653702663</v>
      </c>
      <c r="V79">
        <v>0.28371719840676501</v>
      </c>
      <c r="W79">
        <v>1135</v>
      </c>
      <c r="X79">
        <v>1191.6500000000001</v>
      </c>
      <c r="Y79">
        <v>1135</v>
      </c>
      <c r="Z79">
        <v>1232</v>
      </c>
      <c r="AA79">
        <v>1060.0999999999999</v>
      </c>
      <c r="AB79">
        <v>1232</v>
      </c>
      <c r="AC79" s="1">
        <f>(Table2[[#This Row],[Close Price]]/Table2[[#This Row],[Day Low]])-1</f>
        <v>3.9339207048458169E-2</v>
      </c>
      <c r="AD79" s="1">
        <f>(Table2[[#This Row],[Day High]]/Table2[[#This Row],[Close Price]])-1</f>
        <v>1.017250879498155E-2</v>
      </c>
      <c r="AE79" s="1">
        <f>(Table2[[#This Row],[Close Price]]/Table2[[#This Row],[Current Week Low]])-1</f>
        <v>3.9339207048458169E-2</v>
      </c>
      <c r="AF79" s="1">
        <f>(Table2[[#This Row],[Current Week High]]/Table2[[#This Row],[Close Price]])-1</f>
        <v>4.4377569618107016E-2</v>
      </c>
      <c r="AG79" s="1">
        <f>(Table2[[#This Row],[Close Price]]/Table2[[#This Row],[Current Month Low]])-1</f>
        <v>0.11277237996415446</v>
      </c>
      <c r="AH79" s="1">
        <f>(Table2[[#This Row],[Current Month High]]/Table2[[#This Row],[Close Price]])-1</f>
        <v>4.4377569618107016E-2</v>
      </c>
      <c r="AI79">
        <v>5.7220361971771201</v>
      </c>
      <c r="AJ79">
        <v>270.08627450980299</v>
      </c>
      <c r="AK79" t="str">
        <f>IF(AND(Table2[[#This Row],[20D EMA]]&gt;Table2[[#This Row],[50D EMA]],Table2[[#This Row],[50D EMA]]&gt;Table2[[#This Row],[200D EMA]]),"Uptrend","Downtrend/NoTrend")</f>
        <v>Uptrend</v>
      </c>
      <c r="AL79">
        <v>0.42</v>
      </c>
      <c r="AM79" t="s">
        <v>3191</v>
      </c>
      <c r="AN79">
        <v>0.8</v>
      </c>
      <c r="AO79" t="s">
        <v>3191</v>
      </c>
      <c r="AP79">
        <v>7.1356044504019001E-2</v>
      </c>
      <c r="AQ79">
        <f>(Table2[[#This Row],[Sharpe Ratio]]-AVERAGE(Table2[Sharpe Ratio]))/_xlfn.STDEV.P(Table2[Sharpe Ratio])</f>
        <v>6.5303460775256741E-2</v>
      </c>
      <c r="AR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3.9537178600700029</v>
      </c>
      <c r="AS79">
        <f>_xlfn.RANK.AVG(Table2[[#This Row],[1Y Return vs Nifty Z-Score]],Table2[1Y Return vs Nifty Z-Score])</f>
        <v>25</v>
      </c>
      <c r="AT79">
        <f>_xlfn.RANK.AVG(Table2[[#This Row],[6M Return vs Nifty Z-Score]],Table2[6M Return vs Nifty Z-Score])</f>
        <v>53</v>
      </c>
      <c r="AU79">
        <f>_xlfn.RANK.AVG(Table2[[#This Row],[Sharpe Ratio Z-Score]],Table2[Sharpe Ratio Z-Score])</f>
        <v>326</v>
      </c>
      <c r="AV79">
        <f>(Table2[[#This Row],[Rank 1Y]]+Table2[[#This Row],[Rank 6M]]+Table2[[#This Row],[Rank Sharpe]])/3</f>
        <v>134.66666666666666</v>
      </c>
    </row>
    <row r="80" spans="1:48" x14ac:dyDescent="0.3">
      <c r="A80" t="s">
        <v>1124</v>
      </c>
      <c r="B80" t="s">
        <v>1125</v>
      </c>
      <c r="C80" t="s">
        <v>3158</v>
      </c>
      <c r="D80" t="s">
        <v>455</v>
      </c>
      <c r="E80">
        <v>11333.04318499</v>
      </c>
      <c r="F80">
        <v>1701.85</v>
      </c>
      <c r="G80">
        <v>30.856735947786099</v>
      </c>
      <c r="H80">
        <f>(Table2[[#This Row],[1Y Return vs Nifty]]-AVERAGE(Table2[1Y Return vs Nifty]))/_xlfn.STDEV.P(Table2[1Y Return vs Nifty])</f>
        <v>0.11846795874372669</v>
      </c>
      <c r="I80">
        <v>-5.1082398154134498</v>
      </c>
      <c r="J80">
        <f>(Table2[[#This Row],[1M Return vs Nifty]]-AVERAGE(Table2[1M Return vs Nifty]))/_xlfn.STDEV.P(Table2[1M Return vs Nifty])</f>
        <v>-0.56047510077057905</v>
      </c>
      <c r="K80">
        <v>34.540041801500102</v>
      </c>
      <c r="L80">
        <f>(Table2[[#This Row],[6M Return vs Nifty]]-AVERAGE(Table2[6M Return vs Nifty]))/_xlfn.STDEV.P(Table2[6M Return vs Nifty])</f>
        <v>0.83051805697493808</v>
      </c>
      <c r="M80">
        <v>6.5378145369229399</v>
      </c>
      <c r="N80">
        <f>(Table2[[#This Row],[1W Return vs Nifty]]-AVERAGE(Table2[1W Return vs Nifty]))/_xlfn.STDEV.P(Table2[1W Return vs Nifty])</f>
        <v>1.4100434277673843</v>
      </c>
      <c r="O80">
        <v>1729.69</v>
      </c>
      <c r="P80">
        <v>1790.58835262</v>
      </c>
      <c r="Q80">
        <v>1557.11770517993</v>
      </c>
      <c r="R80">
        <v>48.9912520160414</v>
      </c>
      <c r="S80" s="1">
        <f>(Table2[[#This Row],[Close Price]]-Table2[[#This Row],[20D EMA]])/Table2[[#This Row],[20D EMA]]</f>
        <v>-1.6095369690522662E-2</v>
      </c>
      <c r="T80" s="1">
        <f>(Table2[[#This Row],[Close Price]]-Table2[[#This Row],[50D EMA]])/Table2[[#This Row],[50D EMA]]</f>
        <v>-4.9558209451188266E-2</v>
      </c>
      <c r="U80" s="1">
        <f>(Table2[[#This Row],[Close Price]]-Table2[[#This Row],[200D EMA]])/Table2[[#This Row],[200D EMA]]</f>
        <v>9.2948846666248405E-2</v>
      </c>
      <c r="V80">
        <v>1.1160442013498599</v>
      </c>
      <c r="W80">
        <v>1650.05</v>
      </c>
      <c r="X80">
        <v>1715</v>
      </c>
      <c r="Y80">
        <v>1605.05</v>
      </c>
      <c r="Z80">
        <v>1829</v>
      </c>
      <c r="AA80">
        <v>1567.65</v>
      </c>
      <c r="AB80">
        <v>1829</v>
      </c>
      <c r="AC80" s="1">
        <f>(Table2[[#This Row],[Close Price]]/Table2[[#This Row],[Day Low]])-1</f>
        <v>3.1392988091270002E-2</v>
      </c>
      <c r="AD80" s="1">
        <f>(Table2[[#This Row],[Day High]]/Table2[[#This Row],[Close Price]])-1</f>
        <v>7.7268854481888916E-3</v>
      </c>
      <c r="AE80" s="1">
        <f>(Table2[[#This Row],[Close Price]]/Table2[[#This Row],[Current Week Low]])-1</f>
        <v>6.0309647674527289E-2</v>
      </c>
      <c r="AF80" s="1">
        <f>(Table2[[#This Row],[Current Week High]]/Table2[[#This Row],[Close Price]])-1</f>
        <v>7.4712812527543582E-2</v>
      </c>
      <c r="AG80" s="1">
        <f>(Table2[[#This Row],[Close Price]]/Table2[[#This Row],[Current Month Low]])-1</f>
        <v>8.5605843141007165E-2</v>
      </c>
      <c r="AH80" s="1">
        <f>(Table2[[#This Row],[Current Month High]]/Table2[[#This Row],[Close Price]])-1</f>
        <v>7.4712812527543582E-2</v>
      </c>
      <c r="AI80">
        <v>39.847812674442501</v>
      </c>
      <c r="AJ80">
        <v>89.436197751711404</v>
      </c>
      <c r="AK80" t="str">
        <f>IF(AND(Table2[[#This Row],[20D EMA]]&gt;Table2[[#This Row],[50D EMA]],Table2[[#This Row],[50D EMA]]&gt;Table2[[#This Row],[200D EMA]]),"Uptrend","Downtrend/NoTrend")</f>
        <v>Downtrend/NoTrend</v>
      </c>
      <c r="AL80">
        <v>-0.15</v>
      </c>
      <c r="AM80" t="s">
        <v>3190</v>
      </c>
      <c r="AN80">
        <v>-2.2999999999999998</v>
      </c>
      <c r="AO80" t="s">
        <v>3190</v>
      </c>
      <c r="AP80">
        <v>0.19814863623565199</v>
      </c>
      <c r="AQ80">
        <f>(Table2[[#This Row],[Sharpe Ratio]]-AVERAGE(Table2[Sharpe Ratio]))/_xlfn.STDEV.P(Table2[Sharpe Ratio])</f>
        <v>1.5510209830570456</v>
      </c>
      <c r="AR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0">
        <f>_xlfn.RANK.AVG(Table2[[#This Row],[1Y Return vs Nifty Z-Score]],Table2[1Y Return vs Nifty Z-Score])</f>
        <v>259</v>
      </c>
      <c r="AT80">
        <f>_xlfn.RANK.AVG(Table2[[#This Row],[6M Return vs Nifty Z-Score]],Table2[6M Return vs Nifty Z-Score])</f>
        <v>105</v>
      </c>
      <c r="AU80">
        <f>_xlfn.RANK.AVG(Table2[[#This Row],[Sharpe Ratio Z-Score]],Table2[Sharpe Ratio Z-Score])</f>
        <v>44</v>
      </c>
      <c r="AV80">
        <f>(Table2[[#This Row],[Rank 1Y]]+Table2[[#This Row],[Rank 6M]]+Table2[[#This Row],[Rank Sharpe]])/3</f>
        <v>136</v>
      </c>
    </row>
    <row r="81" spans="1:48" x14ac:dyDescent="0.3">
      <c r="A81" t="s">
        <v>136</v>
      </c>
      <c r="B81" t="s">
        <v>137</v>
      </c>
      <c r="C81" t="s">
        <v>3154</v>
      </c>
      <c r="D81" t="s">
        <v>138</v>
      </c>
      <c r="E81">
        <v>207999.756579195</v>
      </c>
      <c r="F81">
        <v>287.14999999999998</v>
      </c>
      <c r="G81">
        <v>83.174028659792498</v>
      </c>
      <c r="H81">
        <f>(Table2[[#This Row],[1Y Return vs Nifty]]-AVERAGE(Table2[1Y Return vs Nifty]))/_xlfn.STDEV.P(Table2[1Y Return vs Nifty])</f>
        <v>1.0098779732153644</v>
      </c>
      <c r="I81">
        <v>1.95752829759183</v>
      </c>
      <c r="J81">
        <f>(Table2[[#This Row],[1M Return vs Nifty]]-AVERAGE(Table2[1M Return vs Nifty]))/_xlfn.STDEV.P(Table2[1M Return vs Nifty])</f>
        <v>0.2527341591257109</v>
      </c>
      <c r="K81">
        <v>11.232423250296399</v>
      </c>
      <c r="L81">
        <f>(Table2[[#This Row],[6M Return vs Nifty]]-AVERAGE(Table2[6M Return vs Nifty]))/_xlfn.STDEV.P(Table2[6M Return vs Nifty])</f>
        <v>9.0243328822032745E-2</v>
      </c>
      <c r="M81">
        <v>-0.429497163001964</v>
      </c>
      <c r="N81">
        <f>(Table2[[#This Row],[1W Return vs Nifty]]-AVERAGE(Table2[1W Return vs Nifty]))/_xlfn.STDEV.P(Table2[1W Return vs Nifty])</f>
        <v>-0.12451485326751298</v>
      </c>
      <c r="O81">
        <v>285.33</v>
      </c>
      <c r="P81">
        <v>288.97484354645002</v>
      </c>
      <c r="Q81">
        <v>255.59282809493001</v>
      </c>
      <c r="R81">
        <v>49.9516427727159</v>
      </c>
      <c r="S81" s="1">
        <f>(Table2[[#This Row],[Close Price]]-Table2[[#This Row],[20D EMA]])/Table2[[#This Row],[20D EMA]]</f>
        <v>6.3785791890091943E-3</v>
      </c>
      <c r="T81" s="1">
        <f>(Table2[[#This Row],[Close Price]]-Table2[[#This Row],[50D EMA]])/Table2[[#This Row],[50D EMA]]</f>
        <v>-6.3148872201282593E-3</v>
      </c>
      <c r="U81" s="1">
        <f>(Table2[[#This Row],[Close Price]]-Table2[[#This Row],[200D EMA]])/Table2[[#This Row],[200D EMA]]</f>
        <v>0.1234665782302361</v>
      </c>
      <c r="V81">
        <v>0.61151203354870998</v>
      </c>
      <c r="W81">
        <v>277.8</v>
      </c>
      <c r="X81">
        <v>287.8</v>
      </c>
      <c r="Y81">
        <v>277.8</v>
      </c>
      <c r="Z81">
        <v>291.05</v>
      </c>
      <c r="AA81">
        <v>265</v>
      </c>
      <c r="AB81">
        <v>291.05</v>
      </c>
      <c r="AC81" s="1">
        <f>(Table2[[#This Row],[Close Price]]/Table2[[#This Row],[Day Low]])-1</f>
        <v>3.3657307415406734E-2</v>
      </c>
      <c r="AD81" s="1">
        <f>(Table2[[#This Row],[Day High]]/Table2[[#This Row],[Close Price]])-1</f>
        <v>2.2636252829533188E-3</v>
      </c>
      <c r="AE81" s="1">
        <f>(Table2[[#This Row],[Close Price]]/Table2[[#This Row],[Current Week Low]])-1</f>
        <v>3.3657307415406734E-2</v>
      </c>
      <c r="AF81" s="1">
        <f>(Table2[[#This Row],[Current Week High]]/Table2[[#This Row],[Close Price]])-1</f>
        <v>1.3581751697719024E-2</v>
      </c>
      <c r="AG81" s="1">
        <f>(Table2[[#This Row],[Close Price]]/Table2[[#This Row],[Current Month Low]])-1</f>
        <v>8.358490566037724E-2</v>
      </c>
      <c r="AH81" s="1">
        <f>(Table2[[#This Row],[Current Month High]]/Table2[[#This Row],[Close Price]])-1</f>
        <v>1.3581751697719024E-2</v>
      </c>
      <c r="AI81">
        <v>18.579139822392399</v>
      </c>
      <c r="AJ81">
        <v>126.102362204724</v>
      </c>
      <c r="AK81" t="str">
        <f>IF(AND(Table2[[#This Row],[20D EMA]]&gt;Table2[[#This Row],[50D EMA]],Table2[[#This Row],[50D EMA]]&gt;Table2[[#This Row],[200D EMA]]),"Uptrend","Downtrend/NoTrend")</f>
        <v>Downtrend/NoTrend</v>
      </c>
      <c r="AL81">
        <v>-0.06</v>
      </c>
      <c r="AM81" t="s">
        <v>3190</v>
      </c>
      <c r="AN81">
        <v>1.1299999999999999</v>
      </c>
      <c r="AO81" t="s">
        <v>3191</v>
      </c>
      <c r="AP81">
        <v>0.208196444250692</v>
      </c>
      <c r="AQ81">
        <f>(Table2[[#This Row],[Sharpe Ratio]]-AVERAGE(Table2[Sharpe Ratio]))/_xlfn.STDEV.P(Table2[Sharpe Ratio])</f>
        <v>1.6687581806692307</v>
      </c>
      <c r="AR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1">
        <f>_xlfn.RANK.AVG(Table2[[#This Row],[1Y Return vs Nifty Z-Score]],Table2[1Y Return vs Nifty Z-Score])</f>
        <v>104</v>
      </c>
      <c r="AT81">
        <f>_xlfn.RANK.AVG(Table2[[#This Row],[6M Return vs Nifty Z-Score]],Table2[6M Return vs Nifty Z-Score])</f>
        <v>276</v>
      </c>
      <c r="AU81">
        <f>_xlfn.RANK.AVG(Table2[[#This Row],[Sharpe Ratio Z-Score]],Table2[Sharpe Ratio Z-Score])</f>
        <v>30</v>
      </c>
      <c r="AV81">
        <f>(Table2[[#This Row],[Rank 1Y]]+Table2[[#This Row],[Rank 6M]]+Table2[[#This Row],[Rank Sharpe]])/3</f>
        <v>136.66666666666666</v>
      </c>
    </row>
    <row r="82" spans="1:48" x14ac:dyDescent="0.3">
      <c r="A82" t="s">
        <v>709</v>
      </c>
      <c r="B82" t="s">
        <v>710</v>
      </c>
      <c r="C82" t="s">
        <v>3154</v>
      </c>
      <c r="D82" t="s">
        <v>117</v>
      </c>
      <c r="E82">
        <v>25656.008769925</v>
      </c>
      <c r="F82">
        <v>899.8</v>
      </c>
      <c r="G82">
        <v>66.991019594847899</v>
      </c>
      <c r="H82">
        <f>(Table2[[#This Row],[1Y Return vs Nifty]]-AVERAGE(Table2[1Y Return vs Nifty]))/_xlfn.STDEV.P(Table2[1Y Return vs Nifty])</f>
        <v>0.73414320948844991</v>
      </c>
      <c r="I82">
        <v>6.5408813066125999</v>
      </c>
      <c r="J82">
        <f>(Table2[[#This Row],[1M Return vs Nifty]]-AVERAGE(Table2[1M Return vs Nifty]))/_xlfn.STDEV.P(Table2[1M Return vs Nifty])</f>
        <v>0.78023874867611931</v>
      </c>
      <c r="K82">
        <v>36.436935475749102</v>
      </c>
      <c r="L82">
        <f>(Table2[[#This Row],[6M Return vs Nifty]]-AVERAGE(Table2[6M Return vs Nifty]))/_xlfn.STDEV.P(Table2[6M Return vs Nifty])</f>
        <v>0.89076541540646359</v>
      </c>
      <c r="M82">
        <v>-6.5334616706107601E-2</v>
      </c>
      <c r="N82">
        <f>(Table2[[#This Row],[1W Return vs Nifty]]-AVERAGE(Table2[1W Return vs Nifty]))/_xlfn.STDEV.P(Table2[1W Return vs Nifty])</f>
        <v>-4.4307640625213106E-2</v>
      </c>
      <c r="O82">
        <v>903.42</v>
      </c>
      <c r="P82">
        <v>852.84634924078398</v>
      </c>
      <c r="Q82">
        <v>702.13545232785998</v>
      </c>
      <c r="R82">
        <v>58.746356073830299</v>
      </c>
      <c r="S82" s="1">
        <f>(Table2[[#This Row],[Close Price]]-Table2[[#This Row],[20D EMA]])/Table2[[#This Row],[20D EMA]]</f>
        <v>-4.0069956387948072E-3</v>
      </c>
      <c r="T82" s="1">
        <f>(Table2[[#This Row],[Close Price]]-Table2[[#This Row],[50D EMA]])/Table2[[#This Row],[50D EMA]]</f>
        <v>5.5055228648178876E-2</v>
      </c>
      <c r="U82" s="1">
        <f>(Table2[[#This Row],[Close Price]]-Table2[[#This Row],[200D EMA]])/Table2[[#This Row],[200D EMA]]</f>
        <v>0.2815191100475028</v>
      </c>
      <c r="V82">
        <v>0.33034425457529498</v>
      </c>
      <c r="W82">
        <v>881.8</v>
      </c>
      <c r="X82">
        <v>914.6</v>
      </c>
      <c r="Y82">
        <v>881.8</v>
      </c>
      <c r="Z82">
        <v>939</v>
      </c>
      <c r="AA82">
        <v>861.5</v>
      </c>
      <c r="AB82">
        <v>945</v>
      </c>
      <c r="AC82" s="1">
        <f>(Table2[[#This Row],[Close Price]]/Table2[[#This Row],[Day Low]])-1</f>
        <v>2.0412792016330172E-2</v>
      </c>
      <c r="AD82" s="1">
        <f>(Table2[[#This Row],[Day High]]/Table2[[#This Row],[Close Price]])-1</f>
        <v>1.6448099577684117E-2</v>
      </c>
      <c r="AE82" s="1">
        <f>(Table2[[#This Row],[Close Price]]/Table2[[#This Row],[Current Week Low]])-1</f>
        <v>2.0412792016330172E-2</v>
      </c>
      <c r="AF82" s="1">
        <f>(Table2[[#This Row],[Current Week High]]/Table2[[#This Row],[Close Price]])-1</f>
        <v>4.3565236719270928E-2</v>
      </c>
      <c r="AG82" s="1">
        <f>(Table2[[#This Row],[Close Price]]/Table2[[#This Row],[Current Month Low]])-1</f>
        <v>4.4457341845618004E-2</v>
      </c>
      <c r="AH82" s="1">
        <f>(Table2[[#This Row],[Current Month High]]/Table2[[#This Row],[Close Price]])-1</f>
        <v>5.0233385196710501E-2</v>
      </c>
      <c r="AI82">
        <v>6.3458546343631896</v>
      </c>
      <c r="AJ82">
        <v>114.13612565445</v>
      </c>
      <c r="AK82" t="str">
        <f>IF(AND(Table2[[#This Row],[20D EMA]]&gt;Table2[[#This Row],[50D EMA]],Table2[[#This Row],[50D EMA]]&gt;Table2[[#This Row],[200D EMA]]),"Uptrend","Downtrend/NoTrend")</f>
        <v>Uptrend</v>
      </c>
      <c r="AL82">
        <v>0.19</v>
      </c>
      <c r="AM82" t="s">
        <v>3191</v>
      </c>
      <c r="AN82">
        <v>-0.41</v>
      </c>
      <c r="AO82" t="s">
        <v>3190</v>
      </c>
      <c r="AP82">
        <v>0.11949052269817501</v>
      </c>
      <c r="AQ82">
        <f>(Table2[[#This Row],[Sharpe Ratio]]-AVERAGE(Table2[Sharpe Ratio]))/_xlfn.STDEV.P(Table2[Sharpe Ratio])</f>
        <v>0.62932882457816774</v>
      </c>
      <c r="AR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2.9901685575239871</v>
      </c>
      <c r="AS82">
        <f>_xlfn.RANK.AVG(Table2[[#This Row],[1Y Return vs Nifty Z-Score]],Table2[1Y Return vs Nifty Z-Score])</f>
        <v>131</v>
      </c>
      <c r="AT82">
        <f>_xlfn.RANK.AVG(Table2[[#This Row],[6M Return vs Nifty Z-Score]],Table2[6M Return vs Nifty Z-Score])</f>
        <v>100</v>
      </c>
      <c r="AU82">
        <f>_xlfn.RANK.AVG(Table2[[#This Row],[Sharpe Ratio Z-Score]],Table2[Sharpe Ratio Z-Score])</f>
        <v>179</v>
      </c>
      <c r="AV82">
        <f>(Table2[[#This Row],[Rank 1Y]]+Table2[[#This Row],[Rank 6M]]+Table2[[#This Row],[Rank Sharpe]])/3</f>
        <v>136.66666666666666</v>
      </c>
    </row>
    <row r="83" spans="1:48" x14ac:dyDescent="0.3">
      <c r="A83" t="s">
        <v>640</v>
      </c>
      <c r="B83" t="s">
        <v>641</v>
      </c>
      <c r="C83" t="s">
        <v>3148</v>
      </c>
      <c r="D83" t="s">
        <v>48</v>
      </c>
      <c r="E83">
        <v>29781</v>
      </c>
      <c r="F83">
        <v>107.97</v>
      </c>
      <c r="G83">
        <v>124.356290788707</v>
      </c>
      <c r="H83">
        <f>(Table2[[#This Row],[1Y Return vs Nifty]]-AVERAGE(Table2[1Y Return vs Nifty]))/_xlfn.STDEV.P(Table2[1Y Return vs Nifty])</f>
        <v>1.7115633811815478</v>
      </c>
      <c r="I83">
        <v>-4.7573828951595596</v>
      </c>
      <c r="J83">
        <f>(Table2[[#This Row],[1M Return vs Nifty]]-AVERAGE(Table2[1M Return vs Nifty]))/_xlfn.STDEV.P(Table2[1M Return vs Nifty])</f>
        <v>-0.52009448087392607</v>
      </c>
      <c r="K83">
        <v>16.881432310500699</v>
      </c>
      <c r="L83">
        <f>(Table2[[#This Row],[6M Return vs Nifty]]-AVERAGE(Table2[6M Return vs Nifty]))/_xlfn.STDEV.P(Table2[6M Return vs Nifty])</f>
        <v>0.26966185831225686</v>
      </c>
      <c r="M83">
        <v>-5.6062689236749996</v>
      </c>
      <c r="N83">
        <f>(Table2[[#This Row],[1W Return vs Nifty]]-AVERAGE(Table2[1W Return vs Nifty]))/_xlfn.STDEV.P(Table2[1W Return vs Nifty])</f>
        <v>-1.2647046878136028</v>
      </c>
      <c r="O83">
        <v>114.45</v>
      </c>
      <c r="P83">
        <v>115.836114446493</v>
      </c>
      <c r="Q83">
        <v>98.144495372241707</v>
      </c>
      <c r="R83">
        <v>30.7919529951911</v>
      </c>
      <c r="S83" s="1">
        <f>(Table2[[#This Row],[Close Price]]-Table2[[#This Row],[20D EMA]])/Table2[[#This Row],[20D EMA]]</f>
        <v>-5.661861074705115E-2</v>
      </c>
      <c r="T83" s="1">
        <f>(Table2[[#This Row],[Close Price]]-Table2[[#This Row],[50D EMA]])/Table2[[#This Row],[50D EMA]]</f>
        <v>-6.7907271269242328E-2</v>
      </c>
      <c r="U83" s="1">
        <f>(Table2[[#This Row],[Close Price]]-Table2[[#This Row],[200D EMA]])/Table2[[#This Row],[200D EMA]]</f>
        <v>0.1001126409636342</v>
      </c>
      <c r="V83">
        <v>0.226874475516256</v>
      </c>
      <c r="W83">
        <v>106.6</v>
      </c>
      <c r="X83">
        <v>109.55</v>
      </c>
      <c r="Y83">
        <v>106.6</v>
      </c>
      <c r="Z83">
        <v>114.59</v>
      </c>
      <c r="AA83">
        <v>101.5</v>
      </c>
      <c r="AB83">
        <v>121.13</v>
      </c>
      <c r="AC83" s="1">
        <f>(Table2[[#This Row],[Close Price]]/Table2[[#This Row],[Day Low]])-1</f>
        <v>1.2851782363977549E-2</v>
      </c>
      <c r="AD83" s="1">
        <f>(Table2[[#This Row],[Day High]]/Table2[[#This Row],[Close Price]])-1</f>
        <v>1.4633694544780917E-2</v>
      </c>
      <c r="AE83" s="1">
        <f>(Table2[[#This Row],[Close Price]]/Table2[[#This Row],[Current Week Low]])-1</f>
        <v>1.2851782363977549E-2</v>
      </c>
      <c r="AF83" s="1">
        <f>(Table2[[#This Row],[Current Week High]]/Table2[[#This Row],[Close Price]])-1</f>
        <v>6.1313327776234106E-2</v>
      </c>
      <c r="AG83" s="1">
        <f>(Table2[[#This Row],[Close Price]]/Table2[[#This Row],[Current Month Low]])-1</f>
        <v>6.3743842364532011E-2</v>
      </c>
      <c r="AH83" s="1">
        <f>(Table2[[#This Row],[Current Month High]]/Table2[[#This Row],[Close Price]])-1</f>
        <v>0.12188570899323881</v>
      </c>
      <c r="AI83">
        <v>29.511283998641499</v>
      </c>
      <c r="AJ83">
        <v>166.59259259259201</v>
      </c>
      <c r="AK83" t="str">
        <f>IF(AND(Table2[[#This Row],[20D EMA]]&gt;Table2[[#This Row],[50D EMA]],Table2[[#This Row],[50D EMA]]&gt;Table2[[#This Row],[200D EMA]]),"Uptrend","Downtrend/NoTrend")</f>
        <v>Downtrend/NoTrend</v>
      </c>
      <c r="AL83">
        <v>-7.0000000000000007E-2</v>
      </c>
      <c r="AM83" t="s">
        <v>3190</v>
      </c>
      <c r="AN83">
        <v>-10.119999999999999</v>
      </c>
      <c r="AO83" t="s">
        <v>3190</v>
      </c>
      <c r="AP83">
        <v>0.13120031497593501</v>
      </c>
      <c r="AQ83">
        <f>(Table2[[#This Row],[Sharpe Ratio]]-AVERAGE(Table2[Sharpe Ratio]))/_xlfn.STDEV.P(Table2[Sharpe Ratio])</f>
        <v>0.76654065479433009</v>
      </c>
      <c r="AR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3">
        <f>_xlfn.RANK.AVG(Table2[[#This Row],[1Y Return vs Nifty Z-Score]],Table2[1Y Return vs Nifty Z-Score])</f>
        <v>43</v>
      </c>
      <c r="AT83">
        <f>_xlfn.RANK.AVG(Table2[[#This Row],[6M Return vs Nifty Z-Score]],Table2[6M Return vs Nifty Z-Score])</f>
        <v>225</v>
      </c>
      <c r="AU83">
        <f>_xlfn.RANK.AVG(Table2[[#This Row],[Sharpe Ratio Z-Score]],Table2[Sharpe Ratio Z-Score])</f>
        <v>149</v>
      </c>
      <c r="AV83">
        <f>(Table2[[#This Row],[Rank 1Y]]+Table2[[#This Row],[Rank 6M]]+Table2[[#This Row],[Rank Sharpe]])/3</f>
        <v>139</v>
      </c>
    </row>
    <row r="84" spans="1:48" x14ac:dyDescent="0.3">
      <c r="A84" t="s">
        <v>25</v>
      </c>
      <c r="B84" t="s">
        <v>26</v>
      </c>
      <c r="C84" t="s">
        <v>3146</v>
      </c>
      <c r="D84" t="s">
        <v>27</v>
      </c>
      <c r="E84">
        <v>1018735.87727771</v>
      </c>
      <c r="F84">
        <v>1707.85</v>
      </c>
      <c r="G84">
        <v>52.887932705063697</v>
      </c>
      <c r="H84">
        <f>(Table2[[#This Row],[1Y Return vs Nifty]]-AVERAGE(Table2[1Y Return vs Nifty]))/_xlfn.STDEV.P(Table2[1Y Return vs Nifty])</f>
        <v>0.49384727220207325</v>
      </c>
      <c r="I84">
        <v>4.78929616168507</v>
      </c>
      <c r="J84">
        <f>(Table2[[#This Row],[1M Return vs Nifty]]-AVERAGE(Table2[1M Return vs Nifty]))/_xlfn.STDEV.P(Table2[1M Return vs Nifty])</f>
        <v>0.57864633344668559</v>
      </c>
      <c r="K84">
        <v>21.9336389811894</v>
      </c>
      <c r="L84">
        <f>(Table2[[#This Row],[6M Return vs Nifty]]-AVERAGE(Table2[6M Return vs Nifty]))/_xlfn.STDEV.P(Table2[6M Return vs Nifty])</f>
        <v>0.43012530984421193</v>
      </c>
      <c r="M84">
        <v>1.67324415393974</v>
      </c>
      <c r="N84">
        <f>(Table2[[#This Row],[1W Return vs Nifty]]-AVERAGE(Table2[1W Return vs Nifty]))/_xlfn.STDEV.P(Table2[1W Return vs Nifty])</f>
        <v>0.33861629971677171</v>
      </c>
      <c r="O84">
        <v>1685.71</v>
      </c>
      <c r="P84">
        <v>1622.39569056457</v>
      </c>
      <c r="Q84">
        <v>1385.7659879718999</v>
      </c>
      <c r="R84">
        <v>53.212876970829697</v>
      </c>
      <c r="S84" s="1">
        <f>(Table2[[#This Row],[Close Price]]-Table2[[#This Row],[20D EMA]])/Table2[[#This Row],[20D EMA]]</f>
        <v>1.3133931696436441E-2</v>
      </c>
      <c r="T84" s="1">
        <f>(Table2[[#This Row],[Close Price]]-Table2[[#This Row],[50D EMA]])/Table2[[#This Row],[50D EMA]]</f>
        <v>5.267168171883705E-2</v>
      </c>
      <c r="U84" s="1">
        <f>(Table2[[#This Row],[Close Price]]-Table2[[#This Row],[200D EMA]])/Table2[[#This Row],[200D EMA]]</f>
        <v>0.23242308934099132</v>
      </c>
      <c r="V84">
        <v>0.73306144653752003</v>
      </c>
      <c r="W84">
        <v>1685.2</v>
      </c>
      <c r="X84">
        <v>1716.1</v>
      </c>
      <c r="Y84">
        <v>1679.35</v>
      </c>
      <c r="Z84">
        <v>1742.25</v>
      </c>
      <c r="AA84">
        <v>1630.15</v>
      </c>
      <c r="AB84">
        <v>1742.25</v>
      </c>
      <c r="AC84" s="1">
        <f>(Table2[[#This Row],[Close Price]]/Table2[[#This Row],[Day Low]])-1</f>
        <v>1.344054118205551E-2</v>
      </c>
      <c r="AD84" s="1">
        <f>(Table2[[#This Row],[Day High]]/Table2[[#This Row],[Close Price]])-1</f>
        <v>4.8306350089293293E-3</v>
      </c>
      <c r="AE84" s="1">
        <f>(Table2[[#This Row],[Close Price]]/Table2[[#This Row],[Current Week Low]])-1</f>
        <v>1.6970851817667443E-2</v>
      </c>
      <c r="AF84" s="1">
        <f>(Table2[[#This Row],[Current Week High]]/Table2[[#This Row],[Close Price]])-1</f>
        <v>2.0142284158444879E-2</v>
      </c>
      <c r="AG84" s="1">
        <f>(Table2[[#This Row],[Close Price]]/Table2[[#This Row],[Current Month Low]])-1</f>
        <v>4.7664325368830918E-2</v>
      </c>
      <c r="AH84" s="1">
        <f>(Table2[[#This Row],[Current Month High]]/Table2[[#This Row],[Close Price]])-1</f>
        <v>2.0142284158444879E-2</v>
      </c>
      <c r="AI84">
        <v>4.1660567380039204</v>
      </c>
      <c r="AJ84">
        <v>90.725333631135101</v>
      </c>
      <c r="AK84" t="str">
        <f>IF(AND(Table2[[#This Row],[20D EMA]]&gt;Table2[[#This Row],[50D EMA]],Table2[[#This Row],[50D EMA]]&gt;Table2[[#This Row],[200D EMA]]),"Uptrend","Downtrend/NoTrend")</f>
        <v>Uptrend</v>
      </c>
      <c r="AL84">
        <v>0.12</v>
      </c>
      <c r="AM84" t="s">
        <v>3191</v>
      </c>
      <c r="AN84">
        <v>0.54</v>
      </c>
      <c r="AO84" t="s">
        <v>3191</v>
      </c>
      <c r="AP84">
        <v>0.17821761128713201</v>
      </c>
      <c r="AQ84">
        <f>(Table2[[#This Row],[Sharpe Ratio]]-AVERAGE(Table2[Sharpe Ratio]))/_xlfn.STDEV.P(Table2[Sharpe Ratio])</f>
        <v>1.317475216710321</v>
      </c>
      <c r="AR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3.1587104319200638</v>
      </c>
      <c r="AS84">
        <f>_xlfn.RANK.AVG(Table2[[#This Row],[1Y Return vs Nifty Z-Score]],Table2[1Y Return vs Nifty Z-Score])</f>
        <v>166</v>
      </c>
      <c r="AT84">
        <f>_xlfn.RANK.AVG(Table2[[#This Row],[6M Return vs Nifty Z-Score]],Table2[6M Return vs Nifty Z-Score])</f>
        <v>180</v>
      </c>
      <c r="AU84">
        <f>_xlfn.RANK.AVG(Table2[[#This Row],[Sharpe Ratio Z-Score]],Table2[Sharpe Ratio Z-Score])</f>
        <v>73</v>
      </c>
      <c r="AV84">
        <f>(Table2[[#This Row],[Rank 1Y]]+Table2[[#This Row],[Rank 6M]]+Table2[[#This Row],[Rank Sharpe]])/3</f>
        <v>139.66666666666666</v>
      </c>
    </row>
    <row r="85" spans="1:48" x14ac:dyDescent="0.3">
      <c r="A85" t="s">
        <v>1145</v>
      </c>
      <c r="B85" t="s">
        <v>1146</v>
      </c>
      <c r="C85" t="s">
        <v>3145</v>
      </c>
      <c r="D85" t="s">
        <v>412</v>
      </c>
      <c r="E85">
        <v>10933.900560144</v>
      </c>
      <c r="F85">
        <v>121.25</v>
      </c>
      <c r="G85">
        <v>51.960779952794198</v>
      </c>
      <c r="H85">
        <f>(Table2[[#This Row],[1Y Return vs Nifty]]-AVERAGE(Table2[1Y Return vs Nifty]))/_xlfn.STDEV.P(Table2[1Y Return vs Nifty])</f>
        <v>0.47804994773294407</v>
      </c>
      <c r="I85">
        <v>-4.8722419073085899</v>
      </c>
      <c r="J85">
        <f>(Table2[[#This Row],[1M Return vs Nifty]]-AVERAGE(Table2[1M Return vs Nifty]))/_xlfn.STDEV.P(Table2[1M Return vs Nifty])</f>
        <v>-0.53331376726548074</v>
      </c>
      <c r="K85">
        <v>54.709741691466</v>
      </c>
      <c r="L85">
        <f>(Table2[[#This Row],[6M Return vs Nifty]]-AVERAGE(Table2[6M Return vs Nifty]))/_xlfn.STDEV.P(Table2[6M Return vs Nifty])</f>
        <v>1.4711291545938787</v>
      </c>
      <c r="M85">
        <v>0.26080727295533801</v>
      </c>
      <c r="N85">
        <f>(Table2[[#This Row],[1W Return vs Nifty]]-AVERAGE(Table2[1W Return vs Nifty]))/_xlfn.STDEV.P(Table2[1W Return vs Nifty])</f>
        <v>2.7525479396923343E-2</v>
      </c>
      <c r="O85">
        <v>124.6</v>
      </c>
      <c r="P85">
        <v>114.582057495602</v>
      </c>
      <c r="Q85">
        <v>87.097247931754694</v>
      </c>
      <c r="R85">
        <v>41.693981502130697</v>
      </c>
      <c r="S85" s="1">
        <f>(Table2[[#This Row],[Close Price]]-Table2[[#This Row],[20D EMA]])/Table2[[#This Row],[20D EMA]]</f>
        <v>-2.6886035313001561E-2</v>
      </c>
      <c r="T85" s="1">
        <f>(Table2[[#This Row],[Close Price]]-Table2[[#This Row],[50D EMA]])/Table2[[#This Row],[50D EMA]]</f>
        <v>5.8193600727181341E-2</v>
      </c>
      <c r="U85" s="1">
        <f>(Table2[[#This Row],[Close Price]]-Table2[[#This Row],[200D EMA]])/Table2[[#This Row],[200D EMA]]</f>
        <v>0.39212205757644369</v>
      </c>
      <c r="V85">
        <v>0.51042036712246897</v>
      </c>
      <c r="W85">
        <v>118</v>
      </c>
      <c r="X85">
        <v>121.98</v>
      </c>
      <c r="Y85">
        <v>118</v>
      </c>
      <c r="Z85">
        <v>133.19999999999999</v>
      </c>
      <c r="AA85">
        <v>113.93</v>
      </c>
      <c r="AB85">
        <v>143.94999999999999</v>
      </c>
      <c r="AC85" s="1">
        <f>(Table2[[#This Row],[Close Price]]/Table2[[#This Row],[Day Low]])-1</f>
        <v>2.754237288135597E-2</v>
      </c>
      <c r="AD85" s="1">
        <f>(Table2[[#This Row],[Day High]]/Table2[[#This Row],[Close Price]])-1</f>
        <v>6.0206185567011072E-3</v>
      </c>
      <c r="AE85" s="1">
        <f>(Table2[[#This Row],[Close Price]]/Table2[[#This Row],[Current Week Low]])-1</f>
        <v>2.754237288135597E-2</v>
      </c>
      <c r="AF85" s="1">
        <f>(Table2[[#This Row],[Current Week High]]/Table2[[#This Row],[Close Price]])-1</f>
        <v>9.855670103092784E-2</v>
      </c>
      <c r="AG85" s="1">
        <f>(Table2[[#This Row],[Close Price]]/Table2[[#This Row],[Current Month Low]])-1</f>
        <v>6.4249978056701407E-2</v>
      </c>
      <c r="AH85" s="1">
        <f>(Table2[[#This Row],[Current Month High]]/Table2[[#This Row],[Close Price]])-1</f>
        <v>0.18721649484536074</v>
      </c>
      <c r="AI85">
        <v>20.024742268041201</v>
      </c>
      <c r="AJ85">
        <v>104.296545914069</v>
      </c>
      <c r="AK85" t="str">
        <f>IF(AND(Table2[[#This Row],[20D EMA]]&gt;Table2[[#This Row],[50D EMA]],Table2[[#This Row],[50D EMA]]&gt;Table2[[#This Row],[200D EMA]]),"Uptrend","Downtrend/NoTrend")</f>
        <v>Uptrend</v>
      </c>
      <c r="AL85">
        <v>0.7</v>
      </c>
      <c r="AM85" t="s">
        <v>3191</v>
      </c>
      <c r="AN85">
        <v>-13.9</v>
      </c>
      <c r="AO85" t="s">
        <v>3190</v>
      </c>
      <c r="AP85">
        <v>0.112002813938129</v>
      </c>
      <c r="AQ85">
        <f>(Table2[[#This Row],[Sharpe Ratio]]-AVERAGE(Table2[Sharpe Ratio]))/_xlfn.STDEV.P(Table2[Sharpe Ratio])</f>
        <v>0.54159010140347796</v>
      </c>
      <c r="AR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1.9849809158617431</v>
      </c>
      <c r="AS85">
        <f>_xlfn.RANK.AVG(Table2[[#This Row],[1Y Return vs Nifty Z-Score]],Table2[1Y Return vs Nifty Z-Score])</f>
        <v>173</v>
      </c>
      <c r="AT85">
        <f>_xlfn.RANK.AVG(Table2[[#This Row],[6M Return vs Nifty Z-Score]],Table2[6M Return vs Nifty Z-Score])</f>
        <v>55</v>
      </c>
      <c r="AU85">
        <f>_xlfn.RANK.AVG(Table2[[#This Row],[Sharpe Ratio Z-Score]],Table2[Sharpe Ratio Z-Score])</f>
        <v>200</v>
      </c>
      <c r="AV85">
        <f>(Table2[[#This Row],[Rank 1Y]]+Table2[[#This Row],[Rank 6M]]+Table2[[#This Row],[Rank Sharpe]])/3</f>
        <v>142.66666666666666</v>
      </c>
    </row>
    <row r="86" spans="1:48" x14ac:dyDescent="0.3">
      <c r="A86" t="s">
        <v>527</v>
      </c>
      <c r="B86" t="s">
        <v>528</v>
      </c>
      <c r="C86" t="s">
        <v>3145</v>
      </c>
      <c r="D86" t="s">
        <v>529</v>
      </c>
      <c r="E86">
        <v>40520.649115679997</v>
      </c>
      <c r="F86">
        <v>1069.25</v>
      </c>
      <c r="G86">
        <v>72.619206144260801</v>
      </c>
      <c r="H86">
        <f>(Table2[[#This Row],[1Y Return vs Nifty]]-AVERAGE(Table2[1Y Return vs Nifty]))/_xlfn.STDEV.P(Table2[1Y Return vs Nifty])</f>
        <v>0.83003926208197154</v>
      </c>
      <c r="I86">
        <v>3.3235814012140499</v>
      </c>
      <c r="J86">
        <f>(Table2[[#This Row],[1M Return vs Nifty]]-AVERAGE(Table2[1M Return vs Nifty]))/_xlfn.STDEV.P(Table2[1M Return vs Nifty])</f>
        <v>0.40995514566374236</v>
      </c>
      <c r="K86">
        <v>20.7622980520282</v>
      </c>
      <c r="L86">
        <f>(Table2[[#This Row],[6M Return vs Nifty]]-AVERAGE(Table2[6M Return vs Nifty]))/_xlfn.STDEV.P(Table2[6M Return vs Nifty])</f>
        <v>0.39292227745356911</v>
      </c>
      <c r="M86">
        <v>7.7561429666808399</v>
      </c>
      <c r="N86">
        <f>(Table2[[#This Row],[1W Return vs Nifty]]-AVERAGE(Table2[1W Return vs Nifty]))/_xlfn.STDEV.P(Table2[1W Return vs Nifty])</f>
        <v>1.6783816421930975</v>
      </c>
      <c r="O86">
        <v>1059.5</v>
      </c>
      <c r="P86">
        <v>1045.6871779898199</v>
      </c>
      <c r="Q86">
        <v>880.39361360592602</v>
      </c>
      <c r="R86">
        <v>64.556118260887601</v>
      </c>
      <c r="S86" s="1">
        <f>(Table2[[#This Row],[Close Price]]-Table2[[#This Row],[20D EMA]])/Table2[[#This Row],[20D EMA]]</f>
        <v>9.202453987730062E-3</v>
      </c>
      <c r="T86" s="1">
        <f>(Table2[[#This Row],[Close Price]]-Table2[[#This Row],[50D EMA]])/Table2[[#This Row],[50D EMA]]</f>
        <v>2.2533337413083842E-2</v>
      </c>
      <c r="U86" s="1">
        <f>(Table2[[#This Row],[Close Price]]-Table2[[#This Row],[200D EMA]])/Table2[[#This Row],[200D EMA]]</f>
        <v>0.21451358060237838</v>
      </c>
      <c r="V86">
        <v>1.36535012021692</v>
      </c>
      <c r="W86">
        <v>1047.5999999999999</v>
      </c>
      <c r="X86">
        <v>1089</v>
      </c>
      <c r="Y86">
        <v>1047.5999999999999</v>
      </c>
      <c r="Z86">
        <v>1143.6500000000001</v>
      </c>
      <c r="AA86">
        <v>940</v>
      </c>
      <c r="AB86">
        <v>1143.6500000000001</v>
      </c>
      <c r="AC86" s="1">
        <f>(Table2[[#This Row],[Close Price]]/Table2[[#This Row],[Day Low]])-1</f>
        <v>2.0666284841542648E-2</v>
      </c>
      <c r="AD86" s="1">
        <f>(Table2[[#This Row],[Day High]]/Table2[[#This Row],[Close Price]])-1</f>
        <v>1.8470890811316254E-2</v>
      </c>
      <c r="AE86" s="1">
        <f>(Table2[[#This Row],[Close Price]]/Table2[[#This Row],[Current Week Low]])-1</f>
        <v>2.0666284841542648E-2</v>
      </c>
      <c r="AF86" s="1">
        <f>(Table2[[#This Row],[Current Week High]]/Table2[[#This Row],[Close Price]])-1</f>
        <v>6.9581482347439882E-2</v>
      </c>
      <c r="AG86" s="1">
        <f>(Table2[[#This Row],[Close Price]]/Table2[[#This Row],[Current Month Low]])-1</f>
        <v>0.13749999999999996</v>
      </c>
      <c r="AH86" s="1">
        <f>(Table2[[#This Row],[Current Month High]]/Table2[[#This Row],[Close Price]])-1</f>
        <v>6.9581482347439882E-2</v>
      </c>
      <c r="AI86">
        <v>13.631049801262501</v>
      </c>
      <c r="AJ86">
        <v>113.019225022412</v>
      </c>
      <c r="AK86" t="str">
        <f>IF(AND(Table2[[#This Row],[20D EMA]]&gt;Table2[[#This Row],[50D EMA]],Table2[[#This Row],[50D EMA]]&gt;Table2[[#This Row],[200D EMA]]),"Uptrend","Downtrend/NoTrend")</f>
        <v>Uptrend</v>
      </c>
      <c r="AL86">
        <v>-0.08</v>
      </c>
      <c r="AM86" t="s">
        <v>3190</v>
      </c>
      <c r="AN86">
        <v>5.44</v>
      </c>
      <c r="AO86" t="s">
        <v>3191</v>
      </c>
      <c r="AP86">
        <v>0.14708224724202601</v>
      </c>
      <c r="AQ86">
        <f>(Table2[[#This Row],[Sharpe Ratio]]-AVERAGE(Table2[Sharpe Ratio]))/_xlfn.STDEV.P(Table2[Sharpe Ratio])</f>
        <v>0.95264036876947267</v>
      </c>
      <c r="AR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4.2639386961618531</v>
      </c>
      <c r="AS86">
        <f>_xlfn.RANK.AVG(Table2[[#This Row],[1Y Return vs Nifty Z-Score]],Table2[1Y Return vs Nifty Z-Score])</f>
        <v>120</v>
      </c>
      <c r="AT86">
        <f>_xlfn.RANK.AVG(Table2[[#This Row],[6M Return vs Nifty Z-Score]],Table2[6M Return vs Nifty Z-Score])</f>
        <v>189</v>
      </c>
      <c r="AU86">
        <f>_xlfn.RANK.AVG(Table2[[#This Row],[Sharpe Ratio Z-Score]],Table2[Sharpe Ratio Z-Score])</f>
        <v>120</v>
      </c>
      <c r="AV86">
        <f>(Table2[[#This Row],[Rank 1Y]]+Table2[[#This Row],[Rank 6M]]+Table2[[#This Row],[Rank Sharpe]])/3</f>
        <v>143</v>
      </c>
    </row>
    <row r="87" spans="1:48" x14ac:dyDescent="0.3">
      <c r="A87" t="s">
        <v>186</v>
      </c>
      <c r="B87" t="s">
        <v>187</v>
      </c>
      <c r="C87" t="s">
        <v>3145</v>
      </c>
      <c r="D87" t="s">
        <v>141</v>
      </c>
      <c r="E87">
        <v>142812.90364</v>
      </c>
      <c r="F87">
        <v>546.25</v>
      </c>
      <c r="G87">
        <v>62.665797253832302</v>
      </c>
      <c r="H87">
        <f>(Table2[[#This Row],[1Y Return vs Nifty]]-AVERAGE(Table2[1Y Return vs Nifty]))/_xlfn.STDEV.P(Table2[1Y Return vs Nifty])</f>
        <v>0.66044775795158273</v>
      </c>
      <c r="I87">
        <v>-0.36586589590266599</v>
      </c>
      <c r="J87">
        <f>(Table2[[#This Row],[1M Return vs Nifty]]-AVERAGE(Table2[1M Return vs Nifty]))/_xlfn.STDEV.P(Table2[1M Return vs Nifty])</f>
        <v>-1.4668569398785891E-2</v>
      </c>
      <c r="K87">
        <v>14.4407008819122</v>
      </c>
      <c r="L87">
        <f>(Table2[[#This Row],[6M Return vs Nifty]]-AVERAGE(Table2[6M Return vs Nifty]))/_xlfn.STDEV.P(Table2[6M Return vs Nifty])</f>
        <v>0.19214163500744857</v>
      </c>
      <c r="M87">
        <v>0.932444772715736</v>
      </c>
      <c r="N87">
        <f>(Table2[[#This Row],[1W Return vs Nifty]]-AVERAGE(Table2[1W Return vs Nifty]))/_xlfn.STDEV.P(Table2[1W Return vs Nifty])</f>
        <v>0.1754543982541063</v>
      </c>
      <c r="O87">
        <v>546.02</v>
      </c>
      <c r="P87">
        <v>559.27916383369097</v>
      </c>
      <c r="Q87">
        <v>504.65425612925401</v>
      </c>
      <c r="R87">
        <v>49.782175661480501</v>
      </c>
      <c r="S87" s="1">
        <f>(Table2[[#This Row],[Close Price]]-Table2[[#This Row],[20D EMA]])/Table2[[#This Row],[20D EMA]]</f>
        <v>4.2122999157543349E-4</v>
      </c>
      <c r="T87" s="1">
        <f>(Table2[[#This Row],[Close Price]]-Table2[[#This Row],[50D EMA]])/Table2[[#This Row],[50D EMA]]</f>
        <v>-2.3296351225352223E-2</v>
      </c>
      <c r="U87" s="1">
        <f>(Table2[[#This Row],[Close Price]]-Table2[[#This Row],[200D EMA]])/Table2[[#This Row],[200D EMA]]</f>
        <v>8.2424240686661973E-2</v>
      </c>
      <c r="V87">
        <v>0.81425113903139001</v>
      </c>
      <c r="W87">
        <v>531</v>
      </c>
      <c r="X87">
        <v>548.5</v>
      </c>
      <c r="Y87">
        <v>531</v>
      </c>
      <c r="Z87">
        <v>557.5</v>
      </c>
      <c r="AA87">
        <v>484.1</v>
      </c>
      <c r="AB87">
        <v>569.45000000000005</v>
      </c>
      <c r="AC87" s="1">
        <f>(Table2[[#This Row],[Close Price]]/Table2[[#This Row],[Day Low]])-1</f>
        <v>2.8719397363465182E-2</v>
      </c>
      <c r="AD87" s="1">
        <f>(Table2[[#This Row],[Day High]]/Table2[[#This Row],[Close Price]])-1</f>
        <v>4.1189931350114062E-3</v>
      </c>
      <c r="AE87" s="1">
        <f>(Table2[[#This Row],[Close Price]]/Table2[[#This Row],[Current Week Low]])-1</f>
        <v>2.8719397363465182E-2</v>
      </c>
      <c r="AF87" s="1">
        <f>(Table2[[#This Row],[Current Week High]]/Table2[[#This Row],[Close Price]])-1</f>
        <v>2.0594965675057253E-2</v>
      </c>
      <c r="AG87" s="1">
        <f>(Table2[[#This Row],[Close Price]]/Table2[[#This Row],[Current Month Low]])-1</f>
        <v>0.12838256558562278</v>
      </c>
      <c r="AH87" s="1">
        <f>(Table2[[#This Row],[Current Month High]]/Table2[[#This Row],[Close Price]])-1</f>
        <v>4.2471395881007012E-2</v>
      </c>
      <c r="AI87">
        <v>19.725400457665899</v>
      </c>
      <c r="AJ87">
        <v>110.541530159953</v>
      </c>
      <c r="AK87" t="str">
        <f>IF(AND(Table2[[#This Row],[20D EMA]]&gt;Table2[[#This Row],[50D EMA]],Table2[[#This Row],[50D EMA]]&gt;Table2[[#This Row],[200D EMA]]),"Uptrend","Downtrend/NoTrend")</f>
        <v>Downtrend/NoTrend</v>
      </c>
      <c r="AL87">
        <v>-0.17</v>
      </c>
      <c r="AM87" t="s">
        <v>3190</v>
      </c>
      <c r="AN87">
        <v>-1.89</v>
      </c>
      <c r="AO87" t="s">
        <v>3190</v>
      </c>
      <c r="AP87">
        <v>0.19369280002713199</v>
      </c>
      <c r="AQ87">
        <f>(Table2[[#This Row],[Sharpe Ratio]]-AVERAGE(Table2[Sharpe Ratio]))/_xlfn.STDEV.P(Table2[Sharpe Ratio])</f>
        <v>1.4988088321655502</v>
      </c>
      <c r="AR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7">
        <f>_xlfn.RANK.AVG(Table2[[#This Row],[1Y Return vs Nifty Z-Score]],Table2[1Y Return vs Nifty Z-Score])</f>
        <v>137</v>
      </c>
      <c r="AT87">
        <f>_xlfn.RANK.AVG(Table2[[#This Row],[6M Return vs Nifty Z-Score]],Table2[6M Return vs Nifty Z-Score])</f>
        <v>242</v>
      </c>
      <c r="AU87">
        <f>_xlfn.RANK.AVG(Table2[[#This Row],[Sharpe Ratio Z-Score]],Table2[Sharpe Ratio Z-Score])</f>
        <v>51</v>
      </c>
      <c r="AV87">
        <f>(Table2[[#This Row],[Rank 1Y]]+Table2[[#This Row],[Rank 6M]]+Table2[[#This Row],[Rank Sharpe]])/3</f>
        <v>143.33333333333334</v>
      </c>
    </row>
    <row r="88" spans="1:48" x14ac:dyDescent="0.3">
      <c r="A88" t="s">
        <v>1433</v>
      </c>
      <c r="B88" t="s">
        <v>1434</v>
      </c>
      <c r="C88" t="s">
        <v>3155</v>
      </c>
      <c r="D88" t="s">
        <v>89</v>
      </c>
      <c r="E88">
        <v>7630.6764853149998</v>
      </c>
      <c r="F88">
        <v>3098.7</v>
      </c>
      <c r="G88">
        <v>62.057136699420603</v>
      </c>
      <c r="H88">
        <f>(Table2[[#This Row],[1Y Return vs Nifty]]-AVERAGE(Table2[1Y Return vs Nifty]))/_xlfn.STDEV.P(Table2[1Y Return vs Nifty])</f>
        <v>0.65007707389109171</v>
      </c>
      <c r="I88">
        <v>-5.7058239622983704</v>
      </c>
      <c r="J88">
        <f>(Table2[[#This Row],[1M Return vs Nifty]]-AVERAGE(Table2[1M Return vs Nifty]))/_xlfn.STDEV.P(Table2[1M Return vs Nifty])</f>
        <v>-0.6292519066382356</v>
      </c>
      <c r="K88">
        <v>17.876810765831799</v>
      </c>
      <c r="L88">
        <f>(Table2[[#This Row],[6M Return vs Nifty]]-AVERAGE(Table2[6M Return vs Nifty]))/_xlfn.STDEV.P(Table2[6M Return vs Nifty])</f>
        <v>0.30127613558433081</v>
      </c>
      <c r="M88">
        <v>0.81173602361438102</v>
      </c>
      <c r="N88">
        <f>(Table2[[#This Row],[1W Return vs Nifty]]-AVERAGE(Table2[1W Return vs Nifty]))/_xlfn.STDEV.P(Table2[1W Return vs Nifty])</f>
        <v>0.14886815975858378</v>
      </c>
      <c r="O88">
        <v>3193.76</v>
      </c>
      <c r="P88">
        <v>3182.8134340531501</v>
      </c>
      <c r="Q88">
        <v>2735.1843307447498</v>
      </c>
      <c r="R88">
        <v>35.565079933131798</v>
      </c>
      <c r="S88" s="1">
        <f>(Table2[[#This Row],[Close Price]]-Table2[[#This Row],[20D EMA]])/Table2[[#This Row],[20D EMA]]</f>
        <v>-2.9764290366214242E-2</v>
      </c>
      <c r="T88" s="1">
        <f>(Table2[[#This Row],[Close Price]]-Table2[[#This Row],[50D EMA]])/Table2[[#This Row],[50D EMA]]</f>
        <v>-2.6427384386786421E-2</v>
      </c>
      <c r="U88" s="1">
        <f>(Table2[[#This Row],[Close Price]]-Table2[[#This Row],[200D EMA]])/Table2[[#This Row],[200D EMA]]</f>
        <v>0.13290353603198296</v>
      </c>
      <c r="V88">
        <v>0.50350867737122795</v>
      </c>
      <c r="W88">
        <v>3055.15</v>
      </c>
      <c r="X88">
        <v>3129.85</v>
      </c>
      <c r="Y88">
        <v>3050</v>
      </c>
      <c r="Z88">
        <v>3173</v>
      </c>
      <c r="AA88">
        <v>3050</v>
      </c>
      <c r="AB88">
        <v>3508.45</v>
      </c>
      <c r="AC88" s="1">
        <f>(Table2[[#This Row],[Close Price]]/Table2[[#This Row],[Day Low]])-1</f>
        <v>1.4254619249463918E-2</v>
      </c>
      <c r="AD88" s="1">
        <f>(Table2[[#This Row],[Day High]]/Table2[[#This Row],[Close Price]])-1</f>
        <v>1.0052602704359925E-2</v>
      </c>
      <c r="AE88" s="1">
        <f>(Table2[[#This Row],[Close Price]]/Table2[[#This Row],[Current Week Low]])-1</f>
        <v>1.5967213114754131E-2</v>
      </c>
      <c r="AF88" s="1">
        <f>(Table2[[#This Row],[Current Week High]]/Table2[[#This Row],[Close Price]])-1</f>
        <v>2.3977797140736445E-2</v>
      </c>
      <c r="AG88" s="1">
        <f>(Table2[[#This Row],[Close Price]]/Table2[[#This Row],[Current Month Low]])-1</f>
        <v>1.5967213114754131E-2</v>
      </c>
      <c r="AH88" s="1">
        <f>(Table2[[#This Row],[Current Month High]]/Table2[[#This Row],[Close Price]])-1</f>
        <v>0.13223287184948518</v>
      </c>
      <c r="AI88">
        <v>13.7557685481008</v>
      </c>
      <c r="AJ88">
        <v>99.7807936559105</v>
      </c>
      <c r="AK88" t="str">
        <f>IF(AND(Table2[[#This Row],[20D EMA]]&gt;Table2[[#This Row],[50D EMA]],Table2[[#This Row],[50D EMA]]&gt;Table2[[#This Row],[200D EMA]]),"Uptrend","Downtrend/NoTrend")</f>
        <v>Uptrend</v>
      </c>
      <c r="AL88">
        <v>-0.04</v>
      </c>
      <c r="AM88" t="s">
        <v>3190</v>
      </c>
      <c r="AN88">
        <v>-8.59</v>
      </c>
      <c r="AO88" t="s">
        <v>3190</v>
      </c>
      <c r="AP88">
        <v>0.178122179868618</v>
      </c>
      <c r="AQ88">
        <f>(Table2[[#This Row],[Sharpe Ratio]]-AVERAGE(Table2[Sharpe Ratio]))/_xlfn.STDEV.P(Table2[Sharpe Ratio])</f>
        <v>1.3163569800000676</v>
      </c>
      <c r="AR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1.7873264425958382</v>
      </c>
      <c r="AS88">
        <f>_xlfn.RANK.AVG(Table2[[#This Row],[1Y Return vs Nifty Z-Score]],Table2[1Y Return vs Nifty Z-Score])</f>
        <v>140</v>
      </c>
      <c r="AT88">
        <f>_xlfn.RANK.AVG(Table2[[#This Row],[6M Return vs Nifty Z-Score]],Table2[6M Return vs Nifty Z-Score])</f>
        <v>217</v>
      </c>
      <c r="AU88">
        <f>_xlfn.RANK.AVG(Table2[[#This Row],[Sharpe Ratio Z-Score]],Table2[Sharpe Ratio Z-Score])</f>
        <v>75</v>
      </c>
      <c r="AV88">
        <f>(Table2[[#This Row],[Rank 1Y]]+Table2[[#This Row],[Rank 6M]]+Table2[[#This Row],[Rank Sharpe]])/3</f>
        <v>144</v>
      </c>
    </row>
    <row r="89" spans="1:48" x14ac:dyDescent="0.3">
      <c r="A89" t="s">
        <v>500</v>
      </c>
      <c r="B89" t="s">
        <v>501</v>
      </c>
      <c r="C89" t="s">
        <v>3154</v>
      </c>
      <c r="D89" t="s">
        <v>83</v>
      </c>
      <c r="E89">
        <v>42242.662499999999</v>
      </c>
      <c r="F89">
        <v>1129.8499999999999</v>
      </c>
      <c r="G89">
        <v>97.130174294123705</v>
      </c>
      <c r="H89">
        <f>(Table2[[#This Row],[1Y Return vs Nifty]]-AVERAGE(Table2[1Y Return vs Nifty]))/_xlfn.STDEV.P(Table2[1Y Return vs Nifty])</f>
        <v>1.2476702468016547</v>
      </c>
      <c r="I89">
        <v>-1.65106880904423</v>
      </c>
      <c r="J89">
        <f>(Table2[[#This Row],[1M Return vs Nifty]]-AVERAGE(Table2[1M Return vs Nifty]))/_xlfn.STDEV.P(Table2[1M Return vs Nifty])</f>
        <v>-0.16258439300028796</v>
      </c>
      <c r="K89">
        <v>11.844137344319901</v>
      </c>
      <c r="L89">
        <f>(Table2[[#This Row],[6M Return vs Nifty]]-AVERAGE(Table2[6M Return vs Nifty]))/_xlfn.STDEV.P(Table2[6M Return vs Nifty])</f>
        <v>0.10967201835827718</v>
      </c>
      <c r="M89">
        <v>-5.5042941154882099</v>
      </c>
      <c r="N89">
        <f>(Table2[[#This Row],[1W Return vs Nifty]]-AVERAGE(Table2[1W Return vs Nifty]))/_xlfn.STDEV.P(Table2[1W Return vs Nifty])</f>
        <v>-1.2422446209901723</v>
      </c>
      <c r="O89">
        <v>1174.93</v>
      </c>
      <c r="P89">
        <v>1232.06865642772</v>
      </c>
      <c r="Q89">
        <v>1141.1543761225</v>
      </c>
      <c r="R89">
        <v>42.521446958429003</v>
      </c>
      <c r="S89" s="1">
        <f>(Table2[[#This Row],[Close Price]]-Table2[[#This Row],[20D EMA]])/Table2[[#This Row],[20D EMA]]</f>
        <v>-3.8368243214489506E-2</v>
      </c>
      <c r="T89" s="1">
        <f>(Table2[[#This Row],[Close Price]]-Table2[[#This Row],[50D EMA]])/Table2[[#This Row],[50D EMA]]</f>
        <v>-8.2965065213244343E-2</v>
      </c>
      <c r="U89" s="1">
        <f>(Table2[[#This Row],[Close Price]]-Table2[[#This Row],[200D EMA]])/Table2[[#This Row],[200D EMA]]</f>
        <v>-9.9060883952537381E-3</v>
      </c>
      <c r="V89">
        <v>0.70579867808695396</v>
      </c>
      <c r="W89">
        <v>1114.25</v>
      </c>
      <c r="X89">
        <v>1149.95</v>
      </c>
      <c r="Y89">
        <v>1114.25</v>
      </c>
      <c r="Z89">
        <v>1226</v>
      </c>
      <c r="AA89">
        <v>1040.5999999999999</v>
      </c>
      <c r="AB89">
        <v>1230</v>
      </c>
      <c r="AC89" s="1">
        <f>(Table2[[#This Row],[Close Price]]/Table2[[#This Row],[Day Low]])-1</f>
        <v>1.4000448732331083E-2</v>
      </c>
      <c r="AD89" s="1">
        <f>(Table2[[#This Row],[Day High]]/Table2[[#This Row],[Close Price]])-1</f>
        <v>1.7789972120193065E-2</v>
      </c>
      <c r="AE89" s="1">
        <f>(Table2[[#This Row],[Close Price]]/Table2[[#This Row],[Current Week Low]])-1</f>
        <v>1.4000448732331083E-2</v>
      </c>
      <c r="AF89" s="1">
        <f>(Table2[[#This Row],[Current Week High]]/Table2[[#This Row],[Close Price]])-1</f>
        <v>8.5099792007788722E-2</v>
      </c>
      <c r="AG89" s="1">
        <f>(Table2[[#This Row],[Close Price]]/Table2[[#This Row],[Current Month Low]])-1</f>
        <v>8.576782625408419E-2</v>
      </c>
      <c r="AH89" s="1">
        <f>(Table2[[#This Row],[Current Month High]]/Table2[[#This Row],[Close Price]])-1</f>
        <v>8.8640084967031019E-2</v>
      </c>
      <c r="AI89">
        <v>58.844094348807303</v>
      </c>
      <c r="AJ89">
        <v>151.07777777777699</v>
      </c>
      <c r="AK89" t="str">
        <f>IF(AND(Table2[[#This Row],[20D EMA]]&gt;Table2[[#This Row],[50D EMA]],Table2[[#This Row],[50D EMA]]&gt;Table2[[#This Row],[200D EMA]]),"Uptrend","Downtrend/NoTrend")</f>
        <v>Downtrend/NoTrend</v>
      </c>
      <c r="AL89">
        <v>0</v>
      </c>
      <c r="AM89">
        <v>0</v>
      </c>
      <c r="AN89">
        <v>0.24</v>
      </c>
      <c r="AO89" t="s">
        <v>3191</v>
      </c>
      <c r="AP89">
        <v>0.169397189677821</v>
      </c>
      <c r="AQ89">
        <f>(Table2[[#This Row],[Sharpe Ratio]]-AVERAGE(Table2[Sharpe Ratio]))/_xlfn.STDEV.P(Table2[Sharpe Ratio])</f>
        <v>1.2141201644955717</v>
      </c>
      <c r="AR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89">
        <f>_xlfn.RANK.AVG(Table2[[#This Row],[1Y Return vs Nifty Z-Score]],Table2[1Y Return vs Nifty Z-Score])</f>
        <v>84</v>
      </c>
      <c r="AT89">
        <f>_xlfn.RANK.AVG(Table2[[#This Row],[6M Return vs Nifty Z-Score]],Table2[6M Return vs Nifty Z-Score])</f>
        <v>269</v>
      </c>
      <c r="AU89">
        <f>_xlfn.RANK.AVG(Table2[[#This Row],[Sharpe Ratio Z-Score]],Table2[Sharpe Ratio Z-Score])</f>
        <v>89</v>
      </c>
      <c r="AV89">
        <f>(Table2[[#This Row],[Rank 1Y]]+Table2[[#This Row],[Rank 6M]]+Table2[[#This Row],[Rank Sharpe]])/3</f>
        <v>147.33333333333334</v>
      </c>
    </row>
    <row r="90" spans="1:48" x14ac:dyDescent="0.3">
      <c r="A90" t="s">
        <v>1544</v>
      </c>
      <c r="B90" t="s">
        <v>1545</v>
      </c>
      <c r="C90" t="s">
        <v>3153</v>
      </c>
      <c r="D90" t="s">
        <v>409</v>
      </c>
      <c r="E90">
        <v>6494.4238750149998</v>
      </c>
      <c r="F90">
        <v>210.15</v>
      </c>
      <c r="G90">
        <v>125.781530508565</v>
      </c>
      <c r="H90">
        <f>(Table2[[#This Row],[1Y Return vs Nifty]]-AVERAGE(Table2[1Y Return vs Nifty]))/_xlfn.STDEV.P(Table2[1Y Return vs Nifty])</f>
        <v>1.7358473777999854</v>
      </c>
      <c r="I90">
        <v>-2.7586792473505102</v>
      </c>
      <c r="J90">
        <f>(Table2[[#This Row],[1M Return vs Nifty]]-AVERAGE(Table2[1M Return vs Nifty]))/_xlfn.STDEV.P(Table2[1M Return vs Nifty])</f>
        <v>-0.29006084713562652</v>
      </c>
      <c r="K90">
        <v>12.618402473440501</v>
      </c>
      <c r="L90">
        <f>(Table2[[#This Row],[6M Return vs Nifty]]-AVERAGE(Table2[6M Return vs Nifty]))/_xlfn.STDEV.P(Table2[6M Return vs Nifty])</f>
        <v>0.13426350147006963</v>
      </c>
      <c r="M90">
        <v>-3.15997057938013</v>
      </c>
      <c r="N90">
        <f>(Table2[[#This Row],[1W Return vs Nifty]]-AVERAGE(Table2[1W Return vs Nifty]))/_xlfn.STDEV.P(Table2[1W Return vs Nifty])</f>
        <v>-0.72590471103631693</v>
      </c>
      <c r="O90">
        <v>216.16</v>
      </c>
      <c r="P90">
        <v>214.427270303987</v>
      </c>
      <c r="Q90">
        <v>186.60273768739299</v>
      </c>
      <c r="R90">
        <v>28.227148473194699</v>
      </c>
      <c r="S90" s="1">
        <f>(Table2[[#This Row],[Close Price]]-Table2[[#This Row],[20D EMA]])/Table2[[#This Row],[20D EMA]]</f>
        <v>-2.7803478904515132E-2</v>
      </c>
      <c r="T90" s="1">
        <f>(Table2[[#This Row],[Close Price]]-Table2[[#This Row],[50D EMA]])/Table2[[#This Row],[50D EMA]]</f>
        <v>-1.9947417592562921E-2</v>
      </c>
      <c r="U90" s="1">
        <f>(Table2[[#This Row],[Close Price]]-Table2[[#This Row],[200D EMA]])/Table2[[#This Row],[200D EMA]]</f>
        <v>0.12618926498310365</v>
      </c>
      <c r="V90">
        <v>1.0168124296277601</v>
      </c>
      <c r="W90">
        <v>206.51</v>
      </c>
      <c r="X90">
        <v>211.49</v>
      </c>
      <c r="Y90">
        <v>206.51</v>
      </c>
      <c r="Z90">
        <v>218</v>
      </c>
      <c r="AA90">
        <v>206.51</v>
      </c>
      <c r="AB90">
        <v>225.95</v>
      </c>
      <c r="AC90" s="1">
        <f>(Table2[[#This Row],[Close Price]]/Table2[[#This Row],[Day Low]])-1</f>
        <v>1.7626265071909453E-2</v>
      </c>
      <c r="AD90" s="1">
        <f>(Table2[[#This Row],[Day High]]/Table2[[#This Row],[Close Price]])-1</f>
        <v>6.376397811087342E-3</v>
      </c>
      <c r="AE90" s="1">
        <f>(Table2[[#This Row],[Close Price]]/Table2[[#This Row],[Current Week Low]])-1</f>
        <v>1.7626265071909453E-2</v>
      </c>
      <c r="AF90" s="1">
        <f>(Table2[[#This Row],[Current Week High]]/Table2[[#This Row],[Close Price]])-1</f>
        <v>3.7354270758981567E-2</v>
      </c>
      <c r="AG90" s="1">
        <f>(Table2[[#This Row],[Close Price]]/Table2[[#This Row],[Current Month Low]])-1</f>
        <v>1.7626265071909453E-2</v>
      </c>
      <c r="AH90" s="1">
        <f>(Table2[[#This Row],[Current Month High]]/Table2[[#This Row],[Close Price]])-1</f>
        <v>7.5184392100880348E-2</v>
      </c>
      <c r="AI90">
        <v>9.2838448727099596</v>
      </c>
      <c r="AJ90">
        <v>194.740532959326</v>
      </c>
      <c r="AK90" t="str">
        <f>IF(AND(Table2[[#This Row],[20D EMA]]&gt;Table2[[#This Row],[50D EMA]],Table2[[#This Row],[50D EMA]]&gt;Table2[[#This Row],[200D EMA]]),"Uptrend","Downtrend/NoTrend")</f>
        <v>Uptrend</v>
      </c>
      <c r="AL90">
        <v>0</v>
      </c>
      <c r="AM90" t="s">
        <v>3192</v>
      </c>
      <c r="AN90">
        <v>-6.31</v>
      </c>
      <c r="AO90" t="s">
        <v>3190</v>
      </c>
      <c r="AP90">
        <v>0.13139408491487301</v>
      </c>
      <c r="AQ90">
        <f>(Table2[[#This Row],[Sharpe Ratio]]-AVERAGE(Table2[Sharpe Ratio]))/_xlfn.STDEV.P(Table2[Sharpe Ratio])</f>
        <v>0.76881119276220278</v>
      </c>
      <c r="AR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1.6229565138603146</v>
      </c>
      <c r="AS90">
        <f>_xlfn.RANK.AVG(Table2[[#This Row],[1Y Return vs Nifty Z-Score]],Table2[1Y Return vs Nifty Z-Score])</f>
        <v>41</v>
      </c>
      <c r="AT90">
        <f>_xlfn.RANK.AVG(Table2[[#This Row],[6M Return vs Nifty Z-Score]],Table2[6M Return vs Nifty Z-Score])</f>
        <v>261</v>
      </c>
      <c r="AU90">
        <f>_xlfn.RANK.AVG(Table2[[#This Row],[Sharpe Ratio Z-Score]],Table2[Sharpe Ratio Z-Score])</f>
        <v>148</v>
      </c>
      <c r="AV90">
        <f>(Table2[[#This Row],[Rank 1Y]]+Table2[[#This Row],[Rank 6M]]+Table2[[#This Row],[Rank Sharpe]])/3</f>
        <v>150</v>
      </c>
    </row>
    <row r="91" spans="1:48" x14ac:dyDescent="0.3">
      <c r="A91" t="s">
        <v>829</v>
      </c>
      <c r="B91" t="s">
        <v>830</v>
      </c>
      <c r="C91" t="s">
        <v>3148</v>
      </c>
      <c r="D91" t="s">
        <v>48</v>
      </c>
      <c r="E91">
        <v>19500.915023279998</v>
      </c>
      <c r="F91">
        <v>310.89999999999998</v>
      </c>
      <c r="G91">
        <v>70.299647757980793</v>
      </c>
      <c r="H91">
        <f>(Table2[[#This Row],[1Y Return vs Nifty]]-AVERAGE(Table2[1Y Return vs Nifty]))/_xlfn.STDEV.P(Table2[1Y Return vs Nifty])</f>
        <v>0.79051738570997121</v>
      </c>
      <c r="I91">
        <v>0.917079858951663</v>
      </c>
      <c r="J91">
        <f>(Table2[[#This Row],[1M Return vs Nifty]]-AVERAGE(Table2[1M Return vs Nifty]))/_xlfn.STDEV.P(Table2[1M Return vs Nifty])</f>
        <v>0.13298747465845792</v>
      </c>
      <c r="K91">
        <v>14.4237634133443</v>
      </c>
      <c r="L91">
        <f>(Table2[[#This Row],[6M Return vs Nifty]]-AVERAGE(Table2[6M Return vs Nifty]))/_xlfn.STDEV.P(Table2[6M Return vs Nifty])</f>
        <v>0.19160368301067315</v>
      </c>
      <c r="M91">
        <v>3.99202301197698</v>
      </c>
      <c r="N91">
        <f>(Table2[[#This Row],[1W Return vs Nifty]]-AVERAGE(Table2[1W Return vs Nifty]))/_xlfn.STDEV.P(Table2[1W Return vs Nifty])</f>
        <v>0.8493299654378047</v>
      </c>
      <c r="O91">
        <v>305.81</v>
      </c>
      <c r="P91">
        <v>310.239817276807</v>
      </c>
      <c r="Q91">
        <v>275.06552363682698</v>
      </c>
      <c r="R91">
        <v>64.362618431759998</v>
      </c>
      <c r="S91" s="1">
        <f>(Table2[[#This Row],[Close Price]]-Table2[[#This Row],[20D EMA]])/Table2[[#This Row],[20D EMA]]</f>
        <v>1.6644321637618045E-2</v>
      </c>
      <c r="T91" s="1">
        <f>(Table2[[#This Row],[Close Price]]-Table2[[#This Row],[50D EMA]])/Table2[[#This Row],[50D EMA]]</f>
        <v>2.1279754771256075E-3</v>
      </c>
      <c r="U91" s="1">
        <f>(Table2[[#This Row],[Close Price]]-Table2[[#This Row],[200D EMA]])/Table2[[#This Row],[200D EMA]]</f>
        <v>0.13027614616830635</v>
      </c>
      <c r="V91">
        <v>0.51191811405731102</v>
      </c>
      <c r="W91">
        <v>302.75</v>
      </c>
      <c r="X91">
        <v>312.89999999999998</v>
      </c>
      <c r="Y91">
        <v>295.2</v>
      </c>
      <c r="Z91">
        <v>312.89999999999998</v>
      </c>
      <c r="AA91">
        <v>289.14999999999998</v>
      </c>
      <c r="AB91">
        <v>312.89999999999998</v>
      </c>
      <c r="AC91" s="1">
        <f>(Table2[[#This Row],[Close Price]]/Table2[[#This Row],[Day Low]])-1</f>
        <v>2.6919900908340066E-2</v>
      </c>
      <c r="AD91" s="1">
        <f>(Table2[[#This Row],[Day High]]/Table2[[#This Row],[Close Price]])-1</f>
        <v>6.4329366355742046E-3</v>
      </c>
      <c r="AE91" s="1">
        <f>(Table2[[#This Row],[Close Price]]/Table2[[#This Row],[Current Week Low]])-1</f>
        <v>5.3184281842818315E-2</v>
      </c>
      <c r="AF91" s="1">
        <f>(Table2[[#This Row],[Current Week High]]/Table2[[#This Row],[Close Price]])-1</f>
        <v>6.4329366355742046E-3</v>
      </c>
      <c r="AG91" s="1">
        <f>(Table2[[#This Row],[Close Price]]/Table2[[#This Row],[Current Month Low]])-1</f>
        <v>7.5220473802524612E-2</v>
      </c>
      <c r="AH91" s="1">
        <f>(Table2[[#This Row],[Current Month High]]/Table2[[#This Row],[Close Price]])-1</f>
        <v>6.4329366355742046E-3</v>
      </c>
      <c r="AI91">
        <v>17.240270183338701</v>
      </c>
      <c r="AJ91">
        <v>127.682167704137</v>
      </c>
      <c r="AK91" t="str">
        <f>IF(AND(Table2[[#This Row],[20D EMA]]&gt;Table2[[#This Row],[50D EMA]],Table2[[#This Row],[50D EMA]]&gt;Table2[[#This Row],[200D EMA]]),"Uptrend","Downtrend/NoTrend")</f>
        <v>Downtrend/NoTrend</v>
      </c>
      <c r="AL91">
        <v>-0.1</v>
      </c>
      <c r="AM91" t="s">
        <v>3190</v>
      </c>
      <c r="AN91">
        <v>2.15</v>
      </c>
      <c r="AO91" t="s">
        <v>3191</v>
      </c>
      <c r="AP91">
        <v>0.170217353228379</v>
      </c>
      <c r="AQ91">
        <f>(Table2[[#This Row],[Sharpe Ratio]]-AVERAGE(Table2[Sharpe Ratio]))/_xlfn.STDEV.P(Table2[Sharpe Ratio])</f>
        <v>1.2237305947388464</v>
      </c>
      <c r="AR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1">
        <f>_xlfn.RANK.AVG(Table2[[#This Row],[1Y Return vs Nifty Z-Score]],Table2[1Y Return vs Nifty Z-Score])</f>
        <v>126</v>
      </c>
      <c r="AT91">
        <f>_xlfn.RANK.AVG(Table2[[#This Row],[6M Return vs Nifty Z-Score]],Table2[6M Return vs Nifty Z-Score])</f>
        <v>244</v>
      </c>
      <c r="AU91">
        <f>_xlfn.RANK.AVG(Table2[[#This Row],[Sharpe Ratio Z-Score]],Table2[Sharpe Ratio Z-Score])</f>
        <v>88</v>
      </c>
      <c r="AV91">
        <f>(Table2[[#This Row],[Rank 1Y]]+Table2[[#This Row],[Rank 6M]]+Table2[[#This Row],[Rank Sharpe]])/3</f>
        <v>152.66666666666666</v>
      </c>
    </row>
    <row r="92" spans="1:48" x14ac:dyDescent="0.3">
      <c r="A92" t="s">
        <v>1550</v>
      </c>
      <c r="B92" t="s">
        <v>1551</v>
      </c>
      <c r="C92" t="s">
        <v>3154</v>
      </c>
      <c r="D92" t="s">
        <v>154</v>
      </c>
      <c r="E92">
        <v>6396.7273369599998</v>
      </c>
      <c r="F92">
        <v>404.75</v>
      </c>
      <c r="G92">
        <v>34.203324927944202</v>
      </c>
      <c r="H92">
        <f>(Table2[[#This Row],[1Y Return vs Nifty]]-AVERAGE(Table2[1Y Return vs Nifty]))/_xlfn.STDEV.P(Table2[1Y Return vs Nifty])</f>
        <v>0.17548893166858795</v>
      </c>
      <c r="I92">
        <v>2.38124022455444</v>
      </c>
      <c r="J92">
        <f>(Table2[[#This Row],[1M Return vs Nifty]]-AVERAGE(Table2[1M Return vs Nifty]))/_xlfn.STDEV.P(Table2[1M Return vs Nifty])</f>
        <v>0.3014997649344105</v>
      </c>
      <c r="K92">
        <v>25.5950132835383</v>
      </c>
      <c r="L92">
        <f>(Table2[[#This Row],[6M Return vs Nifty]]-AVERAGE(Table2[6M Return vs Nifty]))/_xlfn.STDEV.P(Table2[6M Return vs Nifty])</f>
        <v>0.54641444768053493</v>
      </c>
      <c r="M92">
        <v>5.4940088306786601</v>
      </c>
      <c r="N92">
        <f>(Table2[[#This Row],[1W Return vs Nifty]]-AVERAGE(Table2[1W Return vs Nifty]))/_xlfn.STDEV.P(Table2[1W Return vs Nifty])</f>
        <v>1.1801440405581249</v>
      </c>
      <c r="O92">
        <v>402.79</v>
      </c>
      <c r="P92">
        <v>402.92974036882902</v>
      </c>
      <c r="Q92">
        <v>352.842271395669</v>
      </c>
      <c r="R92">
        <v>57.616489422401699</v>
      </c>
      <c r="S92" s="1">
        <f>(Table2[[#This Row],[Close Price]]-Table2[[#This Row],[20D EMA]])/Table2[[#This Row],[20D EMA]]</f>
        <v>4.8660592368231078E-3</v>
      </c>
      <c r="T92" s="1">
        <f>(Table2[[#This Row],[Close Price]]-Table2[[#This Row],[50D EMA]])/Table2[[#This Row],[50D EMA]]</f>
        <v>4.5175608767542858E-3</v>
      </c>
      <c r="U92" s="1">
        <f>(Table2[[#This Row],[Close Price]]-Table2[[#This Row],[200D EMA]])/Table2[[#This Row],[200D EMA]]</f>
        <v>0.14711312337665713</v>
      </c>
      <c r="V92">
        <v>0.91277060146552003</v>
      </c>
      <c r="W92">
        <v>397.75</v>
      </c>
      <c r="X92">
        <v>409.6</v>
      </c>
      <c r="Y92">
        <v>382.3</v>
      </c>
      <c r="Z92">
        <v>423.95</v>
      </c>
      <c r="AA92">
        <v>372.2</v>
      </c>
      <c r="AB92">
        <v>423.95</v>
      </c>
      <c r="AC92" s="1">
        <f>(Table2[[#This Row],[Close Price]]/Table2[[#This Row],[Day Low]])-1</f>
        <v>1.7598994343180463E-2</v>
      </c>
      <c r="AD92" s="1">
        <f>(Table2[[#This Row],[Day High]]/Table2[[#This Row],[Close Price]])-1</f>
        <v>1.1982705373687619E-2</v>
      </c>
      <c r="AE92" s="1">
        <f>(Table2[[#This Row],[Close Price]]/Table2[[#This Row],[Current Week Low]])-1</f>
        <v>5.8723515563693374E-2</v>
      </c>
      <c r="AF92" s="1">
        <f>(Table2[[#This Row],[Current Week High]]/Table2[[#This Row],[Close Price]])-1</f>
        <v>4.74366893143916E-2</v>
      </c>
      <c r="AG92" s="1">
        <f>(Table2[[#This Row],[Close Price]]/Table2[[#This Row],[Current Month Low]])-1</f>
        <v>8.7452982267598012E-2</v>
      </c>
      <c r="AH92" s="1">
        <f>(Table2[[#This Row],[Current Month High]]/Table2[[#This Row],[Close Price]])-1</f>
        <v>4.74366893143916E-2</v>
      </c>
      <c r="AI92">
        <v>11.4268066707844</v>
      </c>
      <c r="AJ92">
        <v>79.053306790533</v>
      </c>
      <c r="AK92" t="str">
        <f>IF(AND(Table2[[#This Row],[20D EMA]]&gt;Table2[[#This Row],[50D EMA]],Table2[[#This Row],[50D EMA]]&gt;Table2[[#This Row],[200D EMA]]),"Uptrend","Downtrend/NoTrend")</f>
        <v>Downtrend/NoTrend</v>
      </c>
      <c r="AL92">
        <v>0.01</v>
      </c>
      <c r="AM92" t="s">
        <v>3191</v>
      </c>
      <c r="AN92">
        <v>-1.78</v>
      </c>
      <c r="AO92" t="s">
        <v>3190</v>
      </c>
      <c r="AP92">
        <v>0.18928981730040201</v>
      </c>
      <c r="AQ92">
        <f>(Table2[[#This Row],[Sharpe Ratio]]-AVERAGE(Table2[Sharpe Ratio]))/_xlfn.STDEV.P(Table2[Sharpe Ratio])</f>
        <v>1.4472160025051817</v>
      </c>
      <c r="AR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2">
        <f>_xlfn.RANK.AVG(Table2[[#This Row],[1Y Return vs Nifty Z-Score]],Table2[1Y Return vs Nifty Z-Score])</f>
        <v>241</v>
      </c>
      <c r="AT92">
        <f>_xlfn.RANK.AVG(Table2[[#This Row],[6M Return vs Nifty Z-Score]],Table2[6M Return vs Nifty Z-Score])</f>
        <v>160</v>
      </c>
      <c r="AU92">
        <f>_xlfn.RANK.AVG(Table2[[#This Row],[Sharpe Ratio Z-Score]],Table2[Sharpe Ratio Z-Score])</f>
        <v>59</v>
      </c>
      <c r="AV92">
        <f>(Table2[[#This Row],[Rank 1Y]]+Table2[[#This Row],[Rank 6M]]+Table2[[#This Row],[Rank Sharpe]])/3</f>
        <v>153.33333333333334</v>
      </c>
    </row>
    <row r="93" spans="1:48" x14ac:dyDescent="0.3">
      <c r="A93" t="s">
        <v>256</v>
      </c>
      <c r="B93" t="s">
        <v>257</v>
      </c>
      <c r="C93" t="s">
        <v>3154</v>
      </c>
      <c r="D93" t="s">
        <v>258</v>
      </c>
      <c r="E93">
        <v>102342.24</v>
      </c>
      <c r="F93">
        <v>3710.1</v>
      </c>
      <c r="G93">
        <v>89.142459995433398</v>
      </c>
      <c r="H93">
        <f>(Table2[[#This Row],[1Y Return vs Nifty]]-AVERAGE(Table2[1Y Return vs Nifty]))/_xlfn.STDEV.P(Table2[1Y Return vs Nifty])</f>
        <v>1.1115712984522732</v>
      </c>
      <c r="I93">
        <v>-2.01613466732754</v>
      </c>
      <c r="J93">
        <f>(Table2[[#This Row],[1M Return vs Nifty]]-AVERAGE(Table2[1M Return vs Nifty]))/_xlfn.STDEV.P(Table2[1M Return vs Nifty])</f>
        <v>-0.20460033969991787</v>
      </c>
      <c r="K93">
        <v>5.7650334545187896</v>
      </c>
      <c r="L93">
        <f>(Table2[[#This Row],[6M Return vs Nifty]]-AVERAGE(Table2[6M Return vs Nifty]))/_xlfn.STDEV.P(Table2[6M Return vs Nifty])</f>
        <v>-8.3406779870269288E-2</v>
      </c>
      <c r="M93">
        <v>-0.44846580444270101</v>
      </c>
      <c r="N93">
        <f>(Table2[[#This Row],[1W Return vs Nifty]]-AVERAGE(Table2[1W Return vs Nifty]))/_xlfn.STDEV.P(Table2[1W Return vs Nifty])</f>
        <v>-0.12869271799591009</v>
      </c>
      <c r="O93">
        <v>3731.58</v>
      </c>
      <c r="P93">
        <v>3745.9534779323599</v>
      </c>
      <c r="Q93">
        <v>3302.4521244866</v>
      </c>
      <c r="R93">
        <v>46.904373260947203</v>
      </c>
      <c r="S93" s="1">
        <f>(Table2[[#This Row],[Close Price]]-Table2[[#This Row],[20D EMA]])/Table2[[#This Row],[20D EMA]]</f>
        <v>-5.7562748219253017E-3</v>
      </c>
      <c r="T93" s="1">
        <f>(Table2[[#This Row],[Close Price]]-Table2[[#This Row],[50D EMA]])/Table2[[#This Row],[50D EMA]]</f>
        <v>-9.5712555277514752E-3</v>
      </c>
      <c r="U93" s="1">
        <f>(Table2[[#This Row],[Close Price]]-Table2[[#This Row],[200D EMA]])/Table2[[#This Row],[200D EMA]]</f>
        <v>0.12343793646267405</v>
      </c>
      <c r="V93">
        <v>0.79424668676786503</v>
      </c>
      <c r="W93">
        <v>3640</v>
      </c>
      <c r="X93">
        <v>3715.5</v>
      </c>
      <c r="Y93">
        <v>3589.5</v>
      </c>
      <c r="Z93">
        <v>3846.1</v>
      </c>
      <c r="AA93">
        <v>3526</v>
      </c>
      <c r="AB93">
        <v>3891.7</v>
      </c>
      <c r="AC93" s="1">
        <f>(Table2[[#This Row],[Close Price]]/Table2[[#This Row],[Day Low]])-1</f>
        <v>1.9258241758241645E-2</v>
      </c>
      <c r="AD93" s="1">
        <f>(Table2[[#This Row],[Day High]]/Table2[[#This Row],[Close Price]])-1</f>
        <v>1.455486375030457E-3</v>
      </c>
      <c r="AE93" s="1">
        <f>(Table2[[#This Row],[Close Price]]/Table2[[#This Row],[Current Week Low]])-1</f>
        <v>3.3597994149602961E-2</v>
      </c>
      <c r="AF93" s="1">
        <f>(Table2[[#This Row],[Current Week High]]/Table2[[#This Row],[Close Price]])-1</f>
        <v>3.6656693889652647E-2</v>
      </c>
      <c r="AG93" s="1">
        <f>(Table2[[#This Row],[Close Price]]/Table2[[#This Row],[Current Month Low]])-1</f>
        <v>5.2212138400453689E-2</v>
      </c>
      <c r="AH93" s="1">
        <f>(Table2[[#This Row],[Current Month High]]/Table2[[#This Row],[Close Price]])-1</f>
        <v>4.8947467723241989E-2</v>
      </c>
      <c r="AI93">
        <v>12.447103851648199</v>
      </c>
      <c r="AJ93">
        <v>123.627979867996</v>
      </c>
      <c r="AK93" t="str">
        <f>IF(AND(Table2[[#This Row],[20D EMA]]&gt;Table2[[#This Row],[50D EMA]],Table2[[#This Row],[50D EMA]]&gt;Table2[[#This Row],[200D EMA]]),"Uptrend","Downtrend/NoTrend")</f>
        <v>Downtrend/NoTrend</v>
      </c>
      <c r="AL93">
        <v>0.02</v>
      </c>
      <c r="AM93" t="s">
        <v>3191</v>
      </c>
      <c r="AN93">
        <v>-4.28</v>
      </c>
      <c r="AO93" t="s">
        <v>3190</v>
      </c>
      <c r="AP93">
        <v>0.22983679336960999</v>
      </c>
      <c r="AQ93">
        <f>(Table2[[#This Row],[Sharpe Ratio]]-AVERAGE(Table2[Sharpe Ratio]))/_xlfn.STDEV.P(Table2[Sharpe Ratio])</f>
        <v>1.922333294444986</v>
      </c>
      <c r="AR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93">
        <f>_xlfn.RANK.AVG(Table2[[#This Row],[1Y Return vs Nifty Z-Score]],Table2[1Y Return vs Nifty Z-Score])</f>
        <v>93</v>
      </c>
      <c r="AT93">
        <f>_xlfn.RANK.AVG(Table2[[#This Row],[6M Return vs Nifty Z-Score]],Table2[6M Return vs Nifty Z-Score])</f>
        <v>348</v>
      </c>
      <c r="AU93">
        <f>_xlfn.RANK.AVG(Table2[[#This Row],[Sharpe Ratio Z-Score]],Table2[Sharpe Ratio Z-Score])</f>
        <v>20</v>
      </c>
      <c r="AV93">
        <f>(Table2[[#This Row],[Rank 1Y]]+Table2[[#This Row],[Rank 6M]]+Table2[[#This Row],[Rank Sharpe]])/3</f>
        <v>153.66666666666666</v>
      </c>
    </row>
    <row r="94" spans="1:48" x14ac:dyDescent="0.3">
      <c r="A94" t="s">
        <v>1405</v>
      </c>
      <c r="B94" t="s">
        <v>1406</v>
      </c>
      <c r="C94" t="s">
        <v>3144</v>
      </c>
      <c r="D94" t="s">
        <v>21</v>
      </c>
      <c r="E94">
        <v>7896.5103209850004</v>
      </c>
      <c r="F94">
        <v>940.6</v>
      </c>
      <c r="G94">
        <v>77.775220312271401</v>
      </c>
      <c r="H94">
        <f>(Table2[[#This Row],[1Y Return vs Nifty]]-AVERAGE(Table2[1Y Return vs Nifty]))/_xlfn.STDEV.P(Table2[1Y Return vs Nifty])</f>
        <v>0.91789018910571496</v>
      </c>
      <c r="I94">
        <v>11.2646334186177</v>
      </c>
      <c r="J94">
        <f>(Table2[[#This Row],[1M Return vs Nifty]]-AVERAGE(Table2[1M Return vs Nifty]))/_xlfn.STDEV.P(Table2[1M Return vs Nifty])</f>
        <v>1.3239020698466386</v>
      </c>
      <c r="K94">
        <v>17.753576053203499</v>
      </c>
      <c r="L94">
        <f>(Table2[[#This Row],[6M Return vs Nifty]]-AVERAGE(Table2[6M Return vs Nifty]))/_xlfn.STDEV.P(Table2[6M Return vs Nifty])</f>
        <v>0.29736207018166</v>
      </c>
      <c r="M94">
        <v>1.4423845355292699</v>
      </c>
      <c r="N94">
        <f>(Table2[[#This Row],[1W Return vs Nifty]]-AVERAGE(Table2[1W Return vs Nifty]))/_xlfn.STDEV.P(Table2[1W Return vs Nifty])</f>
        <v>0.28776920768956105</v>
      </c>
      <c r="O94">
        <v>908.92</v>
      </c>
      <c r="P94">
        <v>874.51795449853603</v>
      </c>
      <c r="Q94">
        <v>750.23313053420895</v>
      </c>
      <c r="R94">
        <v>72.509536377406505</v>
      </c>
      <c r="S94" s="1">
        <f>(Table2[[#This Row],[Close Price]]-Table2[[#This Row],[20D EMA]])/Table2[[#This Row],[20D EMA]]</f>
        <v>3.485455265589938E-2</v>
      </c>
      <c r="T94" s="1">
        <f>(Table2[[#This Row],[Close Price]]-Table2[[#This Row],[50D EMA]])/Table2[[#This Row],[50D EMA]]</f>
        <v>7.5563966596153651E-2</v>
      </c>
      <c r="U94" s="1">
        <f>(Table2[[#This Row],[Close Price]]-Table2[[#This Row],[200D EMA]])/Table2[[#This Row],[200D EMA]]</f>
        <v>0.25374361877385893</v>
      </c>
      <c r="V94">
        <v>1.70106930654105</v>
      </c>
      <c r="W94">
        <v>881.35</v>
      </c>
      <c r="X94">
        <v>949.8</v>
      </c>
      <c r="Y94">
        <v>881.35</v>
      </c>
      <c r="Z94">
        <v>992.95</v>
      </c>
      <c r="AA94">
        <v>830</v>
      </c>
      <c r="AB94">
        <v>992.95</v>
      </c>
      <c r="AC94" s="1">
        <f>(Table2[[#This Row],[Close Price]]/Table2[[#This Row],[Day Low]])-1</f>
        <v>6.7226414023940473E-2</v>
      </c>
      <c r="AD94" s="1">
        <f>(Table2[[#This Row],[Day High]]/Table2[[#This Row],[Close Price]])-1</f>
        <v>9.7809908568997628E-3</v>
      </c>
      <c r="AE94" s="1">
        <f>(Table2[[#This Row],[Close Price]]/Table2[[#This Row],[Current Week Low]])-1</f>
        <v>6.7226414023940473E-2</v>
      </c>
      <c r="AF94" s="1">
        <f>(Table2[[#This Row],[Current Week High]]/Table2[[#This Row],[Close Price]])-1</f>
        <v>5.5655964278120473E-2</v>
      </c>
      <c r="AG94" s="1">
        <f>(Table2[[#This Row],[Close Price]]/Table2[[#This Row],[Current Month Low]])-1</f>
        <v>0.13325301204819273</v>
      </c>
      <c r="AH94" s="1">
        <f>(Table2[[#This Row],[Current Month High]]/Table2[[#This Row],[Close Price]])-1</f>
        <v>5.5655964278120473E-2</v>
      </c>
      <c r="AI94">
        <v>5.5655964278120402</v>
      </c>
      <c r="AJ94">
        <v>126.650602409638</v>
      </c>
      <c r="AK94" t="str">
        <f>IF(AND(Table2[[#This Row],[20D EMA]]&gt;Table2[[#This Row],[50D EMA]],Table2[[#This Row],[50D EMA]]&gt;Table2[[#This Row],[200D EMA]]),"Uptrend","Downtrend/NoTrend")</f>
        <v>Uptrend</v>
      </c>
      <c r="AL94">
        <v>0.04</v>
      </c>
      <c r="AM94" t="s">
        <v>3191</v>
      </c>
      <c r="AN94">
        <v>7.56</v>
      </c>
      <c r="AO94" t="s">
        <v>3191</v>
      </c>
      <c r="AP94">
        <v>0.13832220611783</v>
      </c>
      <c r="AQ94">
        <f>(Table2[[#This Row],[Sharpe Ratio]]-AVERAGE(Table2[Sharpe Ratio]))/_xlfn.STDEV.P(Table2[Sharpe Ratio])</f>
        <v>0.84999283695093952</v>
      </c>
      <c r="AR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3.6769163737745143</v>
      </c>
      <c r="AS94">
        <f>_xlfn.RANK.AVG(Table2[[#This Row],[1Y Return vs Nifty Z-Score]],Table2[1Y Return vs Nifty Z-Score])</f>
        <v>114</v>
      </c>
      <c r="AT94">
        <f>_xlfn.RANK.AVG(Table2[[#This Row],[6M Return vs Nifty Z-Score]],Table2[6M Return vs Nifty Z-Score])</f>
        <v>218</v>
      </c>
      <c r="AU94">
        <f>_xlfn.RANK.AVG(Table2[[#This Row],[Sharpe Ratio Z-Score]],Table2[Sharpe Ratio Z-Score])</f>
        <v>135</v>
      </c>
      <c r="AV94">
        <f>(Table2[[#This Row],[Rank 1Y]]+Table2[[#This Row],[Rank 6M]]+Table2[[#This Row],[Rank Sharpe]])/3</f>
        <v>155.66666666666666</v>
      </c>
    </row>
    <row r="95" spans="1:48" x14ac:dyDescent="0.3">
      <c r="A95" t="s">
        <v>1511</v>
      </c>
      <c r="B95" t="s">
        <v>1512</v>
      </c>
      <c r="C95" t="s">
        <v>3149</v>
      </c>
      <c r="D95" t="s">
        <v>51</v>
      </c>
      <c r="E95">
        <v>6774.0436638000001</v>
      </c>
      <c r="F95">
        <v>1347.7</v>
      </c>
      <c r="G95">
        <v>155.80415991966601</v>
      </c>
      <c r="H95">
        <f>(Table2[[#This Row],[1Y Return vs Nifty]]-AVERAGE(Table2[1Y Return vs Nifty]))/_xlfn.STDEV.P(Table2[1Y Return vs Nifty])</f>
        <v>2.2473889949311867</v>
      </c>
      <c r="I95">
        <v>-4.9287965677162404</v>
      </c>
      <c r="J95">
        <f>(Table2[[#This Row],[1M Return vs Nifty]]-AVERAGE(Table2[1M Return vs Nifty]))/_xlfn.STDEV.P(Table2[1M Return vs Nifty])</f>
        <v>-0.53982272323434999</v>
      </c>
      <c r="K95">
        <v>12.8179038900886</v>
      </c>
      <c r="L95">
        <f>(Table2[[#This Row],[6M Return vs Nifty]]-AVERAGE(Table2[6M Return vs Nifty]))/_xlfn.STDEV.P(Table2[6M Return vs Nifty])</f>
        <v>0.14059987842127317</v>
      </c>
      <c r="M95">
        <v>-3.4722378180654401</v>
      </c>
      <c r="N95">
        <f>(Table2[[#This Row],[1W Return vs Nifty]]-AVERAGE(Table2[1W Return vs Nifty]))/_xlfn.STDEV.P(Table2[1W Return vs Nifty])</f>
        <v>-0.79468192349052769</v>
      </c>
      <c r="O95">
        <v>1366.29</v>
      </c>
      <c r="P95">
        <v>1365.6925607210601</v>
      </c>
      <c r="Q95">
        <v>1145.60734857885</v>
      </c>
      <c r="R95">
        <v>41.853796434815997</v>
      </c>
      <c r="S95" s="1">
        <f>(Table2[[#This Row],[Close Price]]-Table2[[#This Row],[20D EMA]])/Table2[[#This Row],[20D EMA]]</f>
        <v>-1.3606189022828183E-2</v>
      </c>
      <c r="T95" s="1">
        <f>(Table2[[#This Row],[Close Price]]-Table2[[#This Row],[50D EMA]])/Table2[[#This Row],[50D EMA]]</f>
        <v>-1.3174678722391451E-2</v>
      </c>
      <c r="U95" s="1">
        <f>(Table2[[#This Row],[Close Price]]-Table2[[#This Row],[200D EMA]])/Table2[[#This Row],[200D EMA]]</f>
        <v>0.17640655995429</v>
      </c>
      <c r="V95">
        <v>0.489943133255067</v>
      </c>
      <c r="W95">
        <v>1306.2</v>
      </c>
      <c r="X95">
        <v>1367.9</v>
      </c>
      <c r="Y95">
        <v>1306.2</v>
      </c>
      <c r="Z95">
        <v>1404.95</v>
      </c>
      <c r="AA95">
        <v>1240.05</v>
      </c>
      <c r="AB95">
        <v>1428.8</v>
      </c>
      <c r="AC95" s="1">
        <f>(Table2[[#This Row],[Close Price]]/Table2[[#This Row],[Day Low]])-1</f>
        <v>3.1771551064155634E-2</v>
      </c>
      <c r="AD95" s="1">
        <f>(Table2[[#This Row],[Day High]]/Table2[[#This Row],[Close Price]])-1</f>
        <v>1.498849892409293E-2</v>
      </c>
      <c r="AE95" s="1">
        <f>(Table2[[#This Row],[Close Price]]/Table2[[#This Row],[Current Week Low]])-1</f>
        <v>3.1771551064155634E-2</v>
      </c>
      <c r="AF95" s="1">
        <f>(Table2[[#This Row],[Current Week High]]/Table2[[#This Row],[Close Price]])-1</f>
        <v>4.2479780366550424E-2</v>
      </c>
      <c r="AG95" s="1">
        <f>(Table2[[#This Row],[Close Price]]/Table2[[#This Row],[Current Month Low]])-1</f>
        <v>8.6811015684851389E-2</v>
      </c>
      <c r="AH95" s="1">
        <f>(Table2[[#This Row],[Current Month High]]/Table2[[#This Row],[Close Price]])-1</f>
        <v>6.0176597165541246E-2</v>
      </c>
      <c r="AI95">
        <v>17.978778659939099</v>
      </c>
      <c r="AJ95">
        <v>211.93148941094699</v>
      </c>
      <c r="AK95" t="str">
        <f>IF(AND(Table2[[#This Row],[20D EMA]]&gt;Table2[[#This Row],[50D EMA]],Table2[[#This Row],[50D EMA]]&gt;Table2[[#This Row],[200D EMA]]),"Uptrend","Downtrend/NoTrend")</f>
        <v>Uptrend</v>
      </c>
      <c r="AL95">
        <v>-0.1</v>
      </c>
      <c r="AM95" t="s">
        <v>3190</v>
      </c>
      <c r="AN95">
        <v>0.98</v>
      </c>
      <c r="AO95" t="s">
        <v>3191</v>
      </c>
      <c r="AP95">
        <v>0.11799735786825399</v>
      </c>
      <c r="AQ95">
        <f>(Table2[[#This Row],[Sharpe Ratio]]-AVERAGE(Table2[Sharpe Ratio]))/_xlfn.STDEV.P(Table2[Sharpe Ratio])</f>
        <v>0.61183236740215208</v>
      </c>
      <c r="AR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1.6653165940297336</v>
      </c>
      <c r="AS95">
        <f>_xlfn.RANK.AVG(Table2[[#This Row],[1Y Return vs Nifty Z-Score]],Table2[1Y Return vs Nifty Z-Score])</f>
        <v>28</v>
      </c>
      <c r="AT95">
        <f>_xlfn.RANK.AVG(Table2[[#This Row],[6M Return vs Nifty Z-Score]],Table2[6M Return vs Nifty Z-Score])</f>
        <v>258</v>
      </c>
      <c r="AU95">
        <f>_xlfn.RANK.AVG(Table2[[#This Row],[Sharpe Ratio Z-Score]],Table2[Sharpe Ratio Z-Score])</f>
        <v>184</v>
      </c>
      <c r="AV95">
        <f>(Table2[[#This Row],[Rank 1Y]]+Table2[[#This Row],[Rank 6M]]+Table2[[#This Row],[Rank Sharpe]])/3</f>
        <v>156.66666666666666</v>
      </c>
    </row>
    <row r="96" spans="1:48" x14ac:dyDescent="0.3">
      <c r="A96" t="s">
        <v>1729</v>
      </c>
      <c r="B96" t="s">
        <v>1730</v>
      </c>
      <c r="C96" t="s">
        <v>3155</v>
      </c>
      <c r="D96" t="s">
        <v>824</v>
      </c>
      <c r="E96">
        <v>4810.660543125</v>
      </c>
      <c r="F96">
        <v>388</v>
      </c>
      <c r="G96">
        <v>109.733489736433</v>
      </c>
      <c r="H96">
        <f>(Table2[[#This Row],[1Y Return vs Nifty]]-AVERAGE(Table2[1Y Return vs Nifty]))/_xlfn.STDEV.P(Table2[1Y Return vs Nifty])</f>
        <v>1.4624122760321021</v>
      </c>
      <c r="I96">
        <v>4.6463773531323499E-2</v>
      </c>
      <c r="J96">
        <f>(Table2[[#This Row],[1M Return vs Nifty]]-AVERAGE(Table2[1M Return vs Nifty]))/_xlfn.STDEV.P(Table2[1M Return vs Nifty])</f>
        <v>3.2787036269410756E-2</v>
      </c>
      <c r="K96">
        <v>37.8610961007981</v>
      </c>
      <c r="L96">
        <f>(Table2[[#This Row],[6M Return vs Nifty]]-AVERAGE(Table2[6M Return vs Nifty]))/_xlfn.STDEV.P(Table2[6M Return vs Nifty])</f>
        <v>0.9359982699444821</v>
      </c>
      <c r="M96">
        <v>3.0952469319217299</v>
      </c>
      <c r="N96">
        <f>(Table2[[#This Row],[1W Return vs Nifty]]-AVERAGE(Table2[1W Return vs Nifty]))/_xlfn.STDEV.P(Table2[1W Return vs Nifty])</f>
        <v>0.65181401966812846</v>
      </c>
      <c r="O96">
        <v>380.3</v>
      </c>
      <c r="P96">
        <v>372.57128840045101</v>
      </c>
      <c r="Q96">
        <v>307.59632757033302</v>
      </c>
      <c r="R96">
        <v>61.624371910347001</v>
      </c>
      <c r="S96" s="1">
        <f>(Table2[[#This Row],[Close Price]]-Table2[[#This Row],[20D EMA]])/Table2[[#This Row],[20D EMA]]</f>
        <v>2.0247173284249246E-2</v>
      </c>
      <c r="T96" s="1">
        <f>(Table2[[#This Row],[Close Price]]-Table2[[#This Row],[50D EMA]])/Table2[[#This Row],[50D EMA]]</f>
        <v>4.1411434750618085E-2</v>
      </c>
      <c r="U96" s="1">
        <f>(Table2[[#This Row],[Close Price]]-Table2[[#This Row],[200D EMA]])/Table2[[#This Row],[200D EMA]]</f>
        <v>0.26139347327312412</v>
      </c>
      <c r="V96">
        <v>0.38415110646296802</v>
      </c>
      <c r="W96">
        <v>373.05</v>
      </c>
      <c r="X96">
        <v>393.05</v>
      </c>
      <c r="Y96">
        <v>372.1</v>
      </c>
      <c r="Z96">
        <v>397</v>
      </c>
      <c r="AA96">
        <v>342.6</v>
      </c>
      <c r="AB96">
        <v>397</v>
      </c>
      <c r="AC96" s="1">
        <f>(Table2[[#This Row],[Close Price]]/Table2[[#This Row],[Day Low]])-1</f>
        <v>4.0075056962873612E-2</v>
      </c>
      <c r="AD96" s="1">
        <f>(Table2[[#This Row],[Day High]]/Table2[[#This Row],[Close Price]])-1</f>
        <v>1.3015463917525727E-2</v>
      </c>
      <c r="AE96" s="1">
        <f>(Table2[[#This Row],[Close Price]]/Table2[[#This Row],[Current Week Low]])-1</f>
        <v>4.2730448804084942E-2</v>
      </c>
      <c r="AF96" s="1">
        <f>(Table2[[#This Row],[Current Week High]]/Table2[[#This Row],[Close Price]])-1</f>
        <v>2.3195876288659711E-2</v>
      </c>
      <c r="AG96" s="1">
        <f>(Table2[[#This Row],[Close Price]]/Table2[[#This Row],[Current Month Low]])-1</f>
        <v>0.13251605370694675</v>
      </c>
      <c r="AH96" s="1">
        <f>(Table2[[#This Row],[Current Month High]]/Table2[[#This Row],[Close Price]])-1</f>
        <v>2.3195876288659711E-2</v>
      </c>
      <c r="AI96">
        <v>6.1726804123711299</v>
      </c>
      <c r="AJ96">
        <v>160.665099093046</v>
      </c>
      <c r="AK96" t="str">
        <f>IF(AND(Table2[[#This Row],[20D EMA]]&gt;Table2[[#This Row],[50D EMA]],Table2[[#This Row],[50D EMA]]&gt;Table2[[#This Row],[200D EMA]]),"Uptrend","Downtrend/NoTrend")</f>
        <v>Uptrend</v>
      </c>
      <c r="AL96">
        <v>0.13</v>
      </c>
      <c r="AM96" t="s">
        <v>3191</v>
      </c>
      <c r="AN96">
        <v>1.54</v>
      </c>
      <c r="AO96" t="s">
        <v>3191</v>
      </c>
      <c r="AP96">
        <v>7.2679054447584004E-2</v>
      </c>
      <c r="AQ96">
        <f>(Table2[[#This Row],[Sharpe Ratio]]-AVERAGE(Table2[Sharpe Ratio]))/_xlfn.STDEV.P(Table2[Sharpe Ratio])</f>
        <v>8.0806094079479765E-2</v>
      </c>
      <c r="AR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3.1638176959936031</v>
      </c>
      <c r="AS96">
        <f>_xlfn.RANK.AVG(Table2[[#This Row],[1Y Return vs Nifty Z-Score]],Table2[1Y Return vs Nifty Z-Score])</f>
        <v>59</v>
      </c>
      <c r="AT96">
        <f>_xlfn.RANK.AVG(Table2[[#This Row],[6M Return vs Nifty Z-Score]],Table2[6M Return vs Nifty Z-Score])</f>
        <v>95</v>
      </c>
      <c r="AU96">
        <f>_xlfn.RANK.AVG(Table2[[#This Row],[Sharpe Ratio Z-Score]],Table2[Sharpe Ratio Z-Score])</f>
        <v>320</v>
      </c>
      <c r="AV96">
        <f>(Table2[[#This Row],[Rank 1Y]]+Table2[[#This Row],[Rank 6M]]+Table2[[#This Row],[Rank Sharpe]])/3</f>
        <v>158</v>
      </c>
    </row>
    <row r="97" spans="1:48" x14ac:dyDescent="0.3">
      <c r="A97" t="s">
        <v>1822</v>
      </c>
      <c r="B97" t="s">
        <v>1823</v>
      </c>
      <c r="C97" t="s">
        <v>3151</v>
      </c>
      <c r="D97" t="s">
        <v>190</v>
      </c>
      <c r="E97">
        <v>4332.0844377000003</v>
      </c>
      <c r="F97">
        <v>1619.4</v>
      </c>
      <c r="G97">
        <v>52.344370216485899</v>
      </c>
      <c r="H97">
        <f>(Table2[[#This Row],[1Y Return vs Nifty]]-AVERAGE(Table2[1Y Return vs Nifty]))/_xlfn.STDEV.P(Table2[1Y Return vs Nifty])</f>
        <v>0.48458576380414009</v>
      </c>
      <c r="I97">
        <v>4.4809561561622399E-2</v>
      </c>
      <c r="J97">
        <f>(Table2[[#This Row],[1M Return vs Nifty]]-AVERAGE(Table2[1M Return vs Nifty]))/_xlfn.STDEV.P(Table2[1M Return vs Nifty])</f>
        <v>3.2596650670834969E-2</v>
      </c>
      <c r="K97">
        <v>29.816260191254699</v>
      </c>
      <c r="L97">
        <f>(Table2[[#This Row],[6M Return vs Nifty]]-AVERAGE(Table2[6M Return vs Nifty]))/_xlfn.STDEV.P(Table2[6M Return vs Nifty])</f>
        <v>0.68048573429487103</v>
      </c>
      <c r="M97">
        <v>1.68393470662432</v>
      </c>
      <c r="N97">
        <f>(Table2[[#This Row],[1W Return vs Nifty]]-AVERAGE(Table2[1W Return vs Nifty]))/_xlfn.STDEV.P(Table2[1W Return vs Nifty])</f>
        <v>0.34097090603517988</v>
      </c>
      <c r="O97">
        <v>1659.25</v>
      </c>
      <c r="P97">
        <v>1592.5708306147101</v>
      </c>
      <c r="Q97">
        <v>1337.27664637669</v>
      </c>
      <c r="R97">
        <v>43.930238915336602</v>
      </c>
      <c r="S97" s="1">
        <f>(Table2[[#This Row],[Close Price]]-Table2[[#This Row],[20D EMA]])/Table2[[#This Row],[20D EMA]]</f>
        <v>-2.4016875094168999E-2</v>
      </c>
      <c r="T97" s="1">
        <f>(Table2[[#This Row],[Close Price]]-Table2[[#This Row],[50D EMA]])/Table2[[#This Row],[50D EMA]]</f>
        <v>1.6846452835591826E-2</v>
      </c>
      <c r="U97" s="1">
        <f>(Table2[[#This Row],[Close Price]]-Table2[[#This Row],[200D EMA]])/Table2[[#This Row],[200D EMA]]</f>
        <v>0.21096857885592682</v>
      </c>
      <c r="V97">
        <v>0.60911608498193803</v>
      </c>
      <c r="W97">
        <v>1595.7</v>
      </c>
      <c r="X97">
        <v>1638</v>
      </c>
      <c r="Y97">
        <v>1595.7</v>
      </c>
      <c r="Z97">
        <v>1719.5</v>
      </c>
      <c r="AA97">
        <v>1561.1</v>
      </c>
      <c r="AB97">
        <v>1767</v>
      </c>
      <c r="AC97" s="1">
        <f>(Table2[[#This Row],[Close Price]]/Table2[[#This Row],[Day Low]])-1</f>
        <v>1.4852415867644408E-2</v>
      </c>
      <c r="AD97" s="1">
        <f>(Table2[[#This Row],[Day High]]/Table2[[#This Row],[Close Price]])-1</f>
        <v>1.1485735457576807E-2</v>
      </c>
      <c r="AE97" s="1">
        <f>(Table2[[#This Row],[Close Price]]/Table2[[#This Row],[Current Week Low]])-1</f>
        <v>1.4852415867644408E-2</v>
      </c>
      <c r="AF97" s="1">
        <f>(Table2[[#This Row],[Current Week High]]/Table2[[#This Row],[Close Price]])-1</f>
        <v>6.1813017166851836E-2</v>
      </c>
      <c r="AG97" s="1">
        <f>(Table2[[#This Row],[Close Price]]/Table2[[#This Row],[Current Month Low]])-1</f>
        <v>3.7345461533534241E-2</v>
      </c>
      <c r="AH97" s="1">
        <f>(Table2[[#This Row],[Current Month High]]/Table2[[#This Row],[Close Price]])-1</f>
        <v>9.1144868469803519E-2</v>
      </c>
      <c r="AI97">
        <v>10.534765962702201</v>
      </c>
      <c r="AJ97">
        <v>97.007299270073005</v>
      </c>
      <c r="AK97" t="str">
        <f>IF(AND(Table2[[#This Row],[20D EMA]]&gt;Table2[[#This Row],[50D EMA]],Table2[[#This Row],[50D EMA]]&gt;Table2[[#This Row],[200D EMA]]),"Uptrend","Downtrend/NoTrend")</f>
        <v>Uptrend</v>
      </c>
      <c r="AL97">
        <v>0.27</v>
      </c>
      <c r="AM97" t="s">
        <v>3191</v>
      </c>
      <c r="AN97">
        <v>-6.48</v>
      </c>
      <c r="AO97" t="s">
        <v>3190</v>
      </c>
      <c r="AP97">
        <v>0.121115695324681</v>
      </c>
      <c r="AQ97">
        <f>(Table2[[#This Row],[Sharpe Ratio]]-AVERAGE(Table2[Sharpe Ratio]))/_xlfn.STDEV.P(Table2[Sharpe Ratio])</f>
        <v>0.64837210948114743</v>
      </c>
      <c r="AR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2.1870111642861731</v>
      </c>
      <c r="AS97">
        <f>_xlfn.RANK.AVG(Table2[[#This Row],[1Y Return vs Nifty Z-Score]],Table2[1Y Return vs Nifty Z-Score])</f>
        <v>169</v>
      </c>
      <c r="AT97">
        <f>_xlfn.RANK.AVG(Table2[[#This Row],[6M Return vs Nifty Z-Score]],Table2[6M Return vs Nifty Z-Score])</f>
        <v>133</v>
      </c>
      <c r="AU97">
        <f>_xlfn.RANK.AVG(Table2[[#This Row],[Sharpe Ratio Z-Score]],Table2[Sharpe Ratio Z-Score])</f>
        <v>172</v>
      </c>
      <c r="AV97">
        <f>(Table2[[#This Row],[Rank 1Y]]+Table2[[#This Row],[Rank 6M]]+Table2[[#This Row],[Rank Sharpe]])/3</f>
        <v>158</v>
      </c>
    </row>
    <row r="98" spans="1:48" x14ac:dyDescent="0.3">
      <c r="A98" t="s">
        <v>723</v>
      </c>
      <c r="B98" t="s">
        <v>724</v>
      </c>
      <c r="C98" t="s">
        <v>3149</v>
      </c>
      <c r="D98" t="s">
        <v>725</v>
      </c>
      <c r="E98">
        <v>24637.410577775001</v>
      </c>
      <c r="F98">
        <v>2452.5</v>
      </c>
      <c r="G98">
        <v>51.356470589022699</v>
      </c>
      <c r="H98">
        <f>(Table2[[#This Row],[1Y Return vs Nifty]]-AVERAGE(Table2[1Y Return vs Nifty]))/_xlfn.STDEV.P(Table2[1Y Return vs Nifty])</f>
        <v>0.46775340158576023</v>
      </c>
      <c r="I98">
        <v>1.74932229615881</v>
      </c>
      <c r="J98">
        <f>(Table2[[#This Row],[1M Return vs Nifty]]-AVERAGE(Table2[1M Return vs Nifty]))/_xlfn.STDEV.P(Table2[1M Return vs Nifty])</f>
        <v>0.22877143552320964</v>
      </c>
      <c r="K98">
        <v>43.156246352933003</v>
      </c>
      <c r="L98">
        <f>(Table2[[#This Row],[6M Return vs Nifty]]-AVERAGE(Table2[6M Return vs Nifty]))/_xlfn.STDEV.P(Table2[6M Return vs Nifty])</f>
        <v>1.1041778677363601</v>
      </c>
      <c r="M98">
        <v>2.76999666527762</v>
      </c>
      <c r="N98">
        <f>(Table2[[#This Row],[1W Return vs Nifty]]-AVERAGE(Table2[1W Return vs Nifty]))/_xlfn.STDEV.P(Table2[1W Return vs Nifty])</f>
        <v>0.5801772806238702</v>
      </c>
      <c r="O98">
        <v>2386.91</v>
      </c>
      <c r="P98">
        <v>2306.9602913332501</v>
      </c>
      <c r="Q98">
        <v>1927.9788103306</v>
      </c>
      <c r="R98">
        <v>59.621541550668098</v>
      </c>
      <c r="S98" s="1">
        <f>(Table2[[#This Row],[Close Price]]-Table2[[#This Row],[20D EMA]])/Table2[[#This Row],[20D EMA]]</f>
        <v>2.7479041941254657E-2</v>
      </c>
      <c r="T98" s="1">
        <f>(Table2[[#This Row],[Close Price]]-Table2[[#This Row],[50D EMA]])/Table2[[#This Row],[50D EMA]]</f>
        <v>6.3087218801949493E-2</v>
      </c>
      <c r="U98" s="1">
        <f>(Table2[[#This Row],[Close Price]]-Table2[[#This Row],[200D EMA]])/Table2[[#This Row],[200D EMA]]</f>
        <v>0.2720575490035898</v>
      </c>
      <c r="V98">
        <v>0.89100847214284296</v>
      </c>
      <c r="W98">
        <v>2415</v>
      </c>
      <c r="X98">
        <v>2475</v>
      </c>
      <c r="Y98">
        <v>2361.5</v>
      </c>
      <c r="Z98">
        <v>2669.7</v>
      </c>
      <c r="AA98">
        <v>2277.0500000000002</v>
      </c>
      <c r="AB98">
        <v>2669.7</v>
      </c>
      <c r="AC98" s="1">
        <f>(Table2[[#This Row],[Close Price]]/Table2[[#This Row],[Day Low]])-1</f>
        <v>1.552795031055898E-2</v>
      </c>
      <c r="AD98" s="1">
        <f>(Table2[[#This Row],[Day High]]/Table2[[#This Row],[Close Price]])-1</f>
        <v>9.1743119266054496E-3</v>
      </c>
      <c r="AE98" s="1">
        <f>(Table2[[#This Row],[Close Price]]/Table2[[#This Row],[Current Week Low]])-1</f>
        <v>3.8534829557484551E-2</v>
      </c>
      <c r="AF98" s="1">
        <f>(Table2[[#This Row],[Current Week High]]/Table2[[#This Row],[Close Price]])-1</f>
        <v>8.8562691131498505E-2</v>
      </c>
      <c r="AG98" s="1">
        <f>(Table2[[#This Row],[Close Price]]/Table2[[#This Row],[Current Month Low]])-1</f>
        <v>7.7051448145627033E-2</v>
      </c>
      <c r="AH98" s="1">
        <f>(Table2[[#This Row],[Current Month High]]/Table2[[#This Row],[Close Price]])-1</f>
        <v>8.8562691131498505E-2</v>
      </c>
      <c r="AI98">
        <v>9.5453618756371004</v>
      </c>
      <c r="AJ98">
        <v>96.184305255579503</v>
      </c>
      <c r="AK98" t="str">
        <f>IF(AND(Table2[[#This Row],[20D EMA]]&gt;Table2[[#This Row],[50D EMA]],Table2[[#This Row],[50D EMA]]&gt;Table2[[#This Row],[200D EMA]]),"Uptrend","Downtrend/NoTrend")</f>
        <v>Uptrend</v>
      </c>
      <c r="AL98">
        <v>0.22</v>
      </c>
      <c r="AM98" t="s">
        <v>3191</v>
      </c>
      <c r="AN98">
        <v>4.18</v>
      </c>
      <c r="AO98" t="s">
        <v>3191</v>
      </c>
      <c r="AP98">
        <v>0.106164254687237</v>
      </c>
      <c r="AQ98">
        <f>(Table2[[#This Row],[Sharpe Ratio]]-AVERAGE(Table2[Sharpe Ratio]))/_xlfn.STDEV.P(Table2[Sharpe Ratio])</f>
        <v>0.47317561704392752</v>
      </c>
      <c r="AR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2.8540556025131276</v>
      </c>
      <c r="AS98">
        <f>_xlfn.RANK.AVG(Table2[[#This Row],[1Y Return vs Nifty Z-Score]],Table2[1Y Return vs Nifty Z-Score])</f>
        <v>175</v>
      </c>
      <c r="AT98">
        <f>_xlfn.RANK.AVG(Table2[[#This Row],[6M Return vs Nifty Z-Score]],Table2[6M Return vs Nifty Z-Score])</f>
        <v>81</v>
      </c>
      <c r="AU98">
        <f>_xlfn.RANK.AVG(Table2[[#This Row],[Sharpe Ratio Z-Score]],Table2[Sharpe Ratio Z-Score])</f>
        <v>220</v>
      </c>
      <c r="AV98">
        <f>(Table2[[#This Row],[Rank 1Y]]+Table2[[#This Row],[Rank 6M]]+Table2[[#This Row],[Rank Sharpe]])/3</f>
        <v>158.66666666666666</v>
      </c>
    </row>
    <row r="99" spans="1:48" x14ac:dyDescent="0.3">
      <c r="A99" t="s">
        <v>532</v>
      </c>
      <c r="B99" t="s">
        <v>533</v>
      </c>
      <c r="C99" t="s">
        <v>3149</v>
      </c>
      <c r="D99" t="s">
        <v>51</v>
      </c>
      <c r="E99">
        <v>40428.425401845001</v>
      </c>
      <c r="F99">
        <v>3199.55</v>
      </c>
      <c r="G99">
        <v>52.108646701702497</v>
      </c>
      <c r="H99">
        <f>(Table2[[#This Row],[1Y Return vs Nifty]]-AVERAGE(Table2[1Y Return vs Nifty]))/_xlfn.STDEV.P(Table2[1Y Return vs Nifty])</f>
        <v>0.48056938048551023</v>
      </c>
      <c r="I99">
        <v>5.3333754356439096</v>
      </c>
      <c r="J99">
        <f>(Table2[[#This Row],[1M Return vs Nifty]]-AVERAGE(Table2[1M Return vs Nifty]))/_xlfn.STDEV.P(Table2[1M Return vs Nifty])</f>
        <v>0.64126518770636654</v>
      </c>
      <c r="K99">
        <v>40.915344114685702</v>
      </c>
      <c r="L99">
        <f>(Table2[[#This Row],[6M Return vs Nifty]]-AVERAGE(Table2[6M Return vs Nifty]))/_xlfn.STDEV.P(Table2[6M Return vs Nifty])</f>
        <v>1.0330044318234883</v>
      </c>
      <c r="M99">
        <v>-3.2813875652278699</v>
      </c>
      <c r="N99">
        <f>(Table2[[#This Row],[1W Return vs Nifty]]-AVERAGE(Table2[1W Return vs Nifty]))/_xlfn.STDEV.P(Table2[1W Return vs Nifty])</f>
        <v>-0.75264693947615469</v>
      </c>
      <c r="O99">
        <v>3271.59</v>
      </c>
      <c r="P99">
        <v>3134.4369436767201</v>
      </c>
      <c r="Q99">
        <v>2576.9360806618902</v>
      </c>
      <c r="R99">
        <v>42.291566984042497</v>
      </c>
      <c r="S99" s="1">
        <f>(Table2[[#This Row],[Close Price]]-Table2[[#This Row],[20D EMA]])/Table2[[#This Row],[20D EMA]]</f>
        <v>-2.2019874128481859E-2</v>
      </c>
      <c r="T99" s="1">
        <f>(Table2[[#This Row],[Close Price]]-Table2[[#This Row],[50D EMA]])/Table2[[#This Row],[50D EMA]]</f>
        <v>2.077344591494697E-2</v>
      </c>
      <c r="U99" s="1">
        <f>(Table2[[#This Row],[Close Price]]-Table2[[#This Row],[200D EMA]])/Table2[[#This Row],[200D EMA]]</f>
        <v>0.24161015246377032</v>
      </c>
      <c r="V99">
        <v>0.86628539990369402</v>
      </c>
      <c r="W99">
        <v>3156.05</v>
      </c>
      <c r="X99">
        <v>3233.05</v>
      </c>
      <c r="Y99">
        <v>3156.05</v>
      </c>
      <c r="Z99">
        <v>3395</v>
      </c>
      <c r="AA99">
        <v>3156.05</v>
      </c>
      <c r="AB99">
        <v>3428</v>
      </c>
      <c r="AC99" s="1">
        <f>(Table2[[#This Row],[Close Price]]/Table2[[#This Row],[Day Low]])-1</f>
        <v>1.3783051599309371E-2</v>
      </c>
      <c r="AD99" s="1">
        <f>(Table2[[#This Row],[Day High]]/Table2[[#This Row],[Close Price]])-1</f>
        <v>1.0470222375021487E-2</v>
      </c>
      <c r="AE99" s="1">
        <f>(Table2[[#This Row],[Close Price]]/Table2[[#This Row],[Current Week Low]])-1</f>
        <v>1.3783051599309371E-2</v>
      </c>
      <c r="AF99" s="1">
        <f>(Table2[[#This Row],[Current Week High]]/Table2[[#This Row],[Close Price]])-1</f>
        <v>6.1086715319341733E-2</v>
      </c>
      <c r="AG99" s="1">
        <f>(Table2[[#This Row],[Close Price]]/Table2[[#This Row],[Current Month Low]])-1</f>
        <v>1.3783051599309371E-2</v>
      </c>
      <c r="AH99" s="1">
        <f>(Table2[[#This Row],[Current Month High]]/Table2[[#This Row],[Close Price]])-1</f>
        <v>7.1400665718616585E-2</v>
      </c>
      <c r="AI99">
        <v>8.9215670953727706</v>
      </c>
      <c r="AJ99">
        <v>93.906245265294999</v>
      </c>
      <c r="AK99" t="str">
        <f>IF(AND(Table2[[#This Row],[20D EMA]]&gt;Table2[[#This Row],[50D EMA]],Table2[[#This Row],[50D EMA]]&gt;Table2[[#This Row],[200D EMA]]),"Uptrend","Downtrend/NoTrend")</f>
        <v>Uptrend</v>
      </c>
      <c r="AL99">
        <v>0.11</v>
      </c>
      <c r="AM99" t="s">
        <v>3191</v>
      </c>
      <c r="AN99">
        <v>-1.66</v>
      </c>
      <c r="AO99" t="s">
        <v>3190</v>
      </c>
      <c r="AP99">
        <v>9.8170027048555E-2</v>
      </c>
      <c r="AQ99">
        <f>(Table2[[#This Row],[Sharpe Ratio]]-AVERAGE(Table2[Sharpe Ratio]))/_xlfn.STDEV.P(Table2[Sharpe Ratio])</f>
        <v>0.37950165772429928</v>
      </c>
      <c r="AR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1.7816937182635102</v>
      </c>
      <c r="AS99">
        <f>_xlfn.RANK.AVG(Table2[[#This Row],[1Y Return vs Nifty Z-Score]],Table2[1Y Return vs Nifty Z-Score])</f>
        <v>171</v>
      </c>
      <c r="AT99">
        <f>_xlfn.RANK.AVG(Table2[[#This Row],[6M Return vs Nifty Z-Score]],Table2[6M Return vs Nifty Z-Score])</f>
        <v>84</v>
      </c>
      <c r="AU99">
        <f>_xlfn.RANK.AVG(Table2[[#This Row],[Sharpe Ratio Z-Score]],Table2[Sharpe Ratio Z-Score])</f>
        <v>239</v>
      </c>
      <c r="AV99">
        <f>(Table2[[#This Row],[Rank 1Y]]+Table2[[#This Row],[Rank 6M]]+Table2[[#This Row],[Rank Sharpe]])/3</f>
        <v>164.66666666666666</v>
      </c>
    </row>
    <row r="100" spans="1:48" x14ac:dyDescent="0.3">
      <c r="A100" t="s">
        <v>479</v>
      </c>
      <c r="B100" t="s">
        <v>480</v>
      </c>
      <c r="C100" t="s">
        <v>3149</v>
      </c>
      <c r="D100" t="s">
        <v>275</v>
      </c>
      <c r="E100">
        <v>45565.499022540003</v>
      </c>
      <c r="F100">
        <v>609.54999999999995</v>
      </c>
      <c r="G100">
        <v>55.200727830679597</v>
      </c>
      <c r="H100">
        <f>(Table2[[#This Row],[1Y Return vs Nifty]]-AVERAGE(Table2[1Y Return vs Nifty]))/_xlfn.STDEV.P(Table2[1Y Return vs Nifty])</f>
        <v>0.53325391252163379</v>
      </c>
      <c r="I100">
        <v>2.6545135529894099</v>
      </c>
      <c r="J100">
        <f>(Table2[[#This Row],[1M Return vs Nifty]]-AVERAGE(Table2[1M Return vs Nifty]))/_xlfn.STDEV.P(Table2[1M Return vs Nifty])</f>
        <v>0.3329511793612388</v>
      </c>
      <c r="K100">
        <v>26.794745647672201</v>
      </c>
      <c r="L100">
        <f>(Table2[[#This Row],[6M Return vs Nifty]]-AVERAGE(Table2[6M Return vs Nifty]))/_xlfn.STDEV.P(Table2[6M Return vs Nifty])</f>
        <v>0.58451922221013175</v>
      </c>
      <c r="M100">
        <v>-1.4123780061020299</v>
      </c>
      <c r="N100">
        <f>(Table2[[#This Row],[1W Return vs Nifty]]-AVERAGE(Table2[1W Return vs Nifty]))/_xlfn.STDEV.P(Table2[1W Return vs Nifty])</f>
        <v>-0.3409954704711361</v>
      </c>
      <c r="O100">
        <v>598.75</v>
      </c>
      <c r="P100">
        <v>571.80336721769595</v>
      </c>
      <c r="Q100">
        <v>486.09851555228499</v>
      </c>
      <c r="R100">
        <v>51.159612566643403</v>
      </c>
      <c r="S100" s="1">
        <f>(Table2[[#This Row],[Close Price]]-Table2[[#This Row],[20D EMA]])/Table2[[#This Row],[20D EMA]]</f>
        <v>1.8037578288100133E-2</v>
      </c>
      <c r="T100" s="1">
        <f>(Table2[[#This Row],[Close Price]]-Table2[[#This Row],[50D EMA]])/Table2[[#This Row],[50D EMA]]</f>
        <v>6.6013309725637154E-2</v>
      </c>
      <c r="U100" s="1">
        <f>(Table2[[#This Row],[Close Price]]-Table2[[#This Row],[200D EMA]])/Table2[[#This Row],[200D EMA]]</f>
        <v>0.25396391985985495</v>
      </c>
      <c r="V100">
        <v>0.81383881002360003</v>
      </c>
      <c r="W100">
        <v>595.85</v>
      </c>
      <c r="X100">
        <v>615.79999999999995</v>
      </c>
      <c r="Y100">
        <v>594.1</v>
      </c>
      <c r="Z100">
        <v>627.4</v>
      </c>
      <c r="AA100">
        <v>574</v>
      </c>
      <c r="AB100">
        <v>628.5</v>
      </c>
      <c r="AC100" s="1">
        <f>(Table2[[#This Row],[Close Price]]/Table2[[#This Row],[Day Low]])-1</f>
        <v>2.2992363849962061E-2</v>
      </c>
      <c r="AD100" s="1">
        <f>(Table2[[#This Row],[Day High]]/Table2[[#This Row],[Close Price]])-1</f>
        <v>1.0253465671396844E-2</v>
      </c>
      <c r="AE100" s="1">
        <f>(Table2[[#This Row],[Close Price]]/Table2[[#This Row],[Current Week Low]])-1</f>
        <v>2.6005722942265441E-2</v>
      </c>
      <c r="AF100" s="1">
        <f>(Table2[[#This Row],[Current Week High]]/Table2[[#This Row],[Close Price]])-1</f>
        <v>2.928389795750963E-2</v>
      </c>
      <c r="AG100" s="1">
        <f>(Table2[[#This Row],[Close Price]]/Table2[[#This Row],[Current Month Low]])-1</f>
        <v>6.1933797909407673E-2</v>
      </c>
      <c r="AH100" s="1">
        <f>(Table2[[#This Row],[Current Month High]]/Table2[[#This Row],[Close Price]])-1</f>
        <v>3.1088507915675523E-2</v>
      </c>
      <c r="AI100">
        <v>3.1088507915675501</v>
      </c>
      <c r="AJ100">
        <v>94.247928616953402</v>
      </c>
      <c r="AK100" t="str">
        <f>IF(AND(Table2[[#This Row],[20D EMA]]&gt;Table2[[#This Row],[50D EMA]],Table2[[#This Row],[50D EMA]]&gt;Table2[[#This Row],[200D EMA]]),"Uptrend","Downtrend/NoTrend")</f>
        <v>Uptrend</v>
      </c>
      <c r="AL100">
        <v>0.13</v>
      </c>
      <c r="AM100" t="s">
        <v>3191</v>
      </c>
      <c r="AN100">
        <v>-1.02</v>
      </c>
      <c r="AO100" t="s">
        <v>3190</v>
      </c>
      <c r="AP100">
        <v>0.116016710069052</v>
      </c>
      <c r="AQ100">
        <f>(Table2[[#This Row],[Sharpe Ratio]]-AVERAGE(Table2[Sharpe Ratio]))/_xlfn.STDEV.P(Table2[Sharpe Ratio])</f>
        <v>0.58862373115176525</v>
      </c>
      <c r="AR1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1.6983525747736334</v>
      </c>
      <c r="AS100">
        <f>_xlfn.RANK.AVG(Table2[[#This Row],[1Y Return vs Nifty Z-Score]],Table2[1Y Return vs Nifty Z-Score])</f>
        <v>158</v>
      </c>
      <c r="AT100">
        <f>_xlfn.RANK.AVG(Table2[[#This Row],[6M Return vs Nifty Z-Score]],Table2[6M Return vs Nifty Z-Score])</f>
        <v>150</v>
      </c>
      <c r="AU100">
        <f>_xlfn.RANK.AVG(Table2[[#This Row],[Sharpe Ratio Z-Score]],Table2[Sharpe Ratio Z-Score])</f>
        <v>191</v>
      </c>
      <c r="AV100">
        <f>(Table2[[#This Row],[Rank 1Y]]+Table2[[#This Row],[Rank 6M]]+Table2[[#This Row],[Rank Sharpe]])/3</f>
        <v>166.33333333333334</v>
      </c>
    </row>
    <row r="101" spans="1:48" x14ac:dyDescent="0.3">
      <c r="A101" t="s">
        <v>1076</v>
      </c>
      <c r="B101" t="s">
        <v>1077</v>
      </c>
      <c r="C101" t="s">
        <v>3154</v>
      </c>
      <c r="D101" t="s">
        <v>258</v>
      </c>
      <c r="E101">
        <v>12380.5916739</v>
      </c>
      <c r="F101">
        <v>1851.1</v>
      </c>
      <c r="G101">
        <v>71.906213679460393</v>
      </c>
      <c r="H101">
        <f>(Table2[[#This Row],[1Y Return vs Nifty]]-AVERAGE(Table2[1Y Return vs Nifty]))/_xlfn.STDEV.P(Table2[1Y Return vs Nifty])</f>
        <v>0.81789091513167067</v>
      </c>
      <c r="I101">
        <v>1.7307544360696601</v>
      </c>
      <c r="J101">
        <f>(Table2[[#This Row],[1M Return vs Nifty]]-AVERAGE(Table2[1M Return vs Nifty]))/_xlfn.STDEV.P(Table2[1M Return vs Nifty])</f>
        <v>0.22663443420651441</v>
      </c>
      <c r="K101">
        <v>15.6257973301833</v>
      </c>
      <c r="L101">
        <f>(Table2[[#This Row],[6M Return vs Nifty]]-AVERAGE(Table2[6M Return vs Nifty]))/_xlfn.STDEV.P(Table2[6M Return vs Nifty])</f>
        <v>0.2297815572994476</v>
      </c>
      <c r="M101">
        <v>-2.41429456187397</v>
      </c>
      <c r="N101">
        <f>(Table2[[#This Row],[1W Return vs Nifty]]-AVERAGE(Table2[1W Return vs Nifty]))/_xlfn.STDEV.P(Table2[1W Return vs Nifty])</f>
        <v>-0.56166872491766318</v>
      </c>
      <c r="O101">
        <v>1878.24</v>
      </c>
      <c r="P101">
        <v>1822.70410023728</v>
      </c>
      <c r="Q101">
        <v>1550.66681826733</v>
      </c>
      <c r="R101">
        <v>43.420123669272101</v>
      </c>
      <c r="S101" s="1">
        <f>(Table2[[#This Row],[Close Price]]-Table2[[#This Row],[20D EMA]])/Table2[[#This Row],[20D EMA]]</f>
        <v>-1.4449697589232527E-2</v>
      </c>
      <c r="T101" s="1">
        <f>(Table2[[#This Row],[Close Price]]-Table2[[#This Row],[50D EMA]])/Table2[[#This Row],[50D EMA]]</f>
        <v>1.5578995931936115E-2</v>
      </c>
      <c r="U101" s="1">
        <f>(Table2[[#This Row],[Close Price]]-Table2[[#This Row],[200D EMA]])/Table2[[#This Row],[200D EMA]]</f>
        <v>0.19374450926109663</v>
      </c>
      <c r="V101">
        <v>0.98462085301408497</v>
      </c>
      <c r="W101">
        <v>1778.2</v>
      </c>
      <c r="X101">
        <v>1862</v>
      </c>
      <c r="Y101">
        <v>1778.2</v>
      </c>
      <c r="Z101">
        <v>1969.85</v>
      </c>
      <c r="AA101">
        <v>1778.2</v>
      </c>
      <c r="AB101">
        <v>2034.95</v>
      </c>
      <c r="AC101" s="1">
        <f>(Table2[[#This Row],[Close Price]]/Table2[[#This Row],[Day Low]])-1</f>
        <v>4.0996513328084516E-2</v>
      </c>
      <c r="AD101" s="1">
        <f>(Table2[[#This Row],[Day High]]/Table2[[#This Row],[Close Price]])-1</f>
        <v>5.8883906866187274E-3</v>
      </c>
      <c r="AE101" s="1">
        <f>(Table2[[#This Row],[Close Price]]/Table2[[#This Row],[Current Week Low]])-1</f>
        <v>4.0996513328084516E-2</v>
      </c>
      <c r="AF101" s="1">
        <f>(Table2[[#This Row],[Current Week High]]/Table2[[#This Row],[Close Price]])-1</f>
        <v>6.4151045324401634E-2</v>
      </c>
      <c r="AG101" s="1">
        <f>(Table2[[#This Row],[Close Price]]/Table2[[#This Row],[Current Month Low]])-1</f>
        <v>4.0996513328084516E-2</v>
      </c>
      <c r="AH101" s="1">
        <f>(Table2[[#This Row],[Current Month High]]/Table2[[#This Row],[Close Price]])-1</f>
        <v>9.9319323645400193E-2</v>
      </c>
      <c r="AI101">
        <v>9.9319323645400193</v>
      </c>
      <c r="AJ101">
        <v>119.923963407389</v>
      </c>
      <c r="AK101" t="str">
        <f>IF(AND(Table2[[#This Row],[20D EMA]]&gt;Table2[[#This Row],[50D EMA]],Table2[[#This Row],[50D EMA]]&gt;Table2[[#This Row],[200D EMA]]),"Uptrend","Downtrend/NoTrend")</f>
        <v>Uptrend</v>
      </c>
      <c r="AL101">
        <v>0</v>
      </c>
      <c r="AM101" t="s">
        <v>3192</v>
      </c>
      <c r="AN101">
        <v>-6.25</v>
      </c>
      <c r="AO101" t="s">
        <v>3190</v>
      </c>
      <c r="AP101">
        <v>0.13064965926447</v>
      </c>
      <c r="AQ101">
        <f>(Table2[[#This Row],[Sharpe Ratio]]-AVERAGE(Table2[Sharpe Ratio]))/_xlfn.STDEV.P(Table2[Sharpe Ratio])</f>
        <v>0.76008823649374269</v>
      </c>
      <c r="AR1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1.4727264182137119</v>
      </c>
      <c r="AS101">
        <f>_xlfn.RANK.AVG(Table2[[#This Row],[1Y Return vs Nifty Z-Score]],Table2[1Y Return vs Nifty Z-Score])</f>
        <v>121</v>
      </c>
      <c r="AT101">
        <f>_xlfn.RANK.AVG(Table2[[#This Row],[6M Return vs Nifty Z-Score]],Table2[6M Return vs Nifty Z-Score])</f>
        <v>231</v>
      </c>
      <c r="AU101">
        <f>_xlfn.RANK.AVG(Table2[[#This Row],[Sharpe Ratio Z-Score]],Table2[Sharpe Ratio Z-Score])</f>
        <v>150</v>
      </c>
      <c r="AV101">
        <f>(Table2[[#This Row],[Rank 1Y]]+Table2[[#This Row],[Rank 6M]]+Table2[[#This Row],[Rank Sharpe]])/3</f>
        <v>167.33333333333334</v>
      </c>
    </row>
    <row r="102" spans="1:48" x14ac:dyDescent="0.3">
      <c r="A102" t="s">
        <v>1285</v>
      </c>
      <c r="B102" t="s">
        <v>1286</v>
      </c>
      <c r="C102" t="s">
        <v>3155</v>
      </c>
      <c r="D102" t="s">
        <v>190</v>
      </c>
      <c r="E102">
        <v>9242.5399615799997</v>
      </c>
      <c r="F102">
        <v>2270.65</v>
      </c>
      <c r="G102">
        <v>123.311109804361</v>
      </c>
      <c r="H102">
        <f>(Table2[[#This Row],[1Y Return vs Nifty]]-AVERAGE(Table2[1Y Return vs Nifty]))/_xlfn.STDEV.P(Table2[1Y Return vs Nifty])</f>
        <v>1.6937550285683871</v>
      </c>
      <c r="I102">
        <v>19.0307724305116</v>
      </c>
      <c r="J102">
        <f>(Table2[[#This Row],[1M Return vs Nifty]]-AVERAGE(Table2[1M Return vs Nifty]))/_xlfn.STDEV.P(Table2[1M Return vs Nifty])</f>
        <v>2.2177180084831778</v>
      </c>
      <c r="K102">
        <v>38.544038154488902</v>
      </c>
      <c r="L102">
        <f>(Table2[[#This Row],[6M Return vs Nifty]]-AVERAGE(Table2[6M Return vs Nifty]))/_xlfn.STDEV.P(Table2[6M Return vs Nifty])</f>
        <v>0.95768923515525584</v>
      </c>
      <c r="M102">
        <v>26.466293125135799</v>
      </c>
      <c r="N102">
        <f>(Table2[[#This Row],[1W Return vs Nifty]]-AVERAGE(Table2[1W Return vs Nifty]))/_xlfn.STDEV.P(Table2[1W Return vs Nifty])</f>
        <v>5.7993133733474416</v>
      </c>
      <c r="O102">
        <v>1945.62</v>
      </c>
      <c r="P102">
        <v>1891.0973158250399</v>
      </c>
      <c r="Q102">
        <v>1593.66353222871</v>
      </c>
      <c r="R102">
        <v>87.205085110465404</v>
      </c>
      <c r="S102" s="1">
        <f>(Table2[[#This Row],[Close Price]]-Table2[[#This Row],[20D EMA]])/Table2[[#This Row],[20D EMA]]</f>
        <v>0.16705728765123726</v>
      </c>
      <c r="T102" s="1">
        <f>(Table2[[#This Row],[Close Price]]-Table2[[#This Row],[50D EMA]])/Table2[[#This Row],[50D EMA]]</f>
        <v>0.20070499862635072</v>
      </c>
      <c r="U102" s="1">
        <f>(Table2[[#This Row],[Close Price]]-Table2[[#This Row],[200D EMA]])/Table2[[#This Row],[200D EMA]]</f>
        <v>0.42479887007550249</v>
      </c>
      <c r="V102">
        <v>2.0855695958737899</v>
      </c>
      <c r="W102">
        <v>2195.0500000000002</v>
      </c>
      <c r="X102">
        <v>2292.5</v>
      </c>
      <c r="Y102">
        <v>1801</v>
      </c>
      <c r="Z102">
        <v>2348.8000000000002</v>
      </c>
      <c r="AA102">
        <v>1698</v>
      </c>
      <c r="AB102">
        <v>2348.8000000000002</v>
      </c>
      <c r="AC102" s="1">
        <f>(Table2[[#This Row],[Close Price]]/Table2[[#This Row],[Day Low]])-1</f>
        <v>3.4441128903669682E-2</v>
      </c>
      <c r="AD102" s="1">
        <f>(Table2[[#This Row],[Day High]]/Table2[[#This Row],[Close Price]])-1</f>
        <v>9.622795234844661E-3</v>
      </c>
      <c r="AE102" s="1">
        <f>(Table2[[#This Row],[Close Price]]/Table2[[#This Row],[Current Week Low]])-1</f>
        <v>0.26077179344808443</v>
      </c>
      <c r="AF102" s="1">
        <f>(Table2[[#This Row],[Current Week High]]/Table2[[#This Row],[Close Price]])-1</f>
        <v>3.4417457556206399E-2</v>
      </c>
      <c r="AG102" s="1">
        <f>(Table2[[#This Row],[Close Price]]/Table2[[#This Row],[Current Month Low]])-1</f>
        <v>0.3372497055359247</v>
      </c>
      <c r="AH102" s="1">
        <f>(Table2[[#This Row],[Current Month High]]/Table2[[#This Row],[Close Price]])-1</f>
        <v>3.4417457556206399E-2</v>
      </c>
      <c r="AI102">
        <v>3.4417457556206399</v>
      </c>
      <c r="AJ102">
        <v>167.13529411764699</v>
      </c>
      <c r="AK102" t="str">
        <f>IF(AND(Table2[[#This Row],[20D EMA]]&gt;Table2[[#This Row],[50D EMA]],Table2[[#This Row],[50D EMA]]&gt;Table2[[#This Row],[200D EMA]]),"Uptrend","Downtrend/NoTrend")</f>
        <v>Uptrend</v>
      </c>
      <c r="AL102">
        <v>0.26</v>
      </c>
      <c r="AM102" t="s">
        <v>3191</v>
      </c>
      <c r="AN102">
        <v>23.2</v>
      </c>
      <c r="AO102" t="s">
        <v>3191</v>
      </c>
      <c r="AP102">
        <v>5.5851998571916001E-2</v>
      </c>
      <c r="AQ102">
        <f>(Table2[[#This Row],[Sharpe Ratio]]-AVERAGE(Table2[Sharpe Ratio]))/_xlfn.STDEV.P(Table2[Sharpe Ratio])</f>
        <v>-0.1163682945930839</v>
      </c>
      <c r="AR1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10.552107350961178</v>
      </c>
      <c r="AS102">
        <f>_xlfn.RANK.AVG(Table2[[#This Row],[1Y Return vs Nifty Z-Score]],Table2[1Y Return vs Nifty Z-Score])</f>
        <v>46</v>
      </c>
      <c r="AT102">
        <f>_xlfn.RANK.AVG(Table2[[#This Row],[6M Return vs Nifty Z-Score]],Table2[6M Return vs Nifty Z-Score])</f>
        <v>90</v>
      </c>
      <c r="AU102">
        <f>_xlfn.RANK.AVG(Table2[[#This Row],[Sharpe Ratio Z-Score]],Table2[Sharpe Ratio Z-Score])</f>
        <v>368</v>
      </c>
      <c r="AV102">
        <f>(Table2[[#This Row],[Rank 1Y]]+Table2[[#This Row],[Rank 6M]]+Table2[[#This Row],[Rank Sharpe]])/3</f>
        <v>168</v>
      </c>
    </row>
    <row r="103" spans="1:48" x14ac:dyDescent="0.3">
      <c r="A103" t="s">
        <v>282</v>
      </c>
      <c r="B103" t="s">
        <v>283</v>
      </c>
      <c r="C103" t="s">
        <v>3149</v>
      </c>
      <c r="D103" t="s">
        <v>51</v>
      </c>
      <c r="E103">
        <v>99270.468990559995</v>
      </c>
      <c r="F103">
        <v>2179.6999999999998</v>
      </c>
      <c r="G103">
        <v>56.6585472466057</v>
      </c>
      <c r="H103">
        <f>(Table2[[#This Row],[1Y Return vs Nifty]]-AVERAGE(Table2[1Y Return vs Nifty]))/_xlfn.STDEV.P(Table2[1Y Return vs Nifty])</f>
        <v>0.55809301942651945</v>
      </c>
      <c r="I103">
        <v>-2.16826930985316</v>
      </c>
      <c r="J103">
        <f>(Table2[[#This Row],[1M Return vs Nifty]]-AVERAGE(Table2[1M Return vs Nifty]))/_xlfn.STDEV.P(Table2[1M Return vs Nifty])</f>
        <v>-0.2221097311877494</v>
      </c>
      <c r="K103">
        <v>23.745481575300001</v>
      </c>
      <c r="L103">
        <f>(Table2[[#This Row],[6M Return vs Nifty]]-AVERAGE(Table2[6M Return vs Nifty]))/_xlfn.STDEV.P(Table2[6M Return vs Nifty])</f>
        <v>0.48767135560879787</v>
      </c>
      <c r="M103">
        <v>0.96337120049339098</v>
      </c>
      <c r="N103">
        <f>(Table2[[#This Row],[1W Return vs Nifty]]-AVERAGE(Table2[1W Return vs Nifty]))/_xlfn.STDEV.P(Table2[1W Return vs Nifty])</f>
        <v>0.18226597894591598</v>
      </c>
      <c r="O103">
        <v>2203.64</v>
      </c>
      <c r="P103">
        <v>2141.6724221494601</v>
      </c>
      <c r="Q103">
        <v>1786.8930544305499</v>
      </c>
      <c r="R103">
        <v>43.352389313973703</v>
      </c>
      <c r="S103" s="1">
        <f>(Table2[[#This Row],[Close Price]]-Table2[[#This Row],[20D EMA]])/Table2[[#This Row],[20D EMA]]</f>
        <v>-1.0863843459004218E-2</v>
      </c>
      <c r="T103" s="1">
        <f>(Table2[[#This Row],[Close Price]]-Table2[[#This Row],[50D EMA]])/Table2[[#This Row],[50D EMA]]</f>
        <v>1.7756019761590743E-2</v>
      </c>
      <c r="U103" s="1">
        <f>(Table2[[#This Row],[Close Price]]-Table2[[#This Row],[200D EMA]])/Table2[[#This Row],[200D EMA]]</f>
        <v>0.21982677955767771</v>
      </c>
      <c r="V103">
        <v>0.72186488545403504</v>
      </c>
      <c r="W103">
        <v>2153.65</v>
      </c>
      <c r="X103">
        <v>2196.6999999999998</v>
      </c>
      <c r="Y103">
        <v>2153.65</v>
      </c>
      <c r="Z103">
        <v>2272.9</v>
      </c>
      <c r="AA103">
        <v>2112</v>
      </c>
      <c r="AB103">
        <v>2304.9</v>
      </c>
      <c r="AC103" s="1">
        <f>(Table2[[#This Row],[Close Price]]/Table2[[#This Row],[Day Low]])-1</f>
        <v>1.209574443386785E-2</v>
      </c>
      <c r="AD103" s="1">
        <f>(Table2[[#This Row],[Day High]]/Table2[[#This Row],[Close Price]])-1</f>
        <v>7.7992384273064541E-3</v>
      </c>
      <c r="AE103" s="1">
        <f>(Table2[[#This Row],[Close Price]]/Table2[[#This Row],[Current Week Low]])-1</f>
        <v>1.209574443386785E-2</v>
      </c>
      <c r="AF103" s="1">
        <f>(Table2[[#This Row],[Current Week High]]/Table2[[#This Row],[Close Price]])-1</f>
        <v>4.2758177730880531E-2</v>
      </c>
      <c r="AG103" s="1">
        <f>(Table2[[#This Row],[Close Price]]/Table2[[#This Row],[Current Month Low]])-1</f>
        <v>3.2054924242424176E-2</v>
      </c>
      <c r="AH103" s="1">
        <f>(Table2[[#This Row],[Current Month High]]/Table2[[#This Row],[Close Price]])-1</f>
        <v>5.7439097123457517E-2</v>
      </c>
      <c r="AI103">
        <v>6.0696426113685504</v>
      </c>
      <c r="AJ103">
        <v>94.096170970614395</v>
      </c>
      <c r="AK103" t="str">
        <f>IF(AND(Table2[[#This Row],[20D EMA]]&gt;Table2[[#This Row],[50D EMA]],Table2[[#This Row],[50D EMA]]&gt;Table2[[#This Row],[200D EMA]]),"Uptrend","Downtrend/NoTrend")</f>
        <v>Uptrend</v>
      </c>
      <c r="AL103">
        <v>0.06</v>
      </c>
      <c r="AM103" t="s">
        <v>3191</v>
      </c>
      <c r="AN103">
        <v>-0.67</v>
      </c>
      <c r="AO103" t="s">
        <v>3190</v>
      </c>
      <c r="AP103">
        <v>0.11823413179860599</v>
      </c>
      <c r="AQ103">
        <f>(Table2[[#This Row],[Sharpe Ratio]]-AVERAGE(Table2[Sharpe Ratio]))/_xlfn.STDEV.P(Table2[Sharpe Ratio])</f>
        <v>0.61460681323009181</v>
      </c>
      <c r="AR1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1.620527436023576</v>
      </c>
      <c r="AS103">
        <f>_xlfn.RANK.AVG(Table2[[#This Row],[1Y Return vs Nifty Z-Score]],Table2[1Y Return vs Nifty Z-Score])</f>
        <v>150</v>
      </c>
      <c r="AT103">
        <f>_xlfn.RANK.AVG(Table2[[#This Row],[6M Return vs Nifty Z-Score]],Table2[6M Return vs Nifty Z-Score])</f>
        <v>174</v>
      </c>
      <c r="AU103">
        <f>_xlfn.RANK.AVG(Table2[[#This Row],[Sharpe Ratio Z-Score]],Table2[Sharpe Ratio Z-Score])</f>
        <v>183</v>
      </c>
      <c r="AV103">
        <f>(Table2[[#This Row],[Rank 1Y]]+Table2[[#This Row],[Rank 6M]]+Table2[[#This Row],[Rank Sharpe]])/3</f>
        <v>169</v>
      </c>
    </row>
    <row r="104" spans="1:48" x14ac:dyDescent="0.3">
      <c r="A104" t="s">
        <v>1449</v>
      </c>
      <c r="B104" t="s">
        <v>1450</v>
      </c>
      <c r="C104" t="s">
        <v>3159</v>
      </c>
      <c r="D104" t="s">
        <v>172</v>
      </c>
      <c r="E104">
        <v>7419.7766549999997</v>
      </c>
      <c r="F104">
        <v>1037.25</v>
      </c>
      <c r="G104">
        <v>81.3511955102868</v>
      </c>
      <c r="H104">
        <f>(Table2[[#This Row],[1Y Return vs Nifty]]-AVERAGE(Table2[1Y Return vs Nifty]))/_xlfn.STDEV.P(Table2[1Y Return vs Nifty])</f>
        <v>0.9788195670947557</v>
      </c>
      <c r="I104">
        <v>3.7564756163383999</v>
      </c>
      <c r="J104">
        <f>(Table2[[#This Row],[1M Return vs Nifty]]-AVERAGE(Table2[1M Return vs Nifty]))/_xlfn.STDEV.P(Table2[1M Return vs Nifty])</f>
        <v>0.45977755402253123</v>
      </c>
      <c r="K104">
        <v>53.752776683849902</v>
      </c>
      <c r="L104">
        <f>(Table2[[#This Row],[6M Return vs Nifty]]-AVERAGE(Table2[6M Return vs Nifty]))/_xlfn.STDEV.P(Table2[6M Return vs Nifty])</f>
        <v>1.4407349292332503</v>
      </c>
      <c r="M104">
        <v>6.4657659978945397</v>
      </c>
      <c r="N104">
        <f>(Table2[[#This Row],[1W Return vs Nifty]]-AVERAGE(Table2[1W Return vs Nifty]))/_xlfn.STDEV.P(Table2[1W Return vs Nifty])</f>
        <v>1.3941746555688204</v>
      </c>
      <c r="O104">
        <v>1062.1199999999999</v>
      </c>
      <c r="P104">
        <v>1022.86399067593</v>
      </c>
      <c r="Q104">
        <v>829.72116284683398</v>
      </c>
      <c r="R104">
        <v>49.749485963652198</v>
      </c>
      <c r="S104" s="1">
        <f>(Table2[[#This Row],[Close Price]]-Table2[[#This Row],[20D EMA]])/Table2[[#This Row],[20D EMA]]</f>
        <v>-2.3415433284374548E-2</v>
      </c>
      <c r="T104" s="1">
        <f>(Table2[[#This Row],[Close Price]]-Table2[[#This Row],[50D EMA]])/Table2[[#This Row],[50D EMA]]</f>
        <v>1.4064440096833776E-2</v>
      </c>
      <c r="U104" s="1">
        <f>(Table2[[#This Row],[Close Price]]-Table2[[#This Row],[200D EMA]])/Table2[[#This Row],[200D EMA]]</f>
        <v>0.25011877055313309</v>
      </c>
      <c r="V104">
        <v>2.2529366488626201</v>
      </c>
      <c r="W104">
        <v>1033</v>
      </c>
      <c r="X104">
        <v>1072.1500000000001</v>
      </c>
      <c r="Y104">
        <v>1033</v>
      </c>
      <c r="Z104">
        <v>1234.45</v>
      </c>
      <c r="AA104">
        <v>972.25</v>
      </c>
      <c r="AB104">
        <v>1234.45</v>
      </c>
      <c r="AC104" s="1">
        <f>(Table2[[#This Row],[Close Price]]/Table2[[#This Row],[Day Low]])-1</f>
        <v>4.1142303969021743E-3</v>
      </c>
      <c r="AD104" s="1">
        <f>(Table2[[#This Row],[Day High]]/Table2[[#This Row],[Close Price]])-1</f>
        <v>3.364666184622811E-2</v>
      </c>
      <c r="AE104" s="1">
        <f>(Table2[[#This Row],[Close Price]]/Table2[[#This Row],[Current Week Low]])-1</f>
        <v>4.1142303969021743E-3</v>
      </c>
      <c r="AF104" s="1">
        <f>(Table2[[#This Row],[Current Week High]]/Table2[[#This Row],[Close Price]])-1</f>
        <v>0.19011810074716795</v>
      </c>
      <c r="AG104" s="1">
        <f>(Table2[[#This Row],[Close Price]]/Table2[[#This Row],[Current Month Low]])-1</f>
        <v>6.6855232707636825E-2</v>
      </c>
      <c r="AH104" s="1">
        <f>(Table2[[#This Row],[Current Month High]]/Table2[[#This Row],[Close Price]])-1</f>
        <v>0.19011810074716795</v>
      </c>
      <c r="AI104">
        <v>19.011810074716699</v>
      </c>
      <c r="AJ104">
        <v>137.30267673301299</v>
      </c>
      <c r="AK104" t="str">
        <f>IF(AND(Table2[[#This Row],[20D EMA]]&gt;Table2[[#This Row],[50D EMA]],Table2[[#This Row],[50D EMA]]&gt;Table2[[#This Row],[200D EMA]]),"Uptrend","Downtrend/NoTrend")</f>
        <v>Uptrend</v>
      </c>
      <c r="AL104">
        <v>0.15</v>
      </c>
      <c r="AM104" t="s">
        <v>3191</v>
      </c>
      <c r="AN104">
        <v>-7.97</v>
      </c>
      <c r="AO104" t="s">
        <v>3190</v>
      </c>
      <c r="AP104">
        <v>6.2282229162490002E-2</v>
      </c>
      <c r="AQ104">
        <f>(Table2[[#This Row],[Sharpe Ratio]]-AVERAGE(Table2[Sharpe Ratio]))/_xlfn.STDEV.P(Table2[Sharpe Ratio])</f>
        <v>-4.1020783115844311E-2</v>
      </c>
      <c r="AR1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4.2324859228035132</v>
      </c>
      <c r="AS104">
        <f>_xlfn.RANK.AVG(Table2[[#This Row],[1Y Return vs Nifty Z-Score]],Table2[1Y Return vs Nifty Z-Score])</f>
        <v>108</v>
      </c>
      <c r="AT104">
        <f>_xlfn.RANK.AVG(Table2[[#This Row],[6M Return vs Nifty Z-Score]],Table2[6M Return vs Nifty Z-Score])</f>
        <v>57</v>
      </c>
      <c r="AU104">
        <f>_xlfn.RANK.AVG(Table2[[#This Row],[Sharpe Ratio Z-Score]],Table2[Sharpe Ratio Z-Score])</f>
        <v>347</v>
      </c>
      <c r="AV104">
        <f>(Table2[[#This Row],[Rank 1Y]]+Table2[[#This Row],[Rank 6M]]+Table2[[#This Row],[Rank Sharpe]])/3</f>
        <v>170.66666666666666</v>
      </c>
    </row>
    <row r="105" spans="1:48" x14ac:dyDescent="0.3">
      <c r="A105" t="s">
        <v>1252</v>
      </c>
      <c r="B105" t="s">
        <v>1253</v>
      </c>
      <c r="C105" t="s">
        <v>3156</v>
      </c>
      <c r="D105" t="s">
        <v>278</v>
      </c>
      <c r="E105">
        <v>9564.1636009600006</v>
      </c>
      <c r="F105">
        <v>587.4</v>
      </c>
      <c r="G105">
        <v>27.4215899312359</v>
      </c>
      <c r="H105">
        <f>(Table2[[#This Row],[1Y Return vs Nifty]]-AVERAGE(Table2[1Y Return vs Nifty]))/_xlfn.STDEV.P(Table2[1Y Return vs Nifty])</f>
        <v>5.9938103669202381E-2</v>
      </c>
      <c r="I105">
        <v>4.8693720573453803</v>
      </c>
      <c r="J105">
        <f>(Table2[[#This Row],[1M Return vs Nifty]]-AVERAGE(Table2[1M Return vs Nifty]))/_xlfn.STDEV.P(Table2[1M Return vs Nifty])</f>
        <v>0.58786238169565042</v>
      </c>
      <c r="K105">
        <v>40.594435032263704</v>
      </c>
      <c r="L105">
        <f>(Table2[[#This Row],[6M Return vs Nifty]]-AVERAGE(Table2[6M Return vs Nifty]))/_xlfn.STDEV.P(Table2[6M Return vs Nifty])</f>
        <v>1.022812018418839</v>
      </c>
      <c r="M105">
        <v>-0.88853508328356701</v>
      </c>
      <c r="N105">
        <f>(Table2[[#This Row],[1W Return vs Nifty]]-AVERAGE(Table2[1W Return vs Nifty]))/_xlfn.STDEV.P(Table2[1W Return vs Nifty])</f>
        <v>-0.22561847432192389</v>
      </c>
      <c r="O105">
        <v>584.49</v>
      </c>
      <c r="P105">
        <v>566.54751360131604</v>
      </c>
      <c r="Q105">
        <v>485.13767885917798</v>
      </c>
      <c r="R105">
        <v>48.110119054086802</v>
      </c>
      <c r="S105" s="1">
        <f>(Table2[[#This Row],[Close Price]]-Table2[[#This Row],[20D EMA]])/Table2[[#This Row],[20D EMA]]</f>
        <v>4.978699378945693E-3</v>
      </c>
      <c r="T105" s="1">
        <f>(Table2[[#This Row],[Close Price]]-Table2[[#This Row],[50D EMA]])/Table2[[#This Row],[50D EMA]]</f>
        <v>3.6806244662752147E-2</v>
      </c>
      <c r="U105" s="1">
        <f>(Table2[[#This Row],[Close Price]]-Table2[[#This Row],[200D EMA]])/Table2[[#This Row],[200D EMA]]</f>
        <v>0.21079030880738067</v>
      </c>
      <c r="V105">
        <v>0.87868468618171003</v>
      </c>
      <c r="W105">
        <v>576.95000000000005</v>
      </c>
      <c r="X105">
        <v>591.5</v>
      </c>
      <c r="Y105">
        <v>574.4</v>
      </c>
      <c r="Z105">
        <v>603.70000000000005</v>
      </c>
      <c r="AA105">
        <v>568.20000000000005</v>
      </c>
      <c r="AB105">
        <v>616.5</v>
      </c>
      <c r="AC105" s="1">
        <f>(Table2[[#This Row],[Close Price]]/Table2[[#This Row],[Day Low]])-1</f>
        <v>1.8112488083889211E-2</v>
      </c>
      <c r="AD105" s="1">
        <f>(Table2[[#This Row],[Day High]]/Table2[[#This Row],[Close Price]])-1</f>
        <v>6.9799114742934432E-3</v>
      </c>
      <c r="AE105" s="1">
        <f>(Table2[[#This Row],[Close Price]]/Table2[[#This Row],[Current Week Low]])-1</f>
        <v>2.2632311977715869E-2</v>
      </c>
      <c r="AF105" s="1">
        <f>(Table2[[#This Row],[Current Week High]]/Table2[[#This Row],[Close Price]])-1</f>
        <v>2.7749404153898594E-2</v>
      </c>
      <c r="AG105" s="1">
        <f>(Table2[[#This Row],[Close Price]]/Table2[[#This Row],[Current Month Low]])-1</f>
        <v>3.3790918690601801E-2</v>
      </c>
      <c r="AH105" s="1">
        <f>(Table2[[#This Row],[Current Month High]]/Table2[[#This Row],[Close Price]])-1</f>
        <v>4.9540347293156373E-2</v>
      </c>
      <c r="AI105">
        <v>4.9540347293156302</v>
      </c>
      <c r="AJ105">
        <v>67.231316725978601</v>
      </c>
      <c r="AK105" t="str">
        <f>IF(AND(Table2[[#This Row],[20D EMA]]&gt;Table2[[#This Row],[50D EMA]],Table2[[#This Row],[50D EMA]]&gt;Table2[[#This Row],[200D EMA]]),"Uptrend","Downtrend/NoTrend")</f>
        <v>Uptrend</v>
      </c>
      <c r="AL105">
        <v>-0.01</v>
      </c>
      <c r="AM105" t="s">
        <v>3190</v>
      </c>
      <c r="AN105">
        <v>-0.68</v>
      </c>
      <c r="AO105" t="s">
        <v>3190</v>
      </c>
      <c r="AP105">
        <v>0.12818955229398399</v>
      </c>
      <c r="AQ105">
        <f>(Table2[[#This Row],[Sharpe Ratio]]-AVERAGE(Table2[Sharpe Ratio]))/_xlfn.STDEV.P(Table2[Sharpe Ratio])</f>
        <v>0.73126144162488471</v>
      </c>
      <c r="AR1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2.1762554710866526</v>
      </c>
      <c r="AS105">
        <f>_xlfn.RANK.AVG(Table2[[#This Row],[1Y Return vs Nifty Z-Score]],Table2[1Y Return vs Nifty Z-Score])</f>
        <v>272</v>
      </c>
      <c r="AT105">
        <f>_xlfn.RANK.AVG(Table2[[#This Row],[6M Return vs Nifty Z-Score]],Table2[6M Return vs Nifty Z-Score])</f>
        <v>86</v>
      </c>
      <c r="AU105">
        <f>_xlfn.RANK.AVG(Table2[[#This Row],[Sharpe Ratio Z-Score]],Table2[Sharpe Ratio Z-Score])</f>
        <v>159</v>
      </c>
      <c r="AV105">
        <f>(Table2[[#This Row],[Rank 1Y]]+Table2[[#This Row],[Rank 6M]]+Table2[[#This Row],[Rank Sharpe]])/3</f>
        <v>172.33333333333334</v>
      </c>
    </row>
    <row r="106" spans="1:48" x14ac:dyDescent="0.3">
      <c r="A106" t="s">
        <v>713</v>
      </c>
      <c r="B106" t="s">
        <v>714</v>
      </c>
      <c r="C106" t="s">
        <v>3150</v>
      </c>
      <c r="D106" t="s">
        <v>57</v>
      </c>
      <c r="E106">
        <v>25579.53258771</v>
      </c>
      <c r="F106">
        <v>197.03</v>
      </c>
      <c r="G106">
        <v>91.364663605702901</v>
      </c>
      <c r="H106">
        <f>(Table2[[#This Row],[1Y Return vs Nifty]]-AVERAGE(Table2[1Y Return vs Nifty]))/_xlfn.STDEV.P(Table2[1Y Return vs Nifty])</f>
        <v>1.1494343920816319</v>
      </c>
      <c r="I106">
        <v>2.9885791038959799</v>
      </c>
      <c r="J106">
        <f>(Table2[[#This Row],[1M Return vs Nifty]]-AVERAGE(Table2[1M Return vs Nifty]))/_xlfn.STDEV.P(Table2[1M Return vs Nifty])</f>
        <v>0.37139925677684915</v>
      </c>
      <c r="K106">
        <v>25.418094518275002</v>
      </c>
      <c r="L106">
        <f>(Table2[[#This Row],[6M Return vs Nifty]]-AVERAGE(Table2[6M Return vs Nifty]))/_xlfn.STDEV.P(Table2[6M Return vs Nifty])</f>
        <v>0.54079531973004447</v>
      </c>
      <c r="M106">
        <v>4.3004194059938303</v>
      </c>
      <c r="N106">
        <f>(Table2[[#This Row],[1W Return vs Nifty]]-AVERAGE(Table2[1W Return vs Nifty]))/_xlfn.STDEV.P(Table2[1W Return vs Nifty])</f>
        <v>0.91725461997636359</v>
      </c>
      <c r="O106">
        <v>192.63</v>
      </c>
      <c r="P106">
        <v>188.69845760574799</v>
      </c>
      <c r="Q106">
        <v>158.08304851610501</v>
      </c>
      <c r="R106">
        <v>52.823112107867203</v>
      </c>
      <c r="S106" s="1">
        <f>(Table2[[#This Row],[Close Price]]-Table2[[#This Row],[20D EMA]])/Table2[[#This Row],[20D EMA]]</f>
        <v>2.2841717281835674E-2</v>
      </c>
      <c r="T106" s="1">
        <f>(Table2[[#This Row],[Close Price]]-Table2[[#This Row],[50D EMA]])/Table2[[#This Row],[50D EMA]]</f>
        <v>4.4152678829306034E-2</v>
      </c>
      <c r="U106" s="1">
        <f>(Table2[[#This Row],[Close Price]]-Table2[[#This Row],[200D EMA]])/Table2[[#This Row],[200D EMA]]</f>
        <v>0.24637019496702833</v>
      </c>
      <c r="V106">
        <v>0.49769810370175799</v>
      </c>
      <c r="W106">
        <v>187.35</v>
      </c>
      <c r="X106">
        <v>200.4</v>
      </c>
      <c r="Y106">
        <v>183.37</v>
      </c>
      <c r="Z106">
        <v>200.4</v>
      </c>
      <c r="AA106">
        <v>179.11</v>
      </c>
      <c r="AB106">
        <v>204.12</v>
      </c>
      <c r="AC106" s="1">
        <f>(Table2[[#This Row],[Close Price]]/Table2[[#This Row],[Day Low]])-1</f>
        <v>5.1668001067520786E-2</v>
      </c>
      <c r="AD106" s="1">
        <f>(Table2[[#This Row],[Day High]]/Table2[[#This Row],[Close Price]])-1</f>
        <v>1.7103994315586402E-2</v>
      </c>
      <c r="AE106" s="1">
        <f>(Table2[[#This Row],[Close Price]]/Table2[[#This Row],[Current Week Low]])-1</f>
        <v>7.4494192070676757E-2</v>
      </c>
      <c r="AF106" s="1">
        <f>(Table2[[#This Row],[Current Week High]]/Table2[[#This Row],[Close Price]])-1</f>
        <v>1.7103994315586402E-2</v>
      </c>
      <c r="AG106" s="1">
        <f>(Table2[[#This Row],[Close Price]]/Table2[[#This Row],[Current Month Low]])-1</f>
        <v>0.10005024845067267</v>
      </c>
      <c r="AH106" s="1">
        <f>(Table2[[#This Row],[Current Month High]]/Table2[[#This Row],[Close Price]])-1</f>
        <v>3.5984367862762046E-2</v>
      </c>
      <c r="AI106">
        <v>7.8465208343906996</v>
      </c>
      <c r="AJ106">
        <v>139.404617253948</v>
      </c>
      <c r="AK106" t="str">
        <f>IF(AND(Table2[[#This Row],[20D EMA]]&gt;Table2[[#This Row],[50D EMA]],Table2[[#This Row],[50D EMA]]&gt;Table2[[#This Row],[200D EMA]]),"Uptrend","Downtrend/NoTrend")</f>
        <v>Uptrend</v>
      </c>
      <c r="AL106">
        <v>0.22</v>
      </c>
      <c r="AM106" t="s">
        <v>3191</v>
      </c>
      <c r="AN106">
        <v>-1.96</v>
      </c>
      <c r="AO106" t="s">
        <v>3190</v>
      </c>
      <c r="AP106">
        <v>9.1600994532508001E-2</v>
      </c>
      <c r="AQ106">
        <f>(Table2[[#This Row],[Sharpe Ratio]]-AVERAGE(Table2[Sharpe Ratio]))/_xlfn.STDEV.P(Table2[Sharpe Ratio])</f>
        <v>0.30252770695762421</v>
      </c>
      <c r="AR1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3.2814112955225134</v>
      </c>
      <c r="AS106">
        <f>_xlfn.RANK.AVG(Table2[[#This Row],[1Y Return vs Nifty Z-Score]],Table2[1Y Return vs Nifty Z-Score])</f>
        <v>90</v>
      </c>
      <c r="AT106">
        <f>_xlfn.RANK.AVG(Table2[[#This Row],[6M Return vs Nifty Z-Score]],Table2[6M Return vs Nifty Z-Score])</f>
        <v>163</v>
      </c>
      <c r="AU106">
        <f>_xlfn.RANK.AVG(Table2[[#This Row],[Sharpe Ratio Z-Score]],Table2[Sharpe Ratio Z-Score])</f>
        <v>265</v>
      </c>
      <c r="AV106">
        <f>(Table2[[#This Row],[Rank 1Y]]+Table2[[#This Row],[Rank 6M]]+Table2[[#This Row],[Rank Sharpe]])/3</f>
        <v>172.66666666666666</v>
      </c>
    </row>
    <row r="107" spans="1:48" x14ac:dyDescent="0.3">
      <c r="A107" t="s">
        <v>860</v>
      </c>
      <c r="B107" t="s">
        <v>861</v>
      </c>
      <c r="C107" t="s">
        <v>3151</v>
      </c>
      <c r="D107" t="s">
        <v>757</v>
      </c>
      <c r="E107">
        <v>18614.157265819998</v>
      </c>
      <c r="F107">
        <v>1020.9</v>
      </c>
      <c r="G107">
        <v>24.840405146077799</v>
      </c>
      <c r="H107">
        <f>(Table2[[#This Row],[1Y Return vs Nifty]]-AVERAGE(Table2[1Y Return vs Nifty]))/_xlfn.STDEV.P(Table2[1Y Return vs Nifty])</f>
        <v>1.5958496785535847E-2</v>
      </c>
      <c r="I107">
        <v>5.94893559600016</v>
      </c>
      <c r="J107">
        <f>(Table2[[#This Row],[1M Return vs Nifty]]-AVERAGE(Table2[1M Return vs Nifty]))/_xlfn.STDEV.P(Table2[1M Return vs Nifty])</f>
        <v>0.71211087842519727</v>
      </c>
      <c r="K107">
        <v>26.587354908657598</v>
      </c>
      <c r="L107">
        <f>(Table2[[#This Row],[6M Return vs Nifty]]-AVERAGE(Table2[6M Return vs Nifty]))/_xlfn.STDEV.P(Table2[6M Return vs Nifty])</f>
        <v>0.5779322719986294</v>
      </c>
      <c r="M107">
        <v>6.9307105026889504</v>
      </c>
      <c r="N107">
        <f>(Table2[[#This Row],[1W Return vs Nifty]]-AVERAGE(Table2[1W Return vs Nifty]))/_xlfn.STDEV.P(Table2[1W Return vs Nifty])</f>
        <v>1.4965792085417586</v>
      </c>
      <c r="O107">
        <v>996.92</v>
      </c>
      <c r="P107">
        <v>968.11684643326703</v>
      </c>
      <c r="Q107">
        <v>832.28656977620801</v>
      </c>
      <c r="R107">
        <v>62.427238886345599</v>
      </c>
      <c r="S107" s="1">
        <f>(Table2[[#This Row],[Close Price]]-Table2[[#This Row],[20D EMA]])/Table2[[#This Row],[20D EMA]]</f>
        <v>2.4054086586687014E-2</v>
      </c>
      <c r="T107" s="1">
        <f>(Table2[[#This Row],[Close Price]]-Table2[[#This Row],[50D EMA]])/Table2[[#This Row],[50D EMA]]</f>
        <v>5.4521469966354243E-2</v>
      </c>
      <c r="U107" s="1">
        <f>(Table2[[#This Row],[Close Price]]-Table2[[#This Row],[200D EMA]])/Table2[[#This Row],[200D EMA]]</f>
        <v>0.22662077831498337</v>
      </c>
      <c r="V107">
        <v>0.95111180406143903</v>
      </c>
      <c r="W107">
        <v>1000.2</v>
      </c>
      <c r="X107">
        <v>1028.5</v>
      </c>
      <c r="Y107">
        <v>989.85</v>
      </c>
      <c r="Z107">
        <v>1064.05</v>
      </c>
      <c r="AA107">
        <v>874.25</v>
      </c>
      <c r="AB107">
        <v>1064.05</v>
      </c>
      <c r="AC107" s="1">
        <f>(Table2[[#This Row],[Close Price]]/Table2[[#This Row],[Day Low]])-1</f>
        <v>2.0695860827834256E-2</v>
      </c>
      <c r="AD107" s="1">
        <f>(Table2[[#This Row],[Day High]]/Table2[[#This Row],[Close Price]])-1</f>
        <v>7.4444117935155152E-3</v>
      </c>
      <c r="AE107" s="1">
        <f>(Table2[[#This Row],[Close Price]]/Table2[[#This Row],[Current Week Low]])-1</f>
        <v>3.1368389149871057E-2</v>
      </c>
      <c r="AF107" s="1">
        <f>(Table2[[#This Row],[Current Week High]]/Table2[[#This Row],[Close Price]])-1</f>
        <v>4.2266627485551878E-2</v>
      </c>
      <c r="AG107" s="1">
        <f>(Table2[[#This Row],[Close Price]]/Table2[[#This Row],[Current Month Low]])-1</f>
        <v>0.1677437803831856</v>
      </c>
      <c r="AH107" s="1">
        <f>(Table2[[#This Row],[Current Month High]]/Table2[[#This Row],[Close Price]])-1</f>
        <v>4.2266627485551878E-2</v>
      </c>
      <c r="AI107">
        <v>4.2266627485551798</v>
      </c>
      <c r="AJ107">
        <v>74.961439588688904</v>
      </c>
      <c r="AK107" t="str">
        <f>IF(AND(Table2[[#This Row],[20D EMA]]&gt;Table2[[#This Row],[50D EMA]],Table2[[#This Row],[50D EMA]]&gt;Table2[[#This Row],[200D EMA]]),"Uptrend","Downtrend/NoTrend")</f>
        <v>Uptrend</v>
      </c>
      <c r="AL107">
        <v>0.26</v>
      </c>
      <c r="AM107" t="s">
        <v>3191</v>
      </c>
      <c r="AN107">
        <v>0.88</v>
      </c>
      <c r="AO107" t="s">
        <v>3191</v>
      </c>
      <c r="AP107">
        <v>0.17395332779602701</v>
      </c>
      <c r="AQ107">
        <f>(Table2[[#This Row],[Sharpe Ratio]]-AVERAGE(Table2[Sharpe Ratio]))/_xlfn.STDEV.P(Table2[Sharpe Ratio])</f>
        <v>1.2675076230505802</v>
      </c>
      <c r="AR1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4.0700884788017007</v>
      </c>
      <c r="AS107">
        <f>_xlfn.RANK.AVG(Table2[[#This Row],[1Y Return vs Nifty Z-Score]],Table2[1Y Return vs Nifty Z-Score])</f>
        <v>284</v>
      </c>
      <c r="AT107">
        <f>_xlfn.RANK.AVG(Table2[[#This Row],[6M Return vs Nifty Z-Score]],Table2[6M Return vs Nifty Z-Score])</f>
        <v>152</v>
      </c>
      <c r="AU107">
        <f>_xlfn.RANK.AVG(Table2[[#This Row],[Sharpe Ratio Z-Score]],Table2[Sharpe Ratio Z-Score])</f>
        <v>83</v>
      </c>
      <c r="AV107">
        <f>(Table2[[#This Row],[Rank 1Y]]+Table2[[#This Row],[Rank 6M]]+Table2[[#This Row],[Rank Sharpe]])/3</f>
        <v>173</v>
      </c>
    </row>
    <row r="108" spans="1:48" x14ac:dyDescent="0.3">
      <c r="A108" t="s">
        <v>1086</v>
      </c>
      <c r="B108" t="s">
        <v>1087</v>
      </c>
      <c r="C108" t="s">
        <v>3155</v>
      </c>
      <c r="D108" t="s">
        <v>303</v>
      </c>
      <c r="E108">
        <v>12252.351188000001</v>
      </c>
      <c r="F108">
        <v>1774.05</v>
      </c>
      <c r="G108">
        <v>85.478822095024299</v>
      </c>
      <c r="H108">
        <f>(Table2[[#This Row],[1Y Return vs Nifty]]-AVERAGE(Table2[1Y Return vs Nifty]))/_xlfn.STDEV.P(Table2[1Y Return vs Nifty])</f>
        <v>1.0491482764545574</v>
      </c>
      <c r="I108">
        <v>24.857065743858801</v>
      </c>
      <c r="J108">
        <f>(Table2[[#This Row],[1M Return vs Nifty]]-AVERAGE(Table2[1M Return vs Nifty]))/_xlfn.STDEV.P(Table2[1M Return vs Nifty])</f>
        <v>2.8882743581268926</v>
      </c>
      <c r="K108">
        <v>71.562297596550096</v>
      </c>
      <c r="L108">
        <f>(Table2[[#This Row],[6M Return vs Nifty]]-AVERAGE(Table2[6M Return vs Nifty]))/_xlfn.STDEV.P(Table2[6M Return vs Nifty])</f>
        <v>2.0063842349836114</v>
      </c>
      <c r="M108">
        <v>-3.9140861887885698</v>
      </c>
      <c r="N108">
        <f>(Table2[[#This Row],[1W Return vs Nifty]]-AVERAGE(Table2[1W Return vs Nifty]))/_xlfn.STDEV.P(Table2[1W Return vs Nifty])</f>
        <v>-0.89199952681553241</v>
      </c>
      <c r="O108">
        <v>1705.85</v>
      </c>
      <c r="P108">
        <v>1586.9492808354701</v>
      </c>
      <c r="Q108">
        <v>1260.16638563778</v>
      </c>
      <c r="R108">
        <v>58.291187473471901</v>
      </c>
      <c r="S108" s="1">
        <f>(Table2[[#This Row],[Close Price]]-Table2[[#This Row],[20D EMA]])/Table2[[#This Row],[20D EMA]]</f>
        <v>3.9980068587507724E-2</v>
      </c>
      <c r="T108" s="1">
        <f>(Table2[[#This Row],[Close Price]]-Table2[[#This Row],[50D EMA]])/Table2[[#This Row],[50D EMA]]</f>
        <v>0.11789962125697444</v>
      </c>
      <c r="U108" s="1">
        <f>(Table2[[#This Row],[Close Price]]-Table2[[#This Row],[200D EMA]])/Table2[[#This Row],[200D EMA]]</f>
        <v>0.40779028882137619</v>
      </c>
      <c r="V108">
        <v>0.86732309746597702</v>
      </c>
      <c r="W108">
        <v>1734.55</v>
      </c>
      <c r="X108">
        <v>1800</v>
      </c>
      <c r="Y108">
        <v>1734.55</v>
      </c>
      <c r="Z108">
        <v>1869.75</v>
      </c>
      <c r="AA108">
        <v>1581.05</v>
      </c>
      <c r="AB108">
        <v>1880.95</v>
      </c>
      <c r="AC108" s="1">
        <f>(Table2[[#This Row],[Close Price]]/Table2[[#This Row],[Day Low]])-1</f>
        <v>2.2772477011328673E-2</v>
      </c>
      <c r="AD108" s="1">
        <f>(Table2[[#This Row],[Day High]]/Table2[[#This Row],[Close Price]])-1</f>
        <v>1.4627547137904928E-2</v>
      </c>
      <c r="AE108" s="1">
        <f>(Table2[[#This Row],[Close Price]]/Table2[[#This Row],[Current Week Low]])-1</f>
        <v>2.2772477011328673E-2</v>
      </c>
      <c r="AF108" s="1">
        <f>(Table2[[#This Row],[Current Week High]]/Table2[[#This Row],[Close Price]])-1</f>
        <v>5.3944364589498583E-2</v>
      </c>
      <c r="AG108" s="1">
        <f>(Table2[[#This Row],[Close Price]]/Table2[[#This Row],[Current Month Low]])-1</f>
        <v>0.12207077575029257</v>
      </c>
      <c r="AH108" s="1">
        <f>(Table2[[#This Row],[Current Month High]]/Table2[[#This Row],[Close Price]])-1</f>
        <v>6.0257602660579002E-2</v>
      </c>
      <c r="AI108">
        <v>6.0257602660579002</v>
      </c>
      <c r="AJ108">
        <v>116.347560975609</v>
      </c>
      <c r="AK108" t="str">
        <f>IF(AND(Table2[[#This Row],[20D EMA]]&gt;Table2[[#This Row],[50D EMA]],Table2[[#This Row],[50D EMA]]&gt;Table2[[#This Row],[200D EMA]]),"Uptrend","Downtrend/NoTrend")</f>
        <v>Uptrend</v>
      </c>
      <c r="AL108">
        <v>0.46</v>
      </c>
      <c r="AM108" t="s">
        <v>3191</v>
      </c>
      <c r="AN108">
        <v>7.62</v>
      </c>
      <c r="AO108" t="s">
        <v>3191</v>
      </c>
      <c r="AP108">
        <v>5.1282257502843001E-2</v>
      </c>
      <c r="AQ108">
        <f>(Table2[[#This Row],[Sharpe Ratio]]-AVERAGE(Table2[Sharpe Ratio]))/_xlfn.STDEV.P(Table2[Sharpe Ratio])</f>
        <v>-0.16991514844226366</v>
      </c>
      <c r="AR1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4.8818921943072651</v>
      </c>
      <c r="AS108">
        <f>_xlfn.RANK.AVG(Table2[[#This Row],[1Y Return vs Nifty Z-Score]],Table2[1Y Return vs Nifty Z-Score])</f>
        <v>99</v>
      </c>
      <c r="AT108">
        <f>_xlfn.RANK.AVG(Table2[[#This Row],[6M Return vs Nifty Z-Score]],Table2[6M Return vs Nifty Z-Score])</f>
        <v>37</v>
      </c>
      <c r="AU108">
        <f>_xlfn.RANK.AVG(Table2[[#This Row],[Sharpe Ratio Z-Score]],Table2[Sharpe Ratio Z-Score])</f>
        <v>383</v>
      </c>
      <c r="AV108">
        <f>(Table2[[#This Row],[Rank 1Y]]+Table2[[#This Row],[Rank 6M]]+Table2[[#This Row],[Rank Sharpe]])/3</f>
        <v>173</v>
      </c>
    </row>
    <row r="109" spans="1:48" x14ac:dyDescent="0.3">
      <c r="A109" t="s">
        <v>225</v>
      </c>
      <c r="B109" t="s">
        <v>226</v>
      </c>
      <c r="C109" t="s">
        <v>3149</v>
      </c>
      <c r="D109" t="s">
        <v>51</v>
      </c>
      <c r="E109">
        <v>114958.0703776</v>
      </c>
      <c r="F109">
        <v>3449.5</v>
      </c>
      <c r="G109">
        <v>53.594575098395502</v>
      </c>
      <c r="H109">
        <f>(Table2[[#This Row],[1Y Return vs Nifty]]-AVERAGE(Table2[1Y Return vs Nifty]))/_xlfn.STDEV.P(Table2[1Y Return vs Nifty])</f>
        <v>0.50588742323843638</v>
      </c>
      <c r="I109">
        <v>3.3715072074126599E-2</v>
      </c>
      <c r="J109">
        <f>(Table2[[#This Row],[1M Return vs Nifty]]-AVERAGE(Table2[1M Return vs Nifty]))/_xlfn.STDEV.P(Table2[1M Return vs Nifty])</f>
        <v>3.1319770161772204E-2</v>
      </c>
      <c r="K109">
        <v>22.447550914265499</v>
      </c>
      <c r="L109">
        <f>(Table2[[#This Row],[6M Return vs Nifty]]-AVERAGE(Table2[6M Return vs Nifty]))/_xlfn.STDEV.P(Table2[6M Return vs Nifty])</f>
        <v>0.44644769883975333</v>
      </c>
      <c r="M109">
        <v>-2.03635338990403</v>
      </c>
      <c r="N109">
        <f>(Table2[[#This Row],[1W Return vs Nifty]]-AVERAGE(Table2[1W Return vs Nifty]))/_xlfn.STDEV.P(Table2[1W Return vs Nifty])</f>
        <v>-0.47842675438880672</v>
      </c>
      <c r="O109">
        <v>3453.53</v>
      </c>
      <c r="P109">
        <v>3374.80758835385</v>
      </c>
      <c r="Q109">
        <v>2910.8530555513498</v>
      </c>
      <c r="R109">
        <v>40.481455040693</v>
      </c>
      <c r="S109" s="1">
        <f>(Table2[[#This Row],[Close Price]]-Table2[[#This Row],[20D EMA]])/Table2[[#This Row],[20D EMA]]</f>
        <v>-1.16692196100807E-3</v>
      </c>
      <c r="T109" s="1">
        <f>(Table2[[#This Row],[Close Price]]-Table2[[#This Row],[50D EMA]])/Table2[[#This Row],[50D EMA]]</f>
        <v>2.2132346716271078E-2</v>
      </c>
      <c r="U109" s="1">
        <f>(Table2[[#This Row],[Close Price]]-Table2[[#This Row],[200D EMA]])/Table2[[#This Row],[200D EMA]]</f>
        <v>0.18504779670048446</v>
      </c>
      <c r="V109">
        <v>0.87299719983841595</v>
      </c>
      <c r="W109">
        <v>3386.5</v>
      </c>
      <c r="X109">
        <v>3482.65</v>
      </c>
      <c r="Y109">
        <v>3385</v>
      </c>
      <c r="Z109">
        <v>3531.75</v>
      </c>
      <c r="AA109">
        <v>3331.45</v>
      </c>
      <c r="AB109">
        <v>3590.7</v>
      </c>
      <c r="AC109" s="1">
        <f>(Table2[[#This Row],[Close Price]]/Table2[[#This Row],[Day Low]])-1</f>
        <v>1.860327772036019E-2</v>
      </c>
      <c r="AD109" s="1">
        <f>(Table2[[#This Row],[Day High]]/Table2[[#This Row],[Close Price]])-1</f>
        <v>9.6100884186114399E-3</v>
      </c>
      <c r="AE109" s="1">
        <f>(Table2[[#This Row],[Close Price]]/Table2[[#This Row],[Current Week Low]])-1</f>
        <v>1.9054652880354572E-2</v>
      </c>
      <c r="AF109" s="1">
        <f>(Table2[[#This Row],[Current Week High]]/Table2[[#This Row],[Close Price]])-1</f>
        <v>2.3844035367444505E-2</v>
      </c>
      <c r="AG109" s="1">
        <f>(Table2[[#This Row],[Close Price]]/Table2[[#This Row],[Current Month Low]])-1</f>
        <v>3.5435020786744653E-2</v>
      </c>
      <c r="AH109" s="1">
        <f>(Table2[[#This Row],[Current Month High]]/Table2[[#This Row],[Close Price]])-1</f>
        <v>4.0933468618640223E-2</v>
      </c>
      <c r="AI109">
        <v>4.0933468618640196</v>
      </c>
      <c r="AJ109">
        <v>89.267784148583004</v>
      </c>
      <c r="AK109" t="str">
        <f>IF(AND(Table2[[#This Row],[20D EMA]]&gt;Table2[[#This Row],[50D EMA]],Table2[[#This Row],[50D EMA]]&gt;Table2[[#This Row],[200D EMA]]),"Uptrend","Downtrend/NoTrend")</f>
        <v>Uptrend</v>
      </c>
      <c r="AL109">
        <v>0.01</v>
      </c>
      <c r="AM109" t="s">
        <v>3191</v>
      </c>
      <c r="AN109">
        <v>2.36</v>
      </c>
      <c r="AO109" t="s">
        <v>3191</v>
      </c>
      <c r="AP109">
        <v>0.117770928769908</v>
      </c>
      <c r="AQ109">
        <f>(Table2[[#This Row],[Sharpe Ratio]]-AVERAGE(Table2[Sharpe Ratio]))/_xlfn.STDEV.P(Table2[Sharpe Ratio])</f>
        <v>0.60917913920977351</v>
      </c>
      <c r="AR1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1.1144072770609288</v>
      </c>
      <c r="AS109">
        <f>_xlfn.RANK.AVG(Table2[[#This Row],[1Y Return vs Nifty Z-Score]],Table2[1Y Return vs Nifty Z-Score])</f>
        <v>162</v>
      </c>
      <c r="AT109">
        <f>_xlfn.RANK.AVG(Table2[[#This Row],[6M Return vs Nifty Z-Score]],Table2[6M Return vs Nifty Z-Score])</f>
        <v>176</v>
      </c>
      <c r="AU109">
        <f>_xlfn.RANK.AVG(Table2[[#This Row],[Sharpe Ratio Z-Score]],Table2[Sharpe Ratio Z-Score])</f>
        <v>187</v>
      </c>
      <c r="AV109">
        <f>(Table2[[#This Row],[Rank 1Y]]+Table2[[#This Row],[Rank 6M]]+Table2[[#This Row],[Rank Sharpe]])/3</f>
        <v>175</v>
      </c>
    </row>
    <row r="110" spans="1:48" x14ac:dyDescent="0.3">
      <c r="A110" t="s">
        <v>293</v>
      </c>
      <c r="B110" t="s">
        <v>294</v>
      </c>
      <c r="C110" t="s">
        <v>3143</v>
      </c>
      <c r="D110" t="s">
        <v>18</v>
      </c>
      <c r="E110">
        <v>92209.188774194903</v>
      </c>
      <c r="F110">
        <v>431.6</v>
      </c>
      <c r="G110">
        <v>125.60758981509299</v>
      </c>
      <c r="H110">
        <f>(Table2[[#This Row],[1Y Return vs Nifty]]-AVERAGE(Table2[1Y Return vs Nifty]))/_xlfn.STDEV.P(Table2[1Y Return vs Nifty])</f>
        <v>1.7328836832346224</v>
      </c>
      <c r="I110">
        <v>8.0682284910194202</v>
      </c>
      <c r="J110">
        <f>(Table2[[#This Row],[1M Return vs Nifty]]-AVERAGE(Table2[1M Return vs Nifty]))/_xlfn.STDEV.P(Table2[1M Return vs Nifty])</f>
        <v>0.9560232994243989</v>
      </c>
      <c r="K110">
        <v>22.6436941713993</v>
      </c>
      <c r="L110">
        <f>(Table2[[#This Row],[6M Return vs Nifty]]-AVERAGE(Table2[6M Return vs Nifty]))/_xlfn.STDEV.P(Table2[6M Return vs Nifty])</f>
        <v>0.45267741707693682</v>
      </c>
      <c r="M110">
        <v>11.343542571058901</v>
      </c>
      <c r="N110">
        <f>(Table2[[#This Row],[1W Return vs Nifty]]-AVERAGE(Table2[1W Return vs Nifty]))/_xlfn.STDEV.P(Table2[1W Return vs Nifty])</f>
        <v>2.4685104619413232</v>
      </c>
      <c r="O110">
        <v>415.52</v>
      </c>
      <c r="P110">
        <v>405.82496017595997</v>
      </c>
      <c r="Q110">
        <v>348.95580769641299</v>
      </c>
      <c r="R110">
        <v>67.915543038493894</v>
      </c>
      <c r="S110" s="1">
        <f>(Table2[[#This Row],[Close Price]]-Table2[[#This Row],[20D EMA]])/Table2[[#This Row],[20D EMA]]</f>
        <v>3.8698498267231519E-2</v>
      </c>
      <c r="T110" s="1">
        <f>(Table2[[#This Row],[Close Price]]-Table2[[#This Row],[50D EMA]])/Table2[[#This Row],[50D EMA]]</f>
        <v>6.3512702158251569E-2</v>
      </c>
      <c r="U110" s="1">
        <f>(Table2[[#This Row],[Close Price]]-Table2[[#This Row],[200D EMA]])/Table2[[#This Row],[200D EMA]]</f>
        <v>0.23683283235534056</v>
      </c>
      <c r="V110">
        <v>0.89838052657420198</v>
      </c>
      <c r="W110">
        <v>422.65</v>
      </c>
      <c r="X110">
        <v>435.3</v>
      </c>
      <c r="Y110">
        <v>396.05</v>
      </c>
      <c r="Z110">
        <v>439</v>
      </c>
      <c r="AA110">
        <v>381.5</v>
      </c>
      <c r="AB110">
        <v>446.05</v>
      </c>
      <c r="AC110" s="1">
        <f>(Table2[[#This Row],[Close Price]]/Table2[[#This Row],[Day Low]])-1</f>
        <v>2.1175913876730235E-2</v>
      </c>
      <c r="AD110" s="1">
        <f>(Table2[[#This Row],[Day High]]/Table2[[#This Row],[Close Price]])-1</f>
        <v>8.5727525486560818E-3</v>
      </c>
      <c r="AE110" s="1">
        <f>(Table2[[#This Row],[Close Price]]/Table2[[#This Row],[Current Week Low]])-1</f>
        <v>8.9761393763413633E-2</v>
      </c>
      <c r="AF110" s="1">
        <f>(Table2[[#This Row],[Current Week High]]/Table2[[#This Row],[Close Price]])-1</f>
        <v>1.7145505097312164E-2</v>
      </c>
      <c r="AG110" s="1">
        <f>(Table2[[#This Row],[Close Price]]/Table2[[#This Row],[Current Month Low]])-1</f>
        <v>0.13132372214941035</v>
      </c>
      <c r="AH110" s="1">
        <f>(Table2[[#This Row],[Current Month High]]/Table2[[#This Row],[Close Price]])-1</f>
        <v>3.3480074142724803E-2</v>
      </c>
      <c r="AI110">
        <v>5.9198331788693004</v>
      </c>
      <c r="AJ110">
        <v>170.65217391304299</v>
      </c>
      <c r="AK110" t="str">
        <f>IF(AND(Table2[[#This Row],[20D EMA]]&gt;Table2[[#This Row],[50D EMA]],Table2[[#This Row],[50D EMA]]&gt;Table2[[#This Row],[200D EMA]]),"Uptrend","Downtrend/NoTrend")</f>
        <v>Uptrend</v>
      </c>
      <c r="AL110">
        <v>0.18</v>
      </c>
      <c r="AM110" t="s">
        <v>3191</v>
      </c>
      <c r="AN110">
        <v>-2.99</v>
      </c>
      <c r="AO110" t="s">
        <v>3190</v>
      </c>
      <c r="AP110">
        <v>7.5667614078527998E-2</v>
      </c>
      <c r="AQ110">
        <f>(Table2[[#This Row],[Sharpe Ratio]]-AVERAGE(Table2[Sharpe Ratio]))/_xlfn.STDEV.P(Table2[Sharpe Ratio])</f>
        <v>0.11582513856336762</v>
      </c>
      <c r="AR1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5.7259200002406487</v>
      </c>
      <c r="AS110">
        <f>_xlfn.RANK.AVG(Table2[[#This Row],[1Y Return vs Nifty Z-Score]],Table2[1Y Return vs Nifty Z-Score])</f>
        <v>42</v>
      </c>
      <c r="AT110">
        <f>_xlfn.RANK.AVG(Table2[[#This Row],[6M Return vs Nifty Z-Score]],Table2[6M Return vs Nifty Z-Score])</f>
        <v>175</v>
      </c>
      <c r="AU110">
        <f>_xlfn.RANK.AVG(Table2[[#This Row],[Sharpe Ratio Z-Score]],Table2[Sharpe Ratio Z-Score])</f>
        <v>308</v>
      </c>
      <c r="AV110">
        <f>(Table2[[#This Row],[Rank 1Y]]+Table2[[#This Row],[Rank 6M]]+Table2[[#This Row],[Rank Sharpe]])/3</f>
        <v>175</v>
      </c>
    </row>
    <row r="111" spans="1:48" x14ac:dyDescent="0.3">
      <c r="A111" t="s">
        <v>620</v>
      </c>
      <c r="B111" t="s">
        <v>621</v>
      </c>
      <c r="C111" t="s">
        <v>3158</v>
      </c>
      <c r="D111" t="s">
        <v>133</v>
      </c>
      <c r="E111">
        <v>31324.222826599998</v>
      </c>
      <c r="F111">
        <v>1277.25</v>
      </c>
      <c r="G111">
        <v>77.995608931181906</v>
      </c>
      <c r="H111">
        <f>(Table2[[#This Row],[1Y Return vs Nifty]]-AVERAGE(Table2[1Y Return vs Nifty]))/_xlfn.STDEV.P(Table2[1Y Return vs Nifty])</f>
        <v>0.9216452882667866</v>
      </c>
      <c r="I111">
        <v>-3.90144799252178</v>
      </c>
      <c r="J111">
        <f>(Table2[[#This Row],[1M Return vs Nifty]]-AVERAGE(Table2[1M Return vs Nifty]))/_xlfn.STDEV.P(Table2[1M Return vs Nifty])</f>
        <v>-0.42158372060536986</v>
      </c>
      <c r="K111">
        <v>10.9744775933619</v>
      </c>
      <c r="L111">
        <f>(Table2[[#This Row],[6M Return vs Nifty]]-AVERAGE(Table2[6M Return vs Nifty]))/_xlfn.STDEV.P(Table2[6M Return vs Nifty])</f>
        <v>8.2050700705783283E-2</v>
      </c>
      <c r="M111">
        <v>-1.5604024941485399</v>
      </c>
      <c r="N111">
        <f>(Table2[[#This Row],[1W Return vs Nifty]]-AVERAGE(Table2[1W Return vs Nifty]))/_xlfn.STDEV.P(Table2[1W Return vs Nifty])</f>
        <v>-0.37359803135988917</v>
      </c>
      <c r="O111">
        <v>1320.94</v>
      </c>
      <c r="P111">
        <v>1298.3632080693301</v>
      </c>
      <c r="Q111">
        <v>1134.73459400514</v>
      </c>
      <c r="R111">
        <v>35.4520740919708</v>
      </c>
      <c r="S111" s="1">
        <f>(Table2[[#This Row],[Close Price]]-Table2[[#This Row],[20D EMA]])/Table2[[#This Row],[20D EMA]]</f>
        <v>-3.3074931488182698E-2</v>
      </c>
      <c r="T111" s="1">
        <f>(Table2[[#This Row],[Close Price]]-Table2[[#This Row],[50D EMA]])/Table2[[#This Row],[50D EMA]]</f>
        <v>-1.6261403541098094E-2</v>
      </c>
      <c r="U111" s="1">
        <f>(Table2[[#This Row],[Close Price]]-Table2[[#This Row],[200D EMA]])/Table2[[#This Row],[200D EMA]]</f>
        <v>0.1255936028986655</v>
      </c>
      <c r="V111">
        <v>0.99435639321206004</v>
      </c>
      <c r="W111">
        <v>1246.0999999999999</v>
      </c>
      <c r="X111">
        <v>1291.95</v>
      </c>
      <c r="Y111">
        <v>1246.0999999999999</v>
      </c>
      <c r="Z111">
        <v>1333</v>
      </c>
      <c r="AA111">
        <v>1246.0999999999999</v>
      </c>
      <c r="AB111">
        <v>1437</v>
      </c>
      <c r="AC111" s="1">
        <f>(Table2[[#This Row],[Close Price]]/Table2[[#This Row],[Day Low]])-1</f>
        <v>2.4997993740470292E-2</v>
      </c>
      <c r="AD111" s="1">
        <f>(Table2[[#This Row],[Day High]]/Table2[[#This Row],[Close Price]])-1</f>
        <v>1.1509101585437609E-2</v>
      </c>
      <c r="AE111" s="1">
        <f>(Table2[[#This Row],[Close Price]]/Table2[[#This Row],[Current Week Low]])-1</f>
        <v>2.4997993740470292E-2</v>
      </c>
      <c r="AF111" s="1">
        <f>(Table2[[#This Row],[Current Week High]]/Table2[[#This Row],[Close Price]])-1</f>
        <v>4.3648463495791656E-2</v>
      </c>
      <c r="AG111" s="1">
        <f>(Table2[[#This Row],[Close Price]]/Table2[[#This Row],[Current Month Low]])-1</f>
        <v>2.4997993740470292E-2</v>
      </c>
      <c r="AH111" s="1">
        <f>(Table2[[#This Row],[Current Month High]]/Table2[[#This Row],[Close Price]])-1</f>
        <v>0.12507339988256017</v>
      </c>
      <c r="AI111">
        <v>13.7678606380896</v>
      </c>
      <c r="AJ111">
        <v>119.779747053256</v>
      </c>
      <c r="AK111" t="str">
        <f>IF(AND(Table2[[#This Row],[20D EMA]]&gt;Table2[[#This Row],[50D EMA]],Table2[[#This Row],[50D EMA]]&gt;Table2[[#This Row],[200D EMA]]),"Uptrend","Downtrend/NoTrend")</f>
        <v>Uptrend</v>
      </c>
      <c r="AL111">
        <v>0.06</v>
      </c>
      <c r="AM111" t="s">
        <v>3191</v>
      </c>
      <c r="AN111">
        <v>-10.75</v>
      </c>
      <c r="AO111" t="s">
        <v>3190</v>
      </c>
      <c r="AP111">
        <v>0.141583198978397</v>
      </c>
      <c r="AQ111">
        <f>(Table2[[#This Row],[Sharpe Ratio]]-AVERAGE(Table2[Sharpe Ratio]))/_xlfn.STDEV.P(Table2[Sharpe Ratio])</f>
        <v>0.88820417222543935</v>
      </c>
      <c r="AR1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1.0967184092327502</v>
      </c>
      <c r="AS111">
        <f>_xlfn.RANK.AVG(Table2[[#This Row],[1Y Return vs Nifty Z-Score]],Table2[1Y Return vs Nifty Z-Score])</f>
        <v>113</v>
      </c>
      <c r="AT111">
        <f>_xlfn.RANK.AVG(Table2[[#This Row],[6M Return vs Nifty Z-Score]],Table2[6M Return vs Nifty Z-Score])</f>
        <v>281</v>
      </c>
      <c r="AU111">
        <f>_xlfn.RANK.AVG(Table2[[#This Row],[Sharpe Ratio Z-Score]],Table2[Sharpe Ratio Z-Score])</f>
        <v>131</v>
      </c>
      <c r="AV111">
        <f>(Table2[[#This Row],[Rank 1Y]]+Table2[[#This Row],[Rank 6M]]+Table2[[#This Row],[Rank Sharpe]])/3</f>
        <v>175</v>
      </c>
    </row>
    <row r="112" spans="1:48" x14ac:dyDescent="0.3">
      <c r="A112" t="s">
        <v>1355</v>
      </c>
      <c r="B112" t="s">
        <v>1356</v>
      </c>
      <c r="C112" t="s">
        <v>3149</v>
      </c>
      <c r="D112" t="s">
        <v>51</v>
      </c>
      <c r="E112">
        <v>8398.7721335799997</v>
      </c>
      <c r="F112">
        <v>863.1</v>
      </c>
      <c r="G112">
        <v>129.27168099024101</v>
      </c>
      <c r="H112">
        <f>(Table2[[#This Row],[1Y Return vs Nifty]]-AVERAGE(Table2[1Y Return vs Nifty]))/_xlfn.STDEV.P(Table2[1Y Return vs Nifty])</f>
        <v>1.7953144283697682</v>
      </c>
      <c r="I112">
        <v>-0.67214745116308705</v>
      </c>
      <c r="J112">
        <f>(Table2[[#This Row],[1M Return vs Nifty]]-AVERAGE(Table2[1M Return vs Nifty]))/_xlfn.STDEV.P(Table2[1M Return vs Nifty])</f>
        <v>-4.9918947402950879E-2</v>
      </c>
      <c r="K112">
        <v>51.578139817039599</v>
      </c>
      <c r="L112">
        <f>(Table2[[#This Row],[6M Return vs Nifty]]-AVERAGE(Table2[6M Return vs Nifty]))/_xlfn.STDEV.P(Table2[6M Return vs Nifty])</f>
        <v>1.3716661519202569</v>
      </c>
      <c r="M112">
        <v>0.540498845750361</v>
      </c>
      <c r="N112">
        <f>(Table2[[#This Row],[1W Return vs Nifty]]-AVERAGE(Table2[1W Return vs Nifty]))/_xlfn.STDEV.P(Table2[1W Return vs Nifty])</f>
        <v>8.9127864599942666E-2</v>
      </c>
      <c r="O112">
        <v>844.21</v>
      </c>
      <c r="P112">
        <v>797.50568452323</v>
      </c>
      <c r="Q112">
        <v>613.15934098029004</v>
      </c>
      <c r="R112">
        <v>53.465618884166297</v>
      </c>
      <c r="S112" s="1">
        <f>(Table2[[#This Row],[Close Price]]-Table2[[#This Row],[20D EMA]])/Table2[[#This Row],[20D EMA]]</f>
        <v>2.237594911218771E-2</v>
      </c>
      <c r="T112" s="1">
        <f>(Table2[[#This Row],[Close Price]]-Table2[[#This Row],[50D EMA]])/Table2[[#This Row],[50D EMA]]</f>
        <v>8.2249339095286866E-2</v>
      </c>
      <c r="U112" s="1">
        <f>(Table2[[#This Row],[Close Price]]-Table2[[#This Row],[200D EMA]])/Table2[[#This Row],[200D EMA]]</f>
        <v>0.40762758114410641</v>
      </c>
      <c r="V112">
        <v>0.64895693104405305</v>
      </c>
      <c r="W112">
        <v>833.6</v>
      </c>
      <c r="X112">
        <v>871.55</v>
      </c>
      <c r="Y112">
        <v>833.6</v>
      </c>
      <c r="Z112">
        <v>919.9</v>
      </c>
      <c r="AA112">
        <v>747.1</v>
      </c>
      <c r="AB112">
        <v>919.9</v>
      </c>
      <c r="AC112" s="1">
        <f>(Table2[[#This Row],[Close Price]]/Table2[[#This Row],[Day Low]])-1</f>
        <v>3.5388675623800436E-2</v>
      </c>
      <c r="AD112" s="1">
        <f>(Table2[[#This Row],[Day High]]/Table2[[#This Row],[Close Price]])-1</f>
        <v>9.7902908121885179E-3</v>
      </c>
      <c r="AE112" s="1">
        <f>(Table2[[#This Row],[Close Price]]/Table2[[#This Row],[Current Week Low]])-1</f>
        <v>3.5388675623800436E-2</v>
      </c>
      <c r="AF112" s="1">
        <f>(Table2[[#This Row],[Current Week High]]/Table2[[#This Row],[Close Price]])-1</f>
        <v>6.5809292086664195E-2</v>
      </c>
      <c r="AG112" s="1">
        <f>(Table2[[#This Row],[Close Price]]/Table2[[#This Row],[Current Month Low]])-1</f>
        <v>0.15526703252576635</v>
      </c>
      <c r="AH112" s="1">
        <f>(Table2[[#This Row],[Current Month High]]/Table2[[#This Row],[Close Price]])-1</f>
        <v>6.5809292086664195E-2</v>
      </c>
      <c r="AI112">
        <v>11.1690418259761</v>
      </c>
      <c r="AJ112">
        <v>190.801886792452</v>
      </c>
      <c r="AK112" t="str">
        <f>IF(AND(Table2[[#This Row],[20D EMA]]&gt;Table2[[#This Row],[50D EMA]],Table2[[#This Row],[50D EMA]]&gt;Table2[[#This Row],[200D EMA]]),"Uptrend","Downtrend/NoTrend")</f>
        <v>Uptrend</v>
      </c>
      <c r="AL112">
        <v>0.18</v>
      </c>
      <c r="AM112" t="s">
        <v>3191</v>
      </c>
      <c r="AN112">
        <v>3.28</v>
      </c>
      <c r="AO112" t="s">
        <v>3191</v>
      </c>
      <c r="AP112">
        <v>3.7136388819724003E-2</v>
      </c>
      <c r="AQ112">
        <f>(Table2[[#This Row],[Sharpe Ratio]]-AVERAGE(Table2[Sharpe Ratio]))/_xlfn.STDEV.P(Table2[Sharpe Ratio])</f>
        <v>-0.33567219057995284</v>
      </c>
      <c r="AR1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2.8705173069070642</v>
      </c>
      <c r="AS112">
        <f>_xlfn.RANK.AVG(Table2[[#This Row],[1Y Return vs Nifty Z-Score]],Table2[1Y Return vs Nifty Z-Score])</f>
        <v>39</v>
      </c>
      <c r="AT112">
        <f>_xlfn.RANK.AVG(Table2[[#This Row],[6M Return vs Nifty Z-Score]],Table2[6M Return vs Nifty Z-Score])</f>
        <v>65</v>
      </c>
      <c r="AU112">
        <f>_xlfn.RANK.AVG(Table2[[#This Row],[Sharpe Ratio Z-Score]],Table2[Sharpe Ratio Z-Score])</f>
        <v>425</v>
      </c>
      <c r="AV112">
        <f>(Table2[[#This Row],[Rank 1Y]]+Table2[[#This Row],[Rank 6M]]+Table2[[#This Row],[Rank Sharpe]])/3</f>
        <v>176.33333333333334</v>
      </c>
    </row>
    <row r="113" spans="1:48" x14ac:dyDescent="0.3">
      <c r="A113" t="s">
        <v>1407</v>
      </c>
      <c r="B113" t="s">
        <v>1408</v>
      </c>
      <c r="C113" t="s">
        <v>3147</v>
      </c>
      <c r="D113" t="s">
        <v>127</v>
      </c>
      <c r="E113">
        <v>7842.9168090449903</v>
      </c>
      <c r="F113">
        <v>1293.5</v>
      </c>
      <c r="G113">
        <v>60.358076515761198</v>
      </c>
      <c r="H113">
        <f>(Table2[[#This Row],[1Y Return vs Nifty]]-AVERAGE(Table2[1Y Return vs Nifty]))/_xlfn.STDEV.P(Table2[1Y Return vs Nifty])</f>
        <v>0.6211275777609826</v>
      </c>
      <c r="I113">
        <v>9.5005560718935893</v>
      </c>
      <c r="J113">
        <f>(Table2[[#This Row],[1M Return vs Nifty]]-AVERAGE(Table2[1M Return vs Nifty]))/_xlfn.STDEV.P(Table2[1M Return vs Nifty])</f>
        <v>1.1208719094188062</v>
      </c>
      <c r="K113">
        <v>30.9598789765787</v>
      </c>
      <c r="L113">
        <f>(Table2[[#This Row],[6M Return vs Nifty]]-AVERAGE(Table2[6M Return vs Nifty]))/_xlfn.STDEV.P(Table2[6M Return vs Nifty])</f>
        <v>0.71680828194410562</v>
      </c>
      <c r="M113">
        <v>9.2732089035409899</v>
      </c>
      <c r="N113">
        <f>(Table2[[#This Row],[1W Return vs Nifty]]-AVERAGE(Table2[1W Return vs Nifty]))/_xlfn.STDEV.P(Table2[1W Return vs Nifty])</f>
        <v>2.0125171303914797</v>
      </c>
      <c r="O113">
        <v>1239.1600000000001</v>
      </c>
      <c r="P113">
        <v>1208.2162639886601</v>
      </c>
      <c r="Q113">
        <v>1047.3797918978601</v>
      </c>
      <c r="R113">
        <v>68.734729082238402</v>
      </c>
      <c r="S113" s="1">
        <f>(Table2[[#This Row],[Close Price]]-Table2[[#This Row],[20D EMA]])/Table2[[#This Row],[20D EMA]]</f>
        <v>4.3852287033151423E-2</v>
      </c>
      <c r="T113" s="1">
        <f>(Table2[[#This Row],[Close Price]]-Table2[[#This Row],[50D EMA]])/Table2[[#This Row],[50D EMA]]</f>
        <v>7.0586482365164002E-2</v>
      </c>
      <c r="U113" s="1">
        <f>(Table2[[#This Row],[Close Price]]-Table2[[#This Row],[200D EMA]])/Table2[[#This Row],[200D EMA]]</f>
        <v>0.23498659226198004</v>
      </c>
      <c r="V113">
        <v>0.95848268258235403</v>
      </c>
      <c r="W113">
        <v>1262</v>
      </c>
      <c r="X113">
        <v>1303</v>
      </c>
      <c r="Y113">
        <v>1262</v>
      </c>
      <c r="Z113">
        <v>1336</v>
      </c>
      <c r="AA113">
        <v>1130.7</v>
      </c>
      <c r="AB113">
        <v>1336</v>
      </c>
      <c r="AC113" s="1">
        <f>(Table2[[#This Row],[Close Price]]/Table2[[#This Row],[Day Low]])-1</f>
        <v>2.4960380348652889E-2</v>
      </c>
      <c r="AD113" s="1">
        <f>(Table2[[#This Row],[Day High]]/Table2[[#This Row],[Close Price]])-1</f>
        <v>7.3444143795902139E-3</v>
      </c>
      <c r="AE113" s="1">
        <f>(Table2[[#This Row],[Close Price]]/Table2[[#This Row],[Current Week Low]])-1</f>
        <v>2.4960380348652889E-2</v>
      </c>
      <c r="AF113" s="1">
        <f>(Table2[[#This Row],[Current Week High]]/Table2[[#This Row],[Close Price]])-1</f>
        <v>3.2856590645535366E-2</v>
      </c>
      <c r="AG113" s="1">
        <f>(Table2[[#This Row],[Close Price]]/Table2[[#This Row],[Current Month Low]])-1</f>
        <v>0.14398160431591056</v>
      </c>
      <c r="AH113" s="1">
        <f>(Table2[[#This Row],[Current Month High]]/Table2[[#This Row],[Close Price]])-1</f>
        <v>3.2856590645535366E-2</v>
      </c>
      <c r="AI113">
        <v>4.0664862775415296</v>
      </c>
      <c r="AJ113">
        <v>98.618042226487503</v>
      </c>
      <c r="AK113" t="str">
        <f>IF(AND(Table2[[#This Row],[20D EMA]]&gt;Table2[[#This Row],[50D EMA]],Table2[[#This Row],[50D EMA]]&gt;Table2[[#This Row],[200D EMA]]),"Uptrend","Downtrend/NoTrend")</f>
        <v>Uptrend</v>
      </c>
      <c r="AL113">
        <v>0.1</v>
      </c>
      <c r="AM113" t="s">
        <v>3191</v>
      </c>
      <c r="AN113">
        <v>10.199999999999999</v>
      </c>
      <c r="AO113" t="s">
        <v>3191</v>
      </c>
      <c r="AP113">
        <v>9.2691795318313994E-2</v>
      </c>
      <c r="AQ113">
        <f>(Table2[[#This Row],[Sharpe Ratio]]-AVERAGE(Table2[Sharpe Ratio]))/_xlfn.STDEV.P(Table2[Sharpe Ratio])</f>
        <v>0.31530938306864564</v>
      </c>
      <c r="AR1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4.7866342825840196</v>
      </c>
      <c r="AS113">
        <f>_xlfn.RANK.AVG(Table2[[#This Row],[1Y Return vs Nifty Z-Score]],Table2[1Y Return vs Nifty Z-Score])</f>
        <v>145</v>
      </c>
      <c r="AT113">
        <f>_xlfn.RANK.AVG(Table2[[#This Row],[6M Return vs Nifty Z-Score]],Table2[6M Return vs Nifty Z-Score])</f>
        <v>125</v>
      </c>
      <c r="AU113">
        <f>_xlfn.RANK.AVG(Table2[[#This Row],[Sharpe Ratio Z-Score]],Table2[Sharpe Ratio Z-Score])</f>
        <v>262</v>
      </c>
      <c r="AV113">
        <f>(Table2[[#This Row],[Rank 1Y]]+Table2[[#This Row],[Rank 6M]]+Table2[[#This Row],[Rank Sharpe]])/3</f>
        <v>177.33333333333334</v>
      </c>
    </row>
    <row r="114" spans="1:48" x14ac:dyDescent="0.3">
      <c r="A114" t="s">
        <v>1195</v>
      </c>
      <c r="B114" t="s">
        <v>1196</v>
      </c>
      <c r="C114" t="s">
        <v>3148</v>
      </c>
      <c r="D114" t="s">
        <v>48</v>
      </c>
      <c r="E114">
        <v>10222.65377382</v>
      </c>
      <c r="F114">
        <v>3178.85</v>
      </c>
      <c r="G114">
        <v>31.383864032482599</v>
      </c>
      <c r="H114">
        <f>(Table2[[#This Row],[1Y Return vs Nifty]]-AVERAGE(Table2[1Y Return vs Nifty]))/_xlfn.STDEV.P(Table2[1Y Return vs Nifty])</f>
        <v>0.12744944897859656</v>
      </c>
      <c r="I114">
        <v>-0.59180722586969303</v>
      </c>
      <c r="J114">
        <f>(Table2[[#This Row],[1M Return vs Nifty]]-AVERAGE(Table2[1M Return vs Nifty]))/_xlfn.STDEV.P(Table2[1M Return vs Nifty])</f>
        <v>-4.0672477082124861E-2</v>
      </c>
      <c r="K114">
        <v>13.7402394024106</v>
      </c>
      <c r="L114">
        <f>(Table2[[#This Row],[6M Return vs Nifty]]-AVERAGE(Table2[6M Return vs Nifty]))/_xlfn.STDEV.P(Table2[6M Return vs Nifty])</f>
        <v>0.16989423421956976</v>
      </c>
      <c r="M114">
        <v>5.7948793820992401</v>
      </c>
      <c r="N114">
        <f>(Table2[[#This Row],[1W Return vs Nifty]]-AVERAGE(Table2[1W Return vs Nifty]))/_xlfn.STDEV.P(Table2[1W Return vs Nifty])</f>
        <v>1.2464111197541028</v>
      </c>
      <c r="O114">
        <v>3213.62</v>
      </c>
      <c r="P114">
        <v>3157.4490923133098</v>
      </c>
      <c r="Q114">
        <v>2730.7570890813699</v>
      </c>
      <c r="R114">
        <v>52.197232607112497</v>
      </c>
      <c r="S114" s="1">
        <f>(Table2[[#This Row],[Close Price]]-Table2[[#This Row],[20D EMA]])/Table2[[#This Row],[20D EMA]]</f>
        <v>-1.0819574187365023E-2</v>
      </c>
      <c r="T114" s="1">
        <f>(Table2[[#This Row],[Close Price]]-Table2[[#This Row],[50D EMA]])/Table2[[#This Row],[50D EMA]]</f>
        <v>6.7779106047314462E-3</v>
      </c>
      <c r="U114" s="1">
        <f>(Table2[[#This Row],[Close Price]]-Table2[[#This Row],[200D EMA]])/Table2[[#This Row],[200D EMA]]</f>
        <v>0.16409109133517583</v>
      </c>
      <c r="V114">
        <v>0.45903999732930401</v>
      </c>
      <c r="W114">
        <v>3093</v>
      </c>
      <c r="X114">
        <v>3201.6</v>
      </c>
      <c r="Y114">
        <v>3082.2</v>
      </c>
      <c r="Z114">
        <v>3398</v>
      </c>
      <c r="AA114">
        <v>3024.35</v>
      </c>
      <c r="AB114">
        <v>3398</v>
      </c>
      <c r="AC114" s="1">
        <f>(Table2[[#This Row],[Close Price]]/Table2[[#This Row],[Day Low]])-1</f>
        <v>2.7756223731005392E-2</v>
      </c>
      <c r="AD114" s="1">
        <f>(Table2[[#This Row],[Day High]]/Table2[[#This Row],[Close Price]])-1</f>
        <v>7.1566761564716419E-3</v>
      </c>
      <c r="AE114" s="1">
        <f>(Table2[[#This Row],[Close Price]]/Table2[[#This Row],[Current Week Low]])-1</f>
        <v>3.1357471935630432E-2</v>
      </c>
      <c r="AF114" s="1">
        <f>(Table2[[#This Row],[Current Week High]]/Table2[[#This Row],[Close Price]])-1</f>
        <v>6.8940025480912936E-2</v>
      </c>
      <c r="AG114" s="1">
        <f>(Table2[[#This Row],[Close Price]]/Table2[[#This Row],[Current Month Low]])-1</f>
        <v>5.1085357184188274E-2</v>
      </c>
      <c r="AH114" s="1">
        <f>(Table2[[#This Row],[Current Month High]]/Table2[[#This Row],[Close Price]])-1</f>
        <v>6.8940025480912936E-2</v>
      </c>
      <c r="AI114">
        <v>17.180741463107701</v>
      </c>
      <c r="AJ114">
        <v>88.938914396944995</v>
      </c>
      <c r="AK114" t="str">
        <f>IF(AND(Table2[[#This Row],[20D EMA]]&gt;Table2[[#This Row],[50D EMA]],Table2[[#This Row],[50D EMA]]&gt;Table2[[#This Row],[200D EMA]]),"Uptrend","Downtrend/NoTrend")</f>
        <v>Uptrend</v>
      </c>
      <c r="AL114">
        <v>0.06</v>
      </c>
      <c r="AM114" t="s">
        <v>3191</v>
      </c>
      <c r="AN114">
        <v>-5.41</v>
      </c>
      <c r="AO114" t="s">
        <v>3190</v>
      </c>
      <c r="AP114">
        <v>0.20987806783424701</v>
      </c>
      <c r="AQ114">
        <f>(Table2[[#This Row],[Sharpe Ratio]]-AVERAGE(Table2[Sharpe Ratio]))/_xlfn.STDEV.P(Table2[Sharpe Ratio])</f>
        <v>1.6884629409383327</v>
      </c>
      <c r="AR1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3.1915452668084772</v>
      </c>
      <c r="AS114">
        <f>_xlfn.RANK.AVG(Table2[[#This Row],[1Y Return vs Nifty Z-Score]],Table2[1Y Return vs Nifty Z-Score])</f>
        <v>255</v>
      </c>
      <c r="AT114">
        <f>_xlfn.RANK.AVG(Table2[[#This Row],[6M Return vs Nifty Z-Score]],Table2[6M Return vs Nifty Z-Score])</f>
        <v>251</v>
      </c>
      <c r="AU114">
        <f>_xlfn.RANK.AVG(Table2[[#This Row],[Sharpe Ratio Z-Score]],Table2[Sharpe Ratio Z-Score])</f>
        <v>28</v>
      </c>
      <c r="AV114">
        <f>(Table2[[#This Row],[Rank 1Y]]+Table2[[#This Row],[Rank 6M]]+Table2[[#This Row],[Rank Sharpe]])/3</f>
        <v>178</v>
      </c>
    </row>
    <row r="115" spans="1:48" x14ac:dyDescent="0.3">
      <c r="A115" t="s">
        <v>175</v>
      </c>
      <c r="B115" t="s">
        <v>176</v>
      </c>
      <c r="C115" t="s">
        <v>3145</v>
      </c>
      <c r="D115" t="s">
        <v>141</v>
      </c>
      <c r="E115">
        <v>154923.27712320001</v>
      </c>
      <c r="F115">
        <v>472.7</v>
      </c>
      <c r="G115">
        <v>65.923666815898201</v>
      </c>
      <c r="H115">
        <f>(Table2[[#This Row],[1Y Return vs Nifty]]-AVERAGE(Table2[1Y Return vs Nifty]))/_xlfn.STDEV.P(Table2[1Y Return vs Nifty])</f>
        <v>0.71595708198052666</v>
      </c>
      <c r="I115">
        <v>-1.98416384438751</v>
      </c>
      <c r="J115">
        <f>(Table2[[#This Row],[1M Return vs Nifty]]-AVERAGE(Table2[1M Return vs Nifty]))/_xlfn.STDEV.P(Table2[1M Return vs Nifty])</f>
        <v>-0.20092077240510622</v>
      </c>
      <c r="K115">
        <v>6.5404379219452302</v>
      </c>
      <c r="L115">
        <f>(Table2[[#This Row],[6M Return vs Nifty]]-AVERAGE(Table2[6M Return vs Nifty]))/_xlfn.STDEV.P(Table2[6M Return vs Nifty])</f>
        <v>-5.8779110163403751E-2</v>
      </c>
      <c r="M115">
        <v>0.484052450731771</v>
      </c>
      <c r="N115">
        <f>(Table2[[#This Row],[1W Return vs Nifty]]-AVERAGE(Table2[1W Return vs Nifty]))/_xlfn.STDEV.P(Table2[1W Return vs Nifty])</f>
        <v>7.6695482263541975E-2</v>
      </c>
      <c r="O115">
        <v>478.61</v>
      </c>
      <c r="P115">
        <v>492.24790952106298</v>
      </c>
      <c r="Q115">
        <v>449.200305397573</v>
      </c>
      <c r="R115">
        <v>44.426786813425899</v>
      </c>
      <c r="S115" s="1">
        <f>(Table2[[#This Row],[Close Price]]-Table2[[#This Row],[20D EMA]])/Table2[[#This Row],[20D EMA]]</f>
        <v>-1.2348258498568824E-2</v>
      </c>
      <c r="T115" s="1">
        <f>(Table2[[#This Row],[Close Price]]-Table2[[#This Row],[50D EMA]])/Table2[[#This Row],[50D EMA]]</f>
        <v>-3.9711513534069258E-2</v>
      </c>
      <c r="U115" s="1">
        <f>(Table2[[#This Row],[Close Price]]-Table2[[#This Row],[200D EMA]])/Table2[[#This Row],[200D EMA]]</f>
        <v>5.231451163335285E-2</v>
      </c>
      <c r="V115">
        <v>0.81774069105083302</v>
      </c>
      <c r="W115">
        <v>457.3</v>
      </c>
      <c r="X115">
        <v>473.75</v>
      </c>
      <c r="Y115">
        <v>457.3</v>
      </c>
      <c r="Z115">
        <v>483.2</v>
      </c>
      <c r="AA115">
        <v>432.4</v>
      </c>
      <c r="AB115">
        <v>505.05</v>
      </c>
      <c r="AC115" s="1">
        <f>(Table2[[#This Row],[Close Price]]/Table2[[#This Row],[Day Low]])-1</f>
        <v>3.3675923901159033E-2</v>
      </c>
      <c r="AD115" s="1">
        <f>(Table2[[#This Row],[Day High]]/Table2[[#This Row],[Close Price]])-1</f>
        <v>2.2212819970384157E-3</v>
      </c>
      <c r="AE115" s="1">
        <f>(Table2[[#This Row],[Close Price]]/Table2[[#This Row],[Current Week Low]])-1</f>
        <v>3.3675923901159033E-2</v>
      </c>
      <c r="AF115" s="1">
        <f>(Table2[[#This Row],[Current Week High]]/Table2[[#This Row],[Close Price]])-1</f>
        <v>2.2212819970382824E-2</v>
      </c>
      <c r="AG115" s="1">
        <f>(Table2[[#This Row],[Close Price]]/Table2[[#This Row],[Current Month Low]])-1</f>
        <v>9.3200740055504161E-2</v>
      </c>
      <c r="AH115" s="1">
        <f>(Table2[[#This Row],[Current Month High]]/Table2[[#This Row],[Close Price]])-1</f>
        <v>6.8436640575417762E-2</v>
      </c>
      <c r="AI115">
        <v>22.699386503067402</v>
      </c>
      <c r="AJ115">
        <v>109.623059866962</v>
      </c>
      <c r="AK115" t="str">
        <f>IF(AND(Table2[[#This Row],[20D EMA]]&gt;Table2[[#This Row],[50D EMA]],Table2[[#This Row],[50D EMA]]&gt;Table2[[#This Row],[200D EMA]]),"Uptrend","Downtrend/NoTrend")</f>
        <v>Downtrend/NoTrend</v>
      </c>
      <c r="AL115">
        <v>-0.17</v>
      </c>
      <c r="AM115" t="s">
        <v>3190</v>
      </c>
      <c r="AN115">
        <v>-4.33</v>
      </c>
      <c r="AO115" t="s">
        <v>3190</v>
      </c>
      <c r="AP115">
        <v>0.18429330100983701</v>
      </c>
      <c r="AQ115">
        <f>(Table2[[#This Row],[Sharpe Ratio]]-AVERAGE(Table2[Sharpe Ratio]))/_xlfn.STDEV.P(Table2[Sharpe Ratio])</f>
        <v>1.3886683247436049</v>
      </c>
      <c r="AR1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15">
        <f>_xlfn.RANK.AVG(Table2[[#This Row],[1Y Return vs Nifty Z-Score]],Table2[1Y Return vs Nifty Z-Score])</f>
        <v>135</v>
      </c>
      <c r="AT115">
        <f>_xlfn.RANK.AVG(Table2[[#This Row],[6M Return vs Nifty Z-Score]],Table2[6M Return vs Nifty Z-Score])</f>
        <v>335</v>
      </c>
      <c r="AU115">
        <f>_xlfn.RANK.AVG(Table2[[#This Row],[Sharpe Ratio Z-Score]],Table2[Sharpe Ratio Z-Score])</f>
        <v>65</v>
      </c>
      <c r="AV115">
        <f>(Table2[[#This Row],[Rank 1Y]]+Table2[[#This Row],[Rank 6M]]+Table2[[#This Row],[Rank Sharpe]])/3</f>
        <v>178.33333333333334</v>
      </c>
    </row>
    <row r="116" spans="1:48" x14ac:dyDescent="0.3">
      <c r="A116" t="s">
        <v>1187</v>
      </c>
      <c r="B116" t="s">
        <v>1188</v>
      </c>
      <c r="C116" t="s">
        <v>3148</v>
      </c>
      <c r="D116" t="s">
        <v>929</v>
      </c>
      <c r="E116">
        <v>10433.837469</v>
      </c>
      <c r="F116">
        <v>1439.7</v>
      </c>
      <c r="G116">
        <v>70.857627267845203</v>
      </c>
      <c r="H116">
        <f>(Table2[[#This Row],[1Y Return vs Nifty]]-AVERAGE(Table2[1Y Return vs Nifty]))/_xlfn.STDEV.P(Table2[1Y Return vs Nifty])</f>
        <v>0.80002453902734771</v>
      </c>
      <c r="I116">
        <v>3.2681817411833198</v>
      </c>
      <c r="J116">
        <f>(Table2[[#This Row],[1M Return vs Nifty]]-AVERAGE(Table2[1M Return vs Nifty]))/_xlfn.STDEV.P(Table2[1M Return vs Nifty])</f>
        <v>0.40357912032416549</v>
      </c>
      <c r="K116">
        <v>32.990317931265402</v>
      </c>
      <c r="L116">
        <f>(Table2[[#This Row],[6M Return vs Nifty]]-AVERAGE(Table2[6M Return vs Nifty]))/_xlfn.STDEV.P(Table2[6M Return vs Nifty])</f>
        <v>0.78129718036629736</v>
      </c>
      <c r="M116">
        <v>6.6261882339989597</v>
      </c>
      <c r="N116">
        <f>(Table2[[#This Row],[1W Return vs Nifty]]-AVERAGE(Table2[1W Return vs Nifty]))/_xlfn.STDEV.P(Table2[1W Return vs Nifty])</f>
        <v>1.4295078344875742</v>
      </c>
      <c r="O116">
        <v>1378.5</v>
      </c>
      <c r="P116">
        <v>1370.76136899213</v>
      </c>
      <c r="Q116">
        <v>1186.1330251949601</v>
      </c>
      <c r="R116">
        <v>61.434007461106702</v>
      </c>
      <c r="S116" s="1">
        <f>(Table2[[#This Row],[Close Price]]-Table2[[#This Row],[20D EMA]])/Table2[[#This Row],[20D EMA]]</f>
        <v>4.439608269858545E-2</v>
      </c>
      <c r="T116" s="1">
        <f>(Table2[[#This Row],[Close Price]]-Table2[[#This Row],[50D EMA]])/Table2[[#This Row],[50D EMA]]</f>
        <v>5.0292219030477994E-2</v>
      </c>
      <c r="U116" s="1">
        <f>(Table2[[#This Row],[Close Price]]-Table2[[#This Row],[200D EMA]])/Table2[[#This Row],[200D EMA]]</f>
        <v>0.21377616963608459</v>
      </c>
      <c r="V116">
        <v>0.69071577233098602</v>
      </c>
      <c r="W116">
        <v>1388.65</v>
      </c>
      <c r="X116">
        <v>1446.5</v>
      </c>
      <c r="Y116">
        <v>1331</v>
      </c>
      <c r="Z116">
        <v>1460</v>
      </c>
      <c r="AA116">
        <v>1216.95</v>
      </c>
      <c r="AB116">
        <v>1460</v>
      </c>
      <c r="AC116" s="1">
        <f>(Table2[[#This Row],[Close Price]]/Table2[[#This Row],[Day Low]])-1</f>
        <v>3.6762323119576612E-2</v>
      </c>
      <c r="AD116" s="1">
        <f>(Table2[[#This Row],[Day High]]/Table2[[#This Row],[Close Price]])-1</f>
        <v>4.7232062235187389E-3</v>
      </c>
      <c r="AE116" s="1">
        <f>(Table2[[#This Row],[Close Price]]/Table2[[#This Row],[Current Week Low]])-1</f>
        <v>8.166791885800162E-2</v>
      </c>
      <c r="AF116" s="1">
        <f>(Table2[[#This Row],[Current Week High]]/Table2[[#This Row],[Close Price]])-1</f>
        <v>1.4100159755504604E-2</v>
      </c>
      <c r="AG116" s="1">
        <f>(Table2[[#This Row],[Close Price]]/Table2[[#This Row],[Current Month Low]])-1</f>
        <v>0.18303956612843586</v>
      </c>
      <c r="AH116" s="1">
        <f>(Table2[[#This Row],[Current Month High]]/Table2[[#This Row],[Close Price]])-1</f>
        <v>1.4100159755504604E-2</v>
      </c>
      <c r="AI116">
        <v>10.5264985760922</v>
      </c>
      <c r="AJ116">
        <v>119.46646341463401</v>
      </c>
      <c r="AK116" t="str">
        <f>IF(AND(Table2[[#This Row],[20D EMA]]&gt;Table2[[#This Row],[50D EMA]],Table2[[#This Row],[50D EMA]]&gt;Table2[[#This Row],[200D EMA]]),"Uptrend","Downtrend/NoTrend")</f>
        <v>Uptrend</v>
      </c>
      <c r="AL116">
        <v>-0.05</v>
      </c>
      <c r="AM116" t="s">
        <v>3190</v>
      </c>
      <c r="AN116">
        <v>3.66</v>
      </c>
      <c r="AO116" t="s">
        <v>3191</v>
      </c>
      <c r="AP116">
        <v>7.6984878602192996E-2</v>
      </c>
      <c r="AQ116">
        <f>(Table2[[#This Row],[Sharpe Ratio]]-AVERAGE(Table2[Sharpe Ratio]))/_xlfn.STDEV.P(Table2[Sharpe Ratio])</f>
        <v>0.13126044876218107</v>
      </c>
      <c r="AR1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3.5456691229675661</v>
      </c>
      <c r="AS116">
        <f>_xlfn.RANK.AVG(Table2[[#This Row],[1Y Return vs Nifty Z-Score]],Table2[1Y Return vs Nifty Z-Score])</f>
        <v>123</v>
      </c>
      <c r="AT116">
        <f>_xlfn.RANK.AVG(Table2[[#This Row],[6M Return vs Nifty Z-Score]],Table2[6M Return vs Nifty Z-Score])</f>
        <v>110</v>
      </c>
      <c r="AU116">
        <f>_xlfn.RANK.AVG(Table2[[#This Row],[Sharpe Ratio Z-Score]],Table2[Sharpe Ratio Z-Score])</f>
        <v>304</v>
      </c>
      <c r="AV116">
        <f>(Table2[[#This Row],[Rank 1Y]]+Table2[[#This Row],[Rank 6M]]+Table2[[#This Row],[Rank Sharpe]])/3</f>
        <v>179</v>
      </c>
    </row>
    <row r="117" spans="1:48" x14ac:dyDescent="0.3">
      <c r="A117" t="s">
        <v>734</v>
      </c>
      <c r="B117" t="s">
        <v>735</v>
      </c>
      <c r="C117" t="s">
        <v>3156</v>
      </c>
      <c r="D117" t="s">
        <v>736</v>
      </c>
      <c r="E117">
        <v>23309.657309099999</v>
      </c>
      <c r="F117">
        <v>331.9</v>
      </c>
      <c r="G117">
        <v>72.991295762721805</v>
      </c>
      <c r="H117">
        <f>(Table2[[#This Row],[1Y Return vs Nifty]]-AVERAGE(Table2[1Y Return vs Nifty]))/_xlfn.STDEV.P(Table2[1Y Return vs Nifty])</f>
        <v>0.83637912400875181</v>
      </c>
      <c r="I117">
        <v>11.939390096199199</v>
      </c>
      <c r="J117">
        <f>(Table2[[#This Row],[1M Return vs Nifty]]-AVERAGE(Table2[1M Return vs Nifty]))/_xlfn.STDEV.P(Table2[1M Return vs Nifty])</f>
        <v>1.4015607715773333</v>
      </c>
      <c r="K117">
        <v>54.759079122794603</v>
      </c>
      <c r="L117">
        <f>(Table2[[#This Row],[6M Return vs Nifty]]-AVERAGE(Table2[6M Return vs Nifty]))/_xlfn.STDEV.P(Table2[6M Return vs Nifty])</f>
        <v>1.4726961638309788</v>
      </c>
      <c r="M117">
        <v>10.139777013792701</v>
      </c>
      <c r="N117">
        <f>(Table2[[#This Row],[1W Return vs Nifty]]-AVERAGE(Table2[1W Return vs Nifty]))/_xlfn.STDEV.P(Table2[1W Return vs Nifty])</f>
        <v>2.203379736650628</v>
      </c>
      <c r="O117">
        <v>320.88</v>
      </c>
      <c r="P117">
        <v>306.819901481469</v>
      </c>
      <c r="Q117">
        <v>246.15530208494499</v>
      </c>
      <c r="R117">
        <v>70.958904206676706</v>
      </c>
      <c r="S117" s="1">
        <f>(Table2[[#This Row],[Close Price]]-Table2[[#This Row],[20D EMA]])/Table2[[#This Row],[20D EMA]]</f>
        <v>3.4343056594365436E-2</v>
      </c>
      <c r="T117" s="1">
        <f>(Table2[[#This Row],[Close Price]]-Table2[[#This Row],[50D EMA]])/Table2[[#This Row],[50D EMA]]</f>
        <v>8.1742085169288589E-2</v>
      </c>
      <c r="U117" s="1">
        <f>(Table2[[#This Row],[Close Price]]-Table2[[#This Row],[200D EMA]])/Table2[[#This Row],[200D EMA]]</f>
        <v>0.34833577497130491</v>
      </c>
      <c r="V117">
        <v>0.43272072623727098</v>
      </c>
      <c r="W117">
        <v>325</v>
      </c>
      <c r="X117">
        <v>336.35</v>
      </c>
      <c r="Y117">
        <v>313.2</v>
      </c>
      <c r="Z117">
        <v>346.6</v>
      </c>
      <c r="AA117">
        <v>295.05</v>
      </c>
      <c r="AB117">
        <v>346.6</v>
      </c>
      <c r="AC117" s="1">
        <f>(Table2[[#This Row],[Close Price]]/Table2[[#This Row],[Day Low]])-1</f>
        <v>2.1230769230769164E-2</v>
      </c>
      <c r="AD117" s="1">
        <f>(Table2[[#This Row],[Day High]]/Table2[[#This Row],[Close Price]])-1</f>
        <v>1.3407652907502454E-2</v>
      </c>
      <c r="AE117" s="1">
        <f>(Table2[[#This Row],[Close Price]]/Table2[[#This Row],[Current Week Low]])-1</f>
        <v>5.9706257982119926E-2</v>
      </c>
      <c r="AF117" s="1">
        <f>(Table2[[#This Row],[Current Week High]]/Table2[[#This Row],[Close Price]])-1</f>
        <v>4.4290448930400794E-2</v>
      </c>
      <c r="AG117" s="1">
        <f>(Table2[[#This Row],[Close Price]]/Table2[[#This Row],[Current Month Low]])-1</f>
        <v>0.12489408574817817</v>
      </c>
      <c r="AH117" s="1">
        <f>(Table2[[#This Row],[Current Month High]]/Table2[[#This Row],[Close Price]])-1</f>
        <v>4.4290448930400794E-2</v>
      </c>
      <c r="AI117">
        <v>4.4290448930400697</v>
      </c>
      <c r="AJ117">
        <v>123.803101820633</v>
      </c>
      <c r="AK117" t="str">
        <f>IF(AND(Table2[[#This Row],[20D EMA]]&gt;Table2[[#This Row],[50D EMA]],Table2[[#This Row],[50D EMA]]&gt;Table2[[#This Row],[200D EMA]]),"Uptrend","Downtrend/NoTrend")</f>
        <v>Uptrend</v>
      </c>
      <c r="AL117">
        <v>0.18</v>
      </c>
      <c r="AM117" t="s">
        <v>3191</v>
      </c>
      <c r="AN117">
        <v>6.28</v>
      </c>
      <c r="AO117" t="s">
        <v>3191</v>
      </c>
      <c r="AP117">
        <v>5.6002718016596002E-2</v>
      </c>
      <c r="AQ117">
        <f>(Table2[[#This Row],[Sharpe Ratio]]-AVERAGE(Table2[Sharpe Ratio]))/_xlfn.STDEV.P(Table2[Sharpe Ratio])</f>
        <v>-0.11460220939164234</v>
      </c>
      <c r="AR1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5.7994135866760494</v>
      </c>
      <c r="AS117">
        <f>_xlfn.RANK.AVG(Table2[[#This Row],[1Y Return vs Nifty Z-Score]],Table2[1Y Return vs Nifty Z-Score])</f>
        <v>119</v>
      </c>
      <c r="AT117">
        <f>_xlfn.RANK.AVG(Table2[[#This Row],[6M Return vs Nifty Z-Score]],Table2[6M Return vs Nifty Z-Score])</f>
        <v>54</v>
      </c>
      <c r="AU117">
        <f>_xlfn.RANK.AVG(Table2[[#This Row],[Sharpe Ratio Z-Score]],Table2[Sharpe Ratio Z-Score])</f>
        <v>367</v>
      </c>
      <c r="AV117">
        <f>(Table2[[#This Row],[Rank 1Y]]+Table2[[#This Row],[Rank 6M]]+Table2[[#This Row],[Rank Sharpe]])/3</f>
        <v>180</v>
      </c>
    </row>
    <row r="118" spans="1:48" x14ac:dyDescent="0.3">
      <c r="A118" t="s">
        <v>839</v>
      </c>
      <c r="B118" t="s">
        <v>840</v>
      </c>
      <c r="C118" t="s">
        <v>3154</v>
      </c>
      <c r="D118" t="s">
        <v>117</v>
      </c>
      <c r="E118">
        <v>19149.109434170001</v>
      </c>
      <c r="F118">
        <v>714.85</v>
      </c>
      <c r="G118">
        <v>32.120145295029602</v>
      </c>
      <c r="H118">
        <f>(Table2[[#This Row],[1Y Return vs Nifty]]-AVERAGE(Table2[1Y Return vs Nifty]))/_xlfn.STDEV.P(Table2[1Y Return vs Nifty])</f>
        <v>0.13999460292062377</v>
      </c>
      <c r="I118">
        <v>8.3283104287474305</v>
      </c>
      <c r="J118">
        <f>(Table2[[#This Row],[1M Return vs Nifty]]-AVERAGE(Table2[1M Return vs Nifty]))/_xlfn.STDEV.P(Table2[1M Return vs Nifty])</f>
        <v>0.98595649801081986</v>
      </c>
      <c r="K118">
        <v>19.692505568454401</v>
      </c>
      <c r="L118">
        <f>(Table2[[#This Row],[6M Return vs Nifty]]-AVERAGE(Table2[6M Return vs Nifty]))/_xlfn.STDEV.P(Table2[6M Return vs Nifty])</f>
        <v>0.35894453158400169</v>
      </c>
      <c r="M118">
        <v>5.1149313542019303</v>
      </c>
      <c r="N118">
        <f>(Table2[[#This Row],[1W Return vs Nifty]]-AVERAGE(Table2[1W Return vs Nifty]))/_xlfn.STDEV.P(Table2[1W Return vs Nifty])</f>
        <v>1.0966517976766348</v>
      </c>
      <c r="O118">
        <v>711.25</v>
      </c>
      <c r="P118">
        <v>693.81015948042102</v>
      </c>
      <c r="Q118">
        <v>601.15918692945502</v>
      </c>
      <c r="R118">
        <v>62.522722812770503</v>
      </c>
      <c r="S118" s="1">
        <f>(Table2[[#This Row],[Close Price]]-Table2[[#This Row],[20D EMA]])/Table2[[#This Row],[20D EMA]]</f>
        <v>5.0615114235501198E-3</v>
      </c>
      <c r="T118" s="1">
        <f>(Table2[[#This Row],[Close Price]]-Table2[[#This Row],[50D EMA]])/Table2[[#This Row],[50D EMA]]</f>
        <v>3.0325068366446623E-2</v>
      </c>
      <c r="U118" s="1">
        <f>(Table2[[#This Row],[Close Price]]-Table2[[#This Row],[200D EMA]])/Table2[[#This Row],[200D EMA]]</f>
        <v>0.18911931405597304</v>
      </c>
      <c r="V118">
        <v>0.46385124801128702</v>
      </c>
      <c r="W118">
        <v>705.5</v>
      </c>
      <c r="X118">
        <v>723.7</v>
      </c>
      <c r="Y118">
        <v>694</v>
      </c>
      <c r="Z118">
        <v>734</v>
      </c>
      <c r="AA118">
        <v>662</v>
      </c>
      <c r="AB118">
        <v>794.75</v>
      </c>
      <c r="AC118" s="1">
        <f>(Table2[[#This Row],[Close Price]]/Table2[[#This Row],[Day Low]])-1</f>
        <v>1.3253012048192847E-2</v>
      </c>
      <c r="AD118" s="1">
        <f>(Table2[[#This Row],[Day High]]/Table2[[#This Row],[Close Price]])-1</f>
        <v>1.2380219626495048E-2</v>
      </c>
      <c r="AE118" s="1">
        <f>(Table2[[#This Row],[Close Price]]/Table2[[#This Row],[Current Week Low]])-1</f>
        <v>3.0043227665706107E-2</v>
      </c>
      <c r="AF118" s="1">
        <f>(Table2[[#This Row],[Current Week High]]/Table2[[#This Row],[Close Price]])-1</f>
        <v>2.6788836818913087E-2</v>
      </c>
      <c r="AG118" s="1">
        <f>(Table2[[#This Row],[Close Price]]/Table2[[#This Row],[Current Month Low]])-1</f>
        <v>7.9833836858006046E-2</v>
      </c>
      <c r="AH118" s="1">
        <f>(Table2[[#This Row],[Current Month High]]/Table2[[#This Row],[Close Price]])-1</f>
        <v>0.11177170035671824</v>
      </c>
      <c r="AI118">
        <v>11.1771700356718</v>
      </c>
      <c r="AJ118">
        <v>85.290305857957406</v>
      </c>
      <c r="AK118" t="str">
        <f>IF(AND(Table2[[#This Row],[20D EMA]]&gt;Table2[[#This Row],[50D EMA]],Table2[[#This Row],[50D EMA]]&gt;Table2[[#This Row],[200D EMA]]),"Uptrend","Downtrend/NoTrend")</f>
        <v>Uptrend</v>
      </c>
      <c r="AL118">
        <v>0.1</v>
      </c>
      <c r="AM118" t="s">
        <v>3191</v>
      </c>
      <c r="AN118">
        <v>-3.33</v>
      </c>
      <c r="AO118" t="s">
        <v>3190</v>
      </c>
      <c r="AP118">
        <v>0.16925313218489399</v>
      </c>
      <c r="AQ118">
        <f>(Table2[[#This Row],[Sharpe Ratio]]-AVERAGE(Table2[Sharpe Ratio]))/_xlfn.STDEV.P(Table2[Sharpe Ratio])</f>
        <v>1.2124321420446178</v>
      </c>
      <c r="AR1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3.7939795722366982</v>
      </c>
      <c r="AS118">
        <f>_xlfn.RANK.AVG(Table2[[#This Row],[1Y Return vs Nifty Z-Score]],Table2[1Y Return vs Nifty Z-Score])</f>
        <v>252</v>
      </c>
      <c r="AT118">
        <f>_xlfn.RANK.AVG(Table2[[#This Row],[6M Return vs Nifty Z-Score]],Table2[6M Return vs Nifty Z-Score])</f>
        <v>198</v>
      </c>
      <c r="AU118">
        <f>_xlfn.RANK.AVG(Table2[[#This Row],[Sharpe Ratio Z-Score]],Table2[Sharpe Ratio Z-Score])</f>
        <v>91</v>
      </c>
      <c r="AV118">
        <f>(Table2[[#This Row],[Rank 1Y]]+Table2[[#This Row],[Rank 6M]]+Table2[[#This Row],[Rank Sharpe]])/3</f>
        <v>180.33333333333334</v>
      </c>
    </row>
    <row r="119" spans="1:48" x14ac:dyDescent="0.3">
      <c r="A119" t="s">
        <v>1013</v>
      </c>
      <c r="B119" t="s">
        <v>1014</v>
      </c>
      <c r="C119" t="s">
        <v>3149</v>
      </c>
      <c r="D119" t="s">
        <v>51</v>
      </c>
      <c r="E119">
        <v>14238.13083624</v>
      </c>
      <c r="F119">
        <v>1926.9</v>
      </c>
      <c r="G119">
        <v>50.691647713349397</v>
      </c>
      <c r="H119">
        <f>(Table2[[#This Row],[1Y Return vs Nifty]]-AVERAGE(Table2[1Y Return vs Nifty]))/_xlfn.STDEV.P(Table2[1Y Return vs Nifty])</f>
        <v>0.45642579385790449</v>
      </c>
      <c r="I119">
        <v>-5.2115454704912496</v>
      </c>
      <c r="J119">
        <f>(Table2[[#This Row],[1M Return vs Nifty]]-AVERAGE(Table2[1M Return vs Nifty]))/_xlfn.STDEV.P(Table2[1M Return vs Nifty])</f>
        <v>-0.57236469493293085</v>
      </c>
      <c r="K119">
        <v>33.371093330598796</v>
      </c>
      <c r="L119">
        <f>(Table2[[#This Row],[6M Return vs Nifty]]-AVERAGE(Table2[6M Return vs Nifty]))/_xlfn.STDEV.P(Table2[6M Return vs Nifty])</f>
        <v>0.79339101160047487</v>
      </c>
      <c r="M119">
        <v>-0.48679639387364598</v>
      </c>
      <c r="N119">
        <f>(Table2[[#This Row],[1W Return vs Nifty]]-AVERAGE(Table2[1W Return vs Nifty]))/_xlfn.STDEV.P(Table2[1W Return vs Nifty])</f>
        <v>-0.13713507366500399</v>
      </c>
      <c r="O119">
        <v>1920.19</v>
      </c>
      <c r="P119">
        <v>1852.0470998640101</v>
      </c>
      <c r="Q119">
        <v>1545.6227032173899</v>
      </c>
      <c r="R119">
        <v>37.469818830983698</v>
      </c>
      <c r="S119" s="1">
        <f>(Table2[[#This Row],[Close Price]]-Table2[[#This Row],[20D EMA]])/Table2[[#This Row],[20D EMA]]</f>
        <v>3.4944458621282456E-3</v>
      </c>
      <c r="T119" s="1">
        <f>(Table2[[#This Row],[Close Price]]-Table2[[#This Row],[50D EMA]])/Table2[[#This Row],[50D EMA]]</f>
        <v>4.0416304823719773E-2</v>
      </c>
      <c r="U119" s="1">
        <f>(Table2[[#This Row],[Close Price]]-Table2[[#This Row],[200D EMA]])/Table2[[#This Row],[200D EMA]]</f>
        <v>0.24668199812861055</v>
      </c>
      <c r="V119">
        <v>0.37186155610804</v>
      </c>
      <c r="W119">
        <v>1833.2</v>
      </c>
      <c r="X119">
        <v>1934</v>
      </c>
      <c r="Y119">
        <v>1833.2</v>
      </c>
      <c r="Z119">
        <v>1948.4</v>
      </c>
      <c r="AA119">
        <v>1826.3</v>
      </c>
      <c r="AB119">
        <v>2109.9499999999998</v>
      </c>
      <c r="AC119" s="1">
        <f>(Table2[[#This Row],[Close Price]]/Table2[[#This Row],[Day Low]])-1</f>
        <v>5.111280820423314E-2</v>
      </c>
      <c r="AD119" s="1">
        <f>(Table2[[#This Row],[Day High]]/Table2[[#This Row],[Close Price]])-1</f>
        <v>3.6846748663657003E-3</v>
      </c>
      <c r="AE119" s="1">
        <f>(Table2[[#This Row],[Close Price]]/Table2[[#This Row],[Current Week Low]])-1</f>
        <v>5.111280820423314E-2</v>
      </c>
      <c r="AF119" s="1">
        <f>(Table2[[#This Row],[Current Week High]]/Table2[[#This Row],[Close Price]])-1</f>
        <v>1.1157818257304442E-2</v>
      </c>
      <c r="AG119" s="1">
        <f>(Table2[[#This Row],[Close Price]]/Table2[[#This Row],[Current Month Low]])-1</f>
        <v>5.5084049718009176E-2</v>
      </c>
      <c r="AH119" s="1">
        <f>(Table2[[#This Row],[Current Month High]]/Table2[[#This Row],[Close Price]])-1</f>
        <v>9.4997145674399208E-2</v>
      </c>
      <c r="AI119">
        <v>12.0348746691577</v>
      </c>
      <c r="AJ119">
        <v>101.981132075471</v>
      </c>
      <c r="AK119" t="str">
        <f>IF(AND(Table2[[#This Row],[20D EMA]]&gt;Table2[[#This Row],[50D EMA]],Table2[[#This Row],[50D EMA]]&gt;Table2[[#This Row],[200D EMA]]),"Uptrend","Downtrend/NoTrend")</f>
        <v>Uptrend</v>
      </c>
      <c r="AL119">
        <v>0.14000000000000001</v>
      </c>
      <c r="AM119" t="s">
        <v>3191</v>
      </c>
      <c r="AN119">
        <v>-7.28</v>
      </c>
      <c r="AO119" t="s">
        <v>3190</v>
      </c>
      <c r="AP119">
        <v>9.3636825887927003E-2</v>
      </c>
      <c r="AQ119">
        <f>(Table2[[#This Row],[Sharpe Ratio]]-AVERAGE(Table2[Sharpe Ratio]))/_xlfn.STDEV.P(Table2[Sharpe Ratio])</f>
        <v>0.3263829675517026</v>
      </c>
      <c r="AR1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0.86670000441214701</v>
      </c>
      <c r="AS119">
        <f>_xlfn.RANK.AVG(Table2[[#This Row],[1Y Return vs Nifty Z-Score]],Table2[1Y Return vs Nifty Z-Score])</f>
        <v>177</v>
      </c>
      <c r="AT119">
        <f>_xlfn.RANK.AVG(Table2[[#This Row],[6M Return vs Nifty Z-Score]],Table2[6M Return vs Nifty Z-Score])</f>
        <v>109</v>
      </c>
      <c r="AU119">
        <f>_xlfn.RANK.AVG(Table2[[#This Row],[Sharpe Ratio Z-Score]],Table2[Sharpe Ratio Z-Score])</f>
        <v>257</v>
      </c>
      <c r="AV119">
        <f>(Table2[[#This Row],[Rank 1Y]]+Table2[[#This Row],[Rank 6M]]+Table2[[#This Row],[Rank Sharpe]])/3</f>
        <v>181</v>
      </c>
    </row>
    <row r="120" spans="1:48" x14ac:dyDescent="0.3">
      <c r="A120" t="s">
        <v>210</v>
      </c>
      <c r="B120" t="s">
        <v>211</v>
      </c>
      <c r="C120" t="s">
        <v>3145</v>
      </c>
      <c r="D120" t="s">
        <v>54</v>
      </c>
      <c r="E120">
        <v>122526.30512268</v>
      </c>
      <c r="F120">
        <v>3344.65</v>
      </c>
      <c r="G120">
        <v>52.8744406158592</v>
      </c>
      <c r="H120">
        <f>(Table2[[#This Row],[1Y Return vs Nifty]]-AVERAGE(Table2[1Y Return vs Nifty]))/_xlfn.STDEV.P(Table2[1Y Return vs Nifty])</f>
        <v>0.49361738677013323</v>
      </c>
      <c r="I120">
        <v>-3.33690925372253</v>
      </c>
      <c r="J120">
        <f>(Table2[[#This Row],[1M Return vs Nifty]]-AVERAGE(Table2[1M Return vs Nifty]))/_xlfn.STDEV.P(Table2[1M Return vs Nifty])</f>
        <v>-0.3566101575589512</v>
      </c>
      <c r="K120">
        <v>28.043914016368198</v>
      </c>
      <c r="L120">
        <f>(Table2[[#This Row],[6M Return vs Nifty]]-AVERAGE(Table2[6M Return vs Nifty]))/_xlfn.STDEV.P(Table2[6M Return vs Nifty])</f>
        <v>0.62419413676745283</v>
      </c>
      <c r="M120">
        <v>-1.2940149786086199</v>
      </c>
      <c r="N120">
        <f>(Table2[[#This Row],[1W Return vs Nifty]]-AVERAGE(Table2[1W Return vs Nifty]))/_xlfn.STDEV.P(Table2[1W Return vs Nifty])</f>
        <v>-0.31492587981247055</v>
      </c>
      <c r="O120">
        <v>3381.26</v>
      </c>
      <c r="P120">
        <v>3279.2224250334598</v>
      </c>
      <c r="Q120">
        <v>2760.1393218193998</v>
      </c>
      <c r="R120">
        <v>30.884546450990499</v>
      </c>
      <c r="S120" s="1">
        <f>(Table2[[#This Row],[Close Price]]-Table2[[#This Row],[20D EMA]])/Table2[[#This Row],[20D EMA]]</f>
        <v>-1.0827324725102514E-2</v>
      </c>
      <c r="T120" s="1">
        <f>(Table2[[#This Row],[Close Price]]-Table2[[#This Row],[50D EMA]])/Table2[[#This Row],[50D EMA]]</f>
        <v>1.995216136211703E-2</v>
      </c>
      <c r="U120" s="1">
        <f>(Table2[[#This Row],[Close Price]]-Table2[[#This Row],[200D EMA]])/Table2[[#This Row],[200D EMA]]</f>
        <v>0.21176854137758114</v>
      </c>
      <c r="V120">
        <v>0.89090784204072304</v>
      </c>
      <c r="W120">
        <v>3145.75</v>
      </c>
      <c r="X120">
        <v>3373.9</v>
      </c>
      <c r="Y120">
        <v>3145.75</v>
      </c>
      <c r="Z120">
        <v>3438.6</v>
      </c>
      <c r="AA120">
        <v>3145.75</v>
      </c>
      <c r="AB120">
        <v>3627.8</v>
      </c>
      <c r="AC120" s="1">
        <f>(Table2[[#This Row],[Close Price]]/Table2[[#This Row],[Day Low]])-1</f>
        <v>6.322816498450301E-2</v>
      </c>
      <c r="AD120" s="1">
        <f>(Table2[[#This Row],[Day High]]/Table2[[#This Row],[Close Price]])-1</f>
        <v>8.7453096736578306E-3</v>
      </c>
      <c r="AE120" s="1">
        <f>(Table2[[#This Row],[Close Price]]/Table2[[#This Row],[Current Week Low]])-1</f>
        <v>6.322816498450301E-2</v>
      </c>
      <c r="AF120" s="1">
        <f>(Table2[[#This Row],[Current Week High]]/Table2[[#This Row],[Close Price]])-1</f>
        <v>2.8089635686843195E-2</v>
      </c>
      <c r="AG120" s="1">
        <f>(Table2[[#This Row],[Close Price]]/Table2[[#This Row],[Current Month Low]])-1</f>
        <v>6.322816498450301E-2</v>
      </c>
      <c r="AH120" s="1">
        <f>(Table2[[#This Row],[Current Month High]]/Table2[[#This Row],[Close Price]])-1</f>
        <v>8.465758749046981E-2</v>
      </c>
      <c r="AI120">
        <v>9.19677694228095</v>
      </c>
      <c r="AJ120">
        <v>89.945196921941104</v>
      </c>
      <c r="AK120" t="str">
        <f>IF(AND(Table2[[#This Row],[20D EMA]]&gt;Table2[[#This Row],[50D EMA]],Table2[[#This Row],[50D EMA]]&gt;Table2[[#This Row],[200D EMA]]),"Uptrend","Downtrend/NoTrend")</f>
        <v>Uptrend</v>
      </c>
      <c r="AL120">
        <v>0.12</v>
      </c>
      <c r="AM120" t="s">
        <v>3191</v>
      </c>
      <c r="AN120">
        <v>-6.32</v>
      </c>
      <c r="AO120" t="s">
        <v>3190</v>
      </c>
      <c r="AP120">
        <v>0.10045742490243099</v>
      </c>
      <c r="AQ120">
        <f>(Table2[[#This Row],[Sharpe Ratio]]-AVERAGE(Table2[Sharpe Ratio]))/_xlfn.STDEV.P(Table2[Sharpe Ratio])</f>
        <v>0.40630469901811855</v>
      </c>
      <c r="AR1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0.85258018518428269</v>
      </c>
      <c r="AS120">
        <f>_xlfn.RANK.AVG(Table2[[#This Row],[1Y Return vs Nifty Z-Score]],Table2[1Y Return vs Nifty Z-Score])</f>
        <v>168</v>
      </c>
      <c r="AT120">
        <f>_xlfn.RANK.AVG(Table2[[#This Row],[6M Return vs Nifty Z-Score]],Table2[6M Return vs Nifty Z-Score])</f>
        <v>142</v>
      </c>
      <c r="AU120">
        <f>_xlfn.RANK.AVG(Table2[[#This Row],[Sharpe Ratio Z-Score]],Table2[Sharpe Ratio Z-Score])</f>
        <v>234</v>
      </c>
      <c r="AV120">
        <f>(Table2[[#This Row],[Rank 1Y]]+Table2[[#This Row],[Rank 6M]]+Table2[[#This Row],[Rank Sharpe]])/3</f>
        <v>181.33333333333334</v>
      </c>
    </row>
    <row r="121" spans="1:48" x14ac:dyDescent="0.3">
      <c r="A121" t="s">
        <v>118</v>
      </c>
      <c r="B121" t="s">
        <v>119</v>
      </c>
      <c r="C121" t="s">
        <v>3157</v>
      </c>
      <c r="D121" t="s">
        <v>120</v>
      </c>
      <c r="E121">
        <v>235546.83242230001</v>
      </c>
      <c r="F121">
        <v>257.45</v>
      </c>
      <c r="G121">
        <v>101.08128504529</v>
      </c>
      <c r="H121">
        <f>(Table2[[#This Row],[1Y Return vs Nifty]]-AVERAGE(Table2[1Y Return vs Nifty]))/_xlfn.STDEV.P(Table2[1Y Return vs Nifty])</f>
        <v>1.314991384981802</v>
      </c>
      <c r="I121">
        <v>2.0443694288208998</v>
      </c>
      <c r="J121">
        <f>(Table2[[#This Row],[1M Return vs Nifty]]-AVERAGE(Table2[1M Return vs Nifty]))/_xlfn.STDEV.P(Table2[1M Return vs Nifty])</f>
        <v>0.2627288279183882</v>
      </c>
      <c r="K121">
        <v>26.017609676135098</v>
      </c>
      <c r="L121">
        <f>(Table2[[#This Row],[6M Return vs Nifty]]-AVERAGE(Table2[6M Return vs Nifty]))/_xlfn.STDEV.P(Table2[6M Return vs Nifty])</f>
        <v>0.55983655809309074</v>
      </c>
      <c r="M121">
        <v>-1.5332064344766501</v>
      </c>
      <c r="N121">
        <f>(Table2[[#This Row],[1W Return vs Nifty]]-AVERAGE(Table2[1W Return vs Nifty]))/_xlfn.STDEV.P(Table2[1W Return vs Nifty])</f>
        <v>-0.36760806846193705</v>
      </c>
      <c r="O121">
        <v>273.5</v>
      </c>
      <c r="P121">
        <v>264.160206737257</v>
      </c>
      <c r="Q121">
        <v>208.61946553137301</v>
      </c>
      <c r="R121">
        <v>40.533392981092803</v>
      </c>
      <c r="S121" s="1">
        <f>(Table2[[#This Row],[Close Price]]-Table2[[#This Row],[20D EMA]])/Table2[[#This Row],[20D EMA]]</f>
        <v>-5.8683729433272436E-2</v>
      </c>
      <c r="T121" s="1">
        <f>(Table2[[#This Row],[Close Price]]-Table2[[#This Row],[50D EMA]])/Table2[[#This Row],[50D EMA]]</f>
        <v>-2.5402034697569787E-2</v>
      </c>
      <c r="U121" s="1">
        <f>(Table2[[#This Row],[Close Price]]-Table2[[#This Row],[200D EMA]])/Table2[[#This Row],[200D EMA]]</f>
        <v>0.23406509236446899</v>
      </c>
      <c r="V121">
        <v>0.75968515373660295</v>
      </c>
      <c r="W121">
        <v>255.25</v>
      </c>
      <c r="X121">
        <v>270.3</v>
      </c>
      <c r="Y121">
        <v>255.25</v>
      </c>
      <c r="Z121">
        <v>285.25</v>
      </c>
      <c r="AA121">
        <v>255.25</v>
      </c>
      <c r="AB121">
        <v>290</v>
      </c>
      <c r="AC121" s="1">
        <f>(Table2[[#This Row],[Close Price]]/Table2[[#This Row],[Day Low]])-1</f>
        <v>8.6190009794318012E-3</v>
      </c>
      <c r="AD121" s="1">
        <f>(Table2[[#This Row],[Day High]]/Table2[[#This Row],[Close Price]])-1</f>
        <v>4.9912604389201976E-2</v>
      </c>
      <c r="AE121" s="1">
        <f>(Table2[[#This Row],[Close Price]]/Table2[[#This Row],[Current Week Low]])-1</f>
        <v>8.6190009794318012E-3</v>
      </c>
      <c r="AF121" s="1">
        <f>(Table2[[#This Row],[Current Week High]]/Table2[[#This Row],[Close Price]])-1</f>
        <v>0.10798213245290356</v>
      </c>
      <c r="AG121" s="1">
        <f>(Table2[[#This Row],[Close Price]]/Table2[[#This Row],[Current Month Low]])-1</f>
        <v>8.6190009794318012E-3</v>
      </c>
      <c r="AH121" s="1">
        <f>(Table2[[#This Row],[Current Month High]]/Table2[[#This Row],[Close Price]])-1</f>
        <v>0.12643231695474855</v>
      </c>
      <c r="AI121">
        <v>15.847737424742601</v>
      </c>
      <c r="AJ121">
        <v>154.271604938271</v>
      </c>
      <c r="AK121" t="str">
        <f>IF(AND(Table2[[#This Row],[20D EMA]]&gt;Table2[[#This Row],[50D EMA]],Table2[[#This Row],[50D EMA]]&gt;Table2[[#This Row],[200D EMA]]),"Uptrend","Downtrend/NoTrend")</f>
        <v>Uptrend</v>
      </c>
      <c r="AL121">
        <v>0.09</v>
      </c>
      <c r="AM121" t="s">
        <v>3191</v>
      </c>
      <c r="AN121">
        <v>-6.09</v>
      </c>
      <c r="AO121" t="s">
        <v>3190</v>
      </c>
      <c r="AP121">
        <v>7.2873665775527993E-2</v>
      </c>
      <c r="AQ121">
        <f>(Table2[[#This Row],[Sharpe Ratio]]-AVERAGE(Table2[Sharpe Ratio]))/_xlfn.STDEV.P(Table2[Sharpe Ratio])</f>
        <v>8.3086491191109876E-2</v>
      </c>
      <c r="AR1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1.8530351937224534</v>
      </c>
      <c r="AS121">
        <f>_xlfn.RANK.AVG(Table2[[#This Row],[1Y Return vs Nifty Z-Score]],Table2[1Y Return vs Nifty Z-Score])</f>
        <v>73</v>
      </c>
      <c r="AT121">
        <f>_xlfn.RANK.AVG(Table2[[#This Row],[6M Return vs Nifty Z-Score]],Table2[6M Return vs Nifty Z-Score])</f>
        <v>155</v>
      </c>
      <c r="AU121">
        <f>_xlfn.RANK.AVG(Table2[[#This Row],[Sharpe Ratio Z-Score]],Table2[Sharpe Ratio Z-Score])</f>
        <v>319</v>
      </c>
      <c r="AV121">
        <f>(Table2[[#This Row],[Rank 1Y]]+Table2[[#This Row],[Rank 6M]]+Table2[[#This Row],[Rank Sharpe]])/3</f>
        <v>182.33333333333334</v>
      </c>
    </row>
    <row r="122" spans="1:48" x14ac:dyDescent="0.3">
      <c r="A122" t="s">
        <v>188</v>
      </c>
      <c r="B122" t="s">
        <v>189</v>
      </c>
      <c r="C122" t="s">
        <v>3151</v>
      </c>
      <c r="D122" t="s">
        <v>190</v>
      </c>
      <c r="E122">
        <v>142773.46320449701</v>
      </c>
      <c r="F122">
        <v>205.14</v>
      </c>
      <c r="G122">
        <v>86.563217450886398</v>
      </c>
      <c r="H122">
        <f>(Table2[[#This Row],[1Y Return vs Nifty]]-AVERAGE(Table2[1Y Return vs Nifty]))/_xlfn.STDEV.P(Table2[1Y Return vs Nifty])</f>
        <v>1.0676247845029216</v>
      </c>
      <c r="I122">
        <v>5.8265901744843402</v>
      </c>
      <c r="J122">
        <f>(Table2[[#This Row],[1M Return vs Nifty]]-AVERAGE(Table2[1M Return vs Nifty]))/_xlfn.STDEV.P(Table2[1M Return vs Nifty])</f>
        <v>0.69802997057606286</v>
      </c>
      <c r="K122">
        <v>50.009306311798703</v>
      </c>
      <c r="L122">
        <f>(Table2[[#This Row],[6M Return vs Nifty]]-AVERAGE(Table2[6M Return vs Nifty]))/_xlfn.STDEV.P(Table2[6M Return vs Nifty])</f>
        <v>1.321838333000962</v>
      </c>
      <c r="M122">
        <v>-3.1413675178693801</v>
      </c>
      <c r="N122">
        <f>(Table2[[#This Row],[1W Return vs Nifty]]-AVERAGE(Table2[1W Return vs Nifty]))/_xlfn.STDEV.P(Table2[1W Return vs Nifty])</f>
        <v>-0.72180736570092308</v>
      </c>
      <c r="O122">
        <v>205.54</v>
      </c>
      <c r="P122">
        <v>199.141599298117</v>
      </c>
      <c r="Q122">
        <v>162.825380323113</v>
      </c>
      <c r="R122">
        <v>40.838614229608503</v>
      </c>
      <c r="S122" s="1">
        <f>(Table2[[#This Row],[Close Price]]-Table2[[#This Row],[20D EMA]])/Table2[[#This Row],[20D EMA]]</f>
        <v>-1.9460932178651635E-3</v>
      </c>
      <c r="T122" s="1">
        <f>(Table2[[#This Row],[Close Price]]-Table2[[#This Row],[50D EMA]])/Table2[[#This Row],[50D EMA]]</f>
        <v>3.0121284166766779E-2</v>
      </c>
      <c r="U122" s="1">
        <f>(Table2[[#This Row],[Close Price]]-Table2[[#This Row],[200D EMA]])/Table2[[#This Row],[200D EMA]]</f>
        <v>0.25987729672682025</v>
      </c>
      <c r="V122">
        <v>0.66145399626461299</v>
      </c>
      <c r="W122">
        <v>198.54</v>
      </c>
      <c r="X122">
        <v>205.8</v>
      </c>
      <c r="Y122">
        <v>198.54</v>
      </c>
      <c r="Z122">
        <v>215.87</v>
      </c>
      <c r="AA122">
        <v>195.36</v>
      </c>
      <c r="AB122">
        <v>215.87</v>
      </c>
      <c r="AC122" s="1">
        <f>(Table2[[#This Row],[Close Price]]/Table2[[#This Row],[Day Low]])-1</f>
        <v>3.3242671501964249E-2</v>
      </c>
      <c r="AD122" s="1">
        <f>(Table2[[#This Row],[Day High]]/Table2[[#This Row],[Close Price]])-1</f>
        <v>3.2173150043872667E-3</v>
      </c>
      <c r="AE122" s="1">
        <f>(Table2[[#This Row],[Close Price]]/Table2[[#This Row],[Current Week Low]])-1</f>
        <v>3.3242671501964249E-2</v>
      </c>
      <c r="AF122" s="1">
        <f>(Table2[[#This Row],[Current Week High]]/Table2[[#This Row],[Close Price]])-1</f>
        <v>5.2305742419811008E-2</v>
      </c>
      <c r="AG122" s="1">
        <f>(Table2[[#This Row],[Close Price]]/Table2[[#This Row],[Current Month Low]])-1</f>
        <v>5.0061425061424858E-2</v>
      </c>
      <c r="AH122" s="1">
        <f>(Table2[[#This Row],[Current Month High]]/Table2[[#This Row],[Close Price]])-1</f>
        <v>5.2305742419811008E-2</v>
      </c>
      <c r="AI122">
        <v>5.7765428487862103</v>
      </c>
      <c r="AJ122">
        <v>136.336405529953</v>
      </c>
      <c r="AK122" t="str">
        <f>IF(AND(Table2[[#This Row],[20D EMA]]&gt;Table2[[#This Row],[50D EMA]],Table2[[#This Row],[50D EMA]]&gt;Table2[[#This Row],[200D EMA]]),"Uptrend","Downtrend/NoTrend")</f>
        <v>Uptrend</v>
      </c>
      <c r="AL122">
        <v>0.11</v>
      </c>
      <c r="AM122" t="s">
        <v>3191</v>
      </c>
      <c r="AN122">
        <v>-2.66</v>
      </c>
      <c r="AO122" t="s">
        <v>3190</v>
      </c>
      <c r="AP122">
        <v>5.0429728401531003E-2</v>
      </c>
      <c r="AQ122">
        <f>(Table2[[#This Row],[Sharpe Ratio]]-AVERAGE(Table2[Sharpe Ratio]))/_xlfn.STDEV.P(Table2[Sharpe Ratio])</f>
        <v>-0.17990482849198836</v>
      </c>
      <c r="AR1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2.1857808938870349</v>
      </c>
      <c r="AS122">
        <f>_xlfn.RANK.AVG(Table2[[#This Row],[1Y Return vs Nifty Z-Score]],Table2[1Y Return vs Nifty Z-Score])</f>
        <v>97</v>
      </c>
      <c r="AT122">
        <f>_xlfn.RANK.AVG(Table2[[#This Row],[6M Return vs Nifty Z-Score]],Table2[6M Return vs Nifty Z-Score])</f>
        <v>68</v>
      </c>
      <c r="AU122">
        <f>_xlfn.RANK.AVG(Table2[[#This Row],[Sharpe Ratio Z-Score]],Table2[Sharpe Ratio Z-Score])</f>
        <v>386</v>
      </c>
      <c r="AV122">
        <f>(Table2[[#This Row],[Rank 1Y]]+Table2[[#This Row],[Rank 6M]]+Table2[[#This Row],[Rank Sharpe]])/3</f>
        <v>183.66666666666666</v>
      </c>
    </row>
    <row r="123" spans="1:48" x14ac:dyDescent="0.3">
      <c r="A123" t="s">
        <v>1552</v>
      </c>
      <c r="B123" t="s">
        <v>1553</v>
      </c>
      <c r="C123" t="s">
        <v>3143</v>
      </c>
      <c r="D123" t="s">
        <v>268</v>
      </c>
      <c r="E123">
        <v>6380.8691975849997</v>
      </c>
      <c r="F123">
        <v>1281.8499999999999</v>
      </c>
      <c r="G123">
        <v>102.410767880507</v>
      </c>
      <c r="H123">
        <f>(Table2[[#This Row],[1Y Return vs Nifty]]-AVERAGE(Table2[1Y Return vs Nifty]))/_xlfn.STDEV.P(Table2[1Y Return vs Nifty])</f>
        <v>1.3376438245853635</v>
      </c>
      <c r="I123">
        <v>-7.8787751860936801</v>
      </c>
      <c r="J123">
        <f>(Table2[[#This Row],[1M Return vs Nifty]]-AVERAGE(Table2[1M Return vs Nifty]))/_xlfn.STDEV.P(Table2[1M Return vs Nifty])</f>
        <v>-0.87933994069653665</v>
      </c>
      <c r="K123">
        <v>16.944909541816301</v>
      </c>
      <c r="L123">
        <f>(Table2[[#This Row],[6M Return vs Nifty]]-AVERAGE(Table2[6M Return vs Nifty]))/_xlfn.STDEV.P(Table2[6M Return vs Nifty])</f>
        <v>0.27167796261964566</v>
      </c>
      <c r="M123">
        <v>-0.21023433387460599</v>
      </c>
      <c r="N123">
        <f>(Table2[[#This Row],[1W Return vs Nifty]]-AVERAGE(Table2[1W Return vs Nifty]))/_xlfn.STDEV.P(Table2[1W Return vs Nifty])</f>
        <v>-7.6221967194373241E-2</v>
      </c>
      <c r="O123">
        <v>1328.01</v>
      </c>
      <c r="P123">
        <v>1321.27569091176</v>
      </c>
      <c r="Q123">
        <v>1098.56781923976</v>
      </c>
      <c r="R123">
        <v>43.043705834539999</v>
      </c>
      <c r="S123" s="1">
        <f>(Table2[[#This Row],[Close Price]]-Table2[[#This Row],[20D EMA]])/Table2[[#This Row],[20D EMA]]</f>
        <v>-3.4758774406819286E-2</v>
      </c>
      <c r="T123" s="1">
        <f>(Table2[[#This Row],[Close Price]]-Table2[[#This Row],[50D EMA]])/Table2[[#This Row],[50D EMA]]</f>
        <v>-2.9839110174314908E-2</v>
      </c>
      <c r="U123" s="1">
        <f>(Table2[[#This Row],[Close Price]]-Table2[[#This Row],[200D EMA]])/Table2[[#This Row],[200D EMA]]</f>
        <v>0.16683738368294496</v>
      </c>
      <c r="V123">
        <v>0.42250102583877203</v>
      </c>
      <c r="W123">
        <v>1255.2</v>
      </c>
      <c r="X123">
        <v>1294.95</v>
      </c>
      <c r="Y123">
        <v>1255.2</v>
      </c>
      <c r="Z123">
        <v>1362</v>
      </c>
      <c r="AA123">
        <v>1238.0999999999999</v>
      </c>
      <c r="AB123">
        <v>1391.8</v>
      </c>
      <c r="AC123" s="1">
        <f>(Table2[[#This Row],[Close Price]]/Table2[[#This Row],[Day Low]])-1</f>
        <v>2.1231676226896035E-2</v>
      </c>
      <c r="AD123" s="1">
        <f>(Table2[[#This Row],[Day High]]/Table2[[#This Row],[Close Price]])-1</f>
        <v>1.0219604477903044E-2</v>
      </c>
      <c r="AE123" s="1">
        <f>(Table2[[#This Row],[Close Price]]/Table2[[#This Row],[Current Week Low]])-1</f>
        <v>2.1231676226896035E-2</v>
      </c>
      <c r="AF123" s="1">
        <f>(Table2[[#This Row],[Current Week High]]/Table2[[#This Row],[Close Price]])-1</f>
        <v>6.2526816710223532E-2</v>
      </c>
      <c r="AG123" s="1">
        <f>(Table2[[#This Row],[Close Price]]/Table2[[#This Row],[Current Month Low]])-1</f>
        <v>3.5336402552297974E-2</v>
      </c>
      <c r="AH123" s="1">
        <f>(Table2[[#This Row],[Current Month High]]/Table2[[#This Row],[Close Price]])-1</f>
        <v>8.5774466591254761E-2</v>
      </c>
      <c r="AI123">
        <v>18.075437843741401</v>
      </c>
      <c r="AJ123">
        <v>141.83567587963401</v>
      </c>
      <c r="AK123" t="str">
        <f>IF(AND(Table2[[#This Row],[20D EMA]]&gt;Table2[[#This Row],[50D EMA]],Table2[[#This Row],[50D EMA]]&gt;Table2[[#This Row],[200D EMA]]),"Uptrend","Downtrend/NoTrend")</f>
        <v>Uptrend</v>
      </c>
      <c r="AL123">
        <v>0.13</v>
      </c>
      <c r="AM123" t="s">
        <v>3191</v>
      </c>
      <c r="AN123">
        <v>-7.05</v>
      </c>
      <c r="AO123" t="s">
        <v>3190</v>
      </c>
      <c r="AP123">
        <v>9.2752914572173994E-2</v>
      </c>
      <c r="AQ123">
        <f>(Table2[[#This Row],[Sharpe Ratio]]-AVERAGE(Table2[Sharpe Ratio]))/_xlfn.STDEV.P(Table2[Sharpe Ratio])</f>
        <v>0.3160255601352111</v>
      </c>
      <c r="AR1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0.96978543944931028</v>
      </c>
      <c r="AS123">
        <f>_xlfn.RANK.AVG(Table2[[#This Row],[1Y Return vs Nifty Z-Score]],Table2[1Y Return vs Nifty Z-Score])</f>
        <v>68</v>
      </c>
      <c r="AT123">
        <f>_xlfn.RANK.AVG(Table2[[#This Row],[6M Return vs Nifty Z-Score]],Table2[6M Return vs Nifty Z-Score])</f>
        <v>223</v>
      </c>
      <c r="AU123">
        <f>_xlfn.RANK.AVG(Table2[[#This Row],[Sharpe Ratio Z-Score]],Table2[Sharpe Ratio Z-Score])</f>
        <v>261</v>
      </c>
      <c r="AV123">
        <f>(Table2[[#This Row],[Rank 1Y]]+Table2[[#This Row],[Rank 6M]]+Table2[[#This Row],[Rank Sharpe]])/3</f>
        <v>184</v>
      </c>
    </row>
    <row r="124" spans="1:48" x14ac:dyDescent="0.3">
      <c r="A124" t="s">
        <v>814</v>
      </c>
      <c r="B124" t="s">
        <v>815</v>
      </c>
      <c r="C124" t="s">
        <v>3154</v>
      </c>
      <c r="D124" t="s">
        <v>154</v>
      </c>
      <c r="E124">
        <v>19771.512654149999</v>
      </c>
      <c r="F124">
        <v>827.7</v>
      </c>
      <c r="G124">
        <v>114.087686270877</v>
      </c>
      <c r="H124">
        <f>(Table2[[#This Row],[1Y Return vs Nifty]]-AVERAGE(Table2[1Y Return vs Nifty]))/_xlfn.STDEV.P(Table2[1Y Return vs Nifty])</f>
        <v>1.5366014053730845</v>
      </c>
      <c r="I124">
        <v>7.0793569193428096</v>
      </c>
      <c r="J124">
        <f>(Table2[[#This Row],[1M Return vs Nifty]]-AVERAGE(Table2[1M Return vs Nifty]))/_xlfn.STDEV.P(Table2[1M Return vs Nifty])</f>
        <v>0.84221266962811692</v>
      </c>
      <c r="K124">
        <v>-3.5390987837498602</v>
      </c>
      <c r="L124">
        <f>(Table2[[#This Row],[6M Return vs Nifty]]-AVERAGE(Table2[6M Return vs Nifty]))/_xlfn.STDEV.P(Table2[6M Return vs Nifty])</f>
        <v>-0.37891590484808912</v>
      </c>
      <c r="M124">
        <v>-3.8470113715243199</v>
      </c>
      <c r="N124">
        <f>(Table2[[#This Row],[1W Return vs Nifty]]-AVERAGE(Table2[1W Return vs Nifty]))/_xlfn.STDEV.P(Table2[1W Return vs Nifty])</f>
        <v>-0.87722622246015725</v>
      </c>
      <c r="O124">
        <v>826.16</v>
      </c>
      <c r="P124">
        <v>816.49204696437096</v>
      </c>
      <c r="Q124">
        <v>714.48107160383495</v>
      </c>
      <c r="R124">
        <v>48.118987281628897</v>
      </c>
      <c r="S124" s="1">
        <f>(Table2[[#This Row],[Close Price]]-Table2[[#This Row],[20D EMA]])/Table2[[#This Row],[20D EMA]]</f>
        <v>1.8640457054324554E-3</v>
      </c>
      <c r="T124" s="1">
        <f>(Table2[[#This Row],[Close Price]]-Table2[[#This Row],[50D EMA]])/Table2[[#This Row],[50D EMA]]</f>
        <v>1.3726959224280315E-2</v>
      </c>
      <c r="U124" s="1">
        <f>(Table2[[#This Row],[Close Price]]-Table2[[#This Row],[200D EMA]])/Table2[[#This Row],[200D EMA]]</f>
        <v>0.15846316004147787</v>
      </c>
      <c r="V124">
        <v>0.90564798990425999</v>
      </c>
      <c r="W124">
        <v>803.1</v>
      </c>
      <c r="X124">
        <v>839.8</v>
      </c>
      <c r="Y124">
        <v>803.1</v>
      </c>
      <c r="Z124">
        <v>880</v>
      </c>
      <c r="AA124">
        <v>737.05</v>
      </c>
      <c r="AB124">
        <v>880</v>
      </c>
      <c r="AC124" s="1">
        <f>(Table2[[#This Row],[Close Price]]/Table2[[#This Row],[Day Low]])-1</f>
        <v>3.0631303698169576E-2</v>
      </c>
      <c r="AD124" s="1">
        <f>(Table2[[#This Row],[Day High]]/Table2[[#This Row],[Close Price]])-1</f>
        <v>1.4618823245136969E-2</v>
      </c>
      <c r="AE124" s="1">
        <f>(Table2[[#This Row],[Close Price]]/Table2[[#This Row],[Current Week Low]])-1</f>
        <v>3.0631303698169576E-2</v>
      </c>
      <c r="AF124" s="1">
        <f>(Table2[[#This Row],[Current Week High]]/Table2[[#This Row],[Close Price]])-1</f>
        <v>6.3187145100881859E-2</v>
      </c>
      <c r="AG124" s="1">
        <f>(Table2[[#This Row],[Close Price]]/Table2[[#This Row],[Current Month Low]])-1</f>
        <v>0.12299029916559268</v>
      </c>
      <c r="AH124" s="1">
        <f>(Table2[[#This Row],[Current Month High]]/Table2[[#This Row],[Close Price]])-1</f>
        <v>6.3187145100881859E-2</v>
      </c>
      <c r="AI124">
        <v>18.400386613507301</v>
      </c>
      <c r="AJ124">
        <v>175.9</v>
      </c>
      <c r="AK124" t="str">
        <f>IF(AND(Table2[[#This Row],[20D EMA]]&gt;Table2[[#This Row],[50D EMA]],Table2[[#This Row],[50D EMA]]&gt;Table2[[#This Row],[200D EMA]]),"Uptrend","Downtrend/NoTrend")</f>
        <v>Uptrend</v>
      </c>
      <c r="AL124">
        <v>7.0000000000000007E-2</v>
      </c>
      <c r="AM124" t="s">
        <v>3191</v>
      </c>
      <c r="AN124">
        <v>1.42</v>
      </c>
      <c r="AO124" t="s">
        <v>3191</v>
      </c>
      <c r="AP124">
        <v>0.19698254835888701</v>
      </c>
      <c r="AQ124">
        <f>(Table2[[#This Row],[Sharpe Ratio]]-AVERAGE(Table2[Sharpe Ratio]))/_xlfn.STDEV.P(Table2[Sharpe Ratio])</f>
        <v>1.5373571154180197</v>
      </c>
      <c r="AR1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2.6600290631109749</v>
      </c>
      <c r="AS124">
        <f>_xlfn.RANK.AVG(Table2[[#This Row],[1Y Return vs Nifty Z-Score]],Table2[1Y Return vs Nifty Z-Score])</f>
        <v>52</v>
      </c>
      <c r="AT124">
        <f>_xlfn.RANK.AVG(Table2[[#This Row],[6M Return vs Nifty Z-Score]],Table2[6M Return vs Nifty Z-Score])</f>
        <v>457</v>
      </c>
      <c r="AU124">
        <f>_xlfn.RANK.AVG(Table2[[#This Row],[Sharpe Ratio Z-Score]],Table2[Sharpe Ratio Z-Score])</f>
        <v>45</v>
      </c>
      <c r="AV124">
        <f>(Table2[[#This Row],[Rank 1Y]]+Table2[[#This Row],[Rank 6M]]+Table2[[#This Row],[Rank Sharpe]])/3</f>
        <v>184.66666666666666</v>
      </c>
    </row>
    <row r="125" spans="1:48" x14ac:dyDescent="0.3">
      <c r="A125" t="s">
        <v>1475</v>
      </c>
      <c r="B125" t="s">
        <v>1476</v>
      </c>
      <c r="C125" t="s">
        <v>3153</v>
      </c>
      <c r="D125" t="s">
        <v>77</v>
      </c>
      <c r="E125">
        <v>7018.8037175999998</v>
      </c>
      <c r="F125">
        <v>331.75</v>
      </c>
      <c r="G125">
        <v>36.075457035377603</v>
      </c>
      <c r="H125">
        <f>(Table2[[#This Row],[1Y Return vs Nifty]]-AVERAGE(Table2[1Y Return vs Nifty]))/_xlfn.STDEV.P(Table2[1Y Return vs Nifty])</f>
        <v>0.20738731980129499</v>
      </c>
      <c r="I125">
        <v>20.160054745681499</v>
      </c>
      <c r="J125">
        <f>(Table2[[#This Row],[1M Return vs Nifty]]-AVERAGE(Table2[1M Return vs Nifty]))/_xlfn.STDEV.P(Table2[1M Return vs Nifty])</f>
        <v>2.3476887096222341</v>
      </c>
      <c r="K125">
        <v>56.222767096747198</v>
      </c>
      <c r="L125">
        <f>(Table2[[#This Row],[6M Return vs Nifty]]-AVERAGE(Table2[6M Return vs Nifty]))/_xlfn.STDEV.P(Table2[6M Return vs Nifty])</f>
        <v>1.5191844489656467</v>
      </c>
      <c r="M125">
        <v>17.1506800969638</v>
      </c>
      <c r="N125">
        <f>(Table2[[#This Row],[1W Return vs Nifty]]-AVERAGE(Table2[1W Return vs Nifty]))/_xlfn.STDEV.P(Table2[1W Return vs Nifty])</f>
        <v>3.7475390691417036</v>
      </c>
      <c r="O125">
        <v>306.20999999999998</v>
      </c>
      <c r="P125">
        <v>302.546329946681</v>
      </c>
      <c r="Q125">
        <v>266.96604704806998</v>
      </c>
      <c r="R125">
        <v>79.003463770333695</v>
      </c>
      <c r="S125" s="1">
        <f>(Table2[[#This Row],[Close Price]]-Table2[[#This Row],[20D EMA]])/Table2[[#This Row],[20D EMA]]</f>
        <v>8.3406812318343695E-2</v>
      </c>
      <c r="T125" s="1">
        <f>(Table2[[#This Row],[Close Price]]-Table2[[#This Row],[50D EMA]])/Table2[[#This Row],[50D EMA]]</f>
        <v>9.652627436751815E-2</v>
      </c>
      <c r="U125" s="1">
        <f>(Table2[[#This Row],[Close Price]]-Table2[[#This Row],[200D EMA]])/Table2[[#This Row],[200D EMA]]</f>
        <v>0.24266738661439222</v>
      </c>
      <c r="V125">
        <v>0.94060891633655297</v>
      </c>
      <c r="W125">
        <v>330.05</v>
      </c>
      <c r="X125">
        <v>348.05</v>
      </c>
      <c r="Y125">
        <v>286</v>
      </c>
      <c r="Z125">
        <v>348.05</v>
      </c>
      <c r="AA125">
        <v>282.05</v>
      </c>
      <c r="AB125">
        <v>348.05</v>
      </c>
      <c r="AC125" s="1">
        <f>(Table2[[#This Row],[Close Price]]/Table2[[#This Row],[Day Low]])-1</f>
        <v>5.1507347371611001E-3</v>
      </c>
      <c r="AD125" s="1">
        <f>(Table2[[#This Row],[Day High]]/Table2[[#This Row],[Close Price]])-1</f>
        <v>4.9133383571966949E-2</v>
      </c>
      <c r="AE125" s="1">
        <f>(Table2[[#This Row],[Close Price]]/Table2[[#This Row],[Current Week Low]])-1</f>
        <v>0.159965034965035</v>
      </c>
      <c r="AF125" s="1">
        <f>(Table2[[#This Row],[Current Week High]]/Table2[[#This Row],[Close Price]])-1</f>
        <v>4.9133383571966949E-2</v>
      </c>
      <c r="AG125" s="1">
        <f>(Table2[[#This Row],[Close Price]]/Table2[[#This Row],[Current Month Low]])-1</f>
        <v>0.17620989186314473</v>
      </c>
      <c r="AH125" s="1">
        <f>(Table2[[#This Row],[Current Month High]]/Table2[[#This Row],[Close Price]])-1</f>
        <v>4.9133383571966949E-2</v>
      </c>
      <c r="AI125">
        <v>11.409193669932099</v>
      </c>
      <c r="AJ125">
        <v>82.280219780219696</v>
      </c>
      <c r="AK125" t="str">
        <f>IF(AND(Table2[[#This Row],[20D EMA]]&gt;Table2[[#This Row],[50D EMA]],Table2[[#This Row],[50D EMA]]&gt;Table2[[#This Row],[200D EMA]]),"Uptrend","Downtrend/NoTrend")</f>
        <v>Uptrend</v>
      </c>
      <c r="AL125">
        <v>-0.02</v>
      </c>
      <c r="AM125" t="s">
        <v>3190</v>
      </c>
      <c r="AN125">
        <v>5.8</v>
      </c>
      <c r="AO125" t="s">
        <v>3191</v>
      </c>
      <c r="AP125">
        <v>8.8116043657023996E-2</v>
      </c>
      <c r="AQ125">
        <f>(Table2[[#This Row],[Sharpe Ratio]]-AVERAGE(Table2[Sharpe Ratio]))/_xlfn.STDEV.P(Table2[Sharpe Ratio])</f>
        <v>0.26169209890445988</v>
      </c>
      <c r="AR1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8.0834916464353395</v>
      </c>
      <c r="AS125">
        <f>_xlfn.RANK.AVG(Table2[[#This Row],[1Y Return vs Nifty Z-Score]],Table2[1Y Return vs Nifty Z-Score])</f>
        <v>231</v>
      </c>
      <c r="AT125">
        <f>_xlfn.RANK.AVG(Table2[[#This Row],[6M Return vs Nifty Z-Score]],Table2[6M Return vs Nifty Z-Score])</f>
        <v>51</v>
      </c>
      <c r="AU125">
        <f>_xlfn.RANK.AVG(Table2[[#This Row],[Sharpe Ratio Z-Score]],Table2[Sharpe Ratio Z-Score])</f>
        <v>274</v>
      </c>
      <c r="AV125">
        <f>(Table2[[#This Row],[Rank 1Y]]+Table2[[#This Row],[Rank 6M]]+Table2[[#This Row],[Rank Sharpe]])/3</f>
        <v>185.33333333333334</v>
      </c>
    </row>
    <row r="126" spans="1:48" x14ac:dyDescent="0.3">
      <c r="A126" t="s">
        <v>1143</v>
      </c>
      <c r="B126" t="s">
        <v>1144</v>
      </c>
      <c r="C126" t="s">
        <v>3150</v>
      </c>
      <c r="D126" t="s">
        <v>209</v>
      </c>
      <c r="E126">
        <v>10997.95878723</v>
      </c>
      <c r="F126">
        <v>281.25</v>
      </c>
      <c r="G126">
        <v>39.875360678701597</v>
      </c>
      <c r="H126">
        <f>(Table2[[#This Row],[1Y Return vs Nifty]]-AVERAGE(Table2[1Y Return vs Nifty]))/_xlfn.STDEV.P(Table2[1Y Return vs Nifty])</f>
        <v>0.27213211040680957</v>
      </c>
      <c r="I126">
        <v>15.822925468568</v>
      </c>
      <c r="J126">
        <f>(Table2[[#This Row],[1M Return vs Nifty]]-AVERAGE(Table2[1M Return vs Nifty]))/_xlfn.STDEV.P(Table2[1M Return vs Nifty])</f>
        <v>1.848522358121935</v>
      </c>
      <c r="K126">
        <v>31.4587352489552</v>
      </c>
      <c r="L126">
        <f>(Table2[[#This Row],[6M Return vs Nifty]]-AVERAGE(Table2[6M Return vs Nifty]))/_xlfn.STDEV.P(Table2[6M Return vs Nifty])</f>
        <v>0.73265248716007847</v>
      </c>
      <c r="M126">
        <v>-4.6950875246482999</v>
      </c>
      <c r="N126">
        <f>(Table2[[#This Row],[1W Return vs Nifty]]-AVERAGE(Table2[1W Return vs Nifty]))/_xlfn.STDEV.P(Table2[1W Return vs Nifty])</f>
        <v>-1.0640159542499164</v>
      </c>
      <c r="O126">
        <v>288.52</v>
      </c>
      <c r="P126">
        <v>263.967304350701</v>
      </c>
      <c r="Q126">
        <v>221.01771293527401</v>
      </c>
      <c r="R126">
        <v>36.330093384002303</v>
      </c>
      <c r="S126" s="1">
        <f>(Table2[[#This Row],[Close Price]]-Table2[[#This Row],[20D EMA]])/Table2[[#This Row],[20D EMA]]</f>
        <v>-2.5197559961181139E-2</v>
      </c>
      <c r="T126" s="1">
        <f>(Table2[[#This Row],[Close Price]]-Table2[[#This Row],[50D EMA]])/Table2[[#This Row],[50D EMA]]</f>
        <v>6.5472864875483219E-2</v>
      </c>
      <c r="U126" s="1">
        <f>(Table2[[#This Row],[Close Price]]-Table2[[#This Row],[200D EMA]])/Table2[[#This Row],[200D EMA]]</f>
        <v>0.27252244295173428</v>
      </c>
      <c r="V126">
        <v>0.315435276129302</v>
      </c>
      <c r="W126">
        <v>266.14999999999998</v>
      </c>
      <c r="X126">
        <v>284.60000000000002</v>
      </c>
      <c r="Y126">
        <v>266.14999999999998</v>
      </c>
      <c r="Z126">
        <v>297.75</v>
      </c>
      <c r="AA126">
        <v>266.14999999999998</v>
      </c>
      <c r="AB126">
        <v>345.7</v>
      </c>
      <c r="AC126" s="1">
        <f>(Table2[[#This Row],[Close Price]]/Table2[[#This Row],[Day Low]])-1</f>
        <v>5.6734923915085611E-2</v>
      </c>
      <c r="AD126" s="1">
        <f>(Table2[[#This Row],[Day High]]/Table2[[#This Row],[Close Price]])-1</f>
        <v>1.1911111111111206E-2</v>
      </c>
      <c r="AE126" s="1">
        <f>(Table2[[#This Row],[Close Price]]/Table2[[#This Row],[Current Week Low]])-1</f>
        <v>5.6734923915085611E-2</v>
      </c>
      <c r="AF126" s="1">
        <f>(Table2[[#This Row],[Current Week High]]/Table2[[#This Row],[Close Price]])-1</f>
        <v>5.8666666666666645E-2</v>
      </c>
      <c r="AG126" s="1">
        <f>(Table2[[#This Row],[Close Price]]/Table2[[#This Row],[Current Month Low]])-1</f>
        <v>5.6734923915085611E-2</v>
      </c>
      <c r="AH126" s="1">
        <f>(Table2[[#This Row],[Current Month High]]/Table2[[#This Row],[Close Price]])-1</f>
        <v>0.22915555555555556</v>
      </c>
      <c r="AI126">
        <v>24.8</v>
      </c>
      <c r="AJ126">
        <v>94.704049844236707</v>
      </c>
      <c r="AK126" t="str">
        <f>IF(AND(Table2[[#This Row],[20D EMA]]&gt;Table2[[#This Row],[50D EMA]],Table2[[#This Row],[50D EMA]]&gt;Table2[[#This Row],[200D EMA]]),"Uptrend","Downtrend/NoTrend")</f>
        <v>Uptrend</v>
      </c>
      <c r="AL126">
        <v>0.45</v>
      </c>
      <c r="AM126" t="s">
        <v>3191</v>
      </c>
      <c r="AN126">
        <v>-15.29</v>
      </c>
      <c r="AO126" t="s">
        <v>3190</v>
      </c>
      <c r="AP126">
        <v>0.103934798288039</v>
      </c>
      <c r="AQ126">
        <f>(Table2[[#This Row],[Sharpe Ratio]]-AVERAGE(Table2[Sharpe Ratio]))/_xlfn.STDEV.P(Table2[Sharpe Ratio])</f>
        <v>0.44705151631994694</v>
      </c>
      <c r="AR1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2.2363425177588536</v>
      </c>
      <c r="AS126">
        <f>_xlfn.RANK.AVG(Table2[[#This Row],[1Y Return vs Nifty Z-Score]],Table2[1Y Return vs Nifty Z-Score])</f>
        <v>214</v>
      </c>
      <c r="AT126">
        <f>_xlfn.RANK.AVG(Table2[[#This Row],[6M Return vs Nifty Z-Score]],Table2[6M Return vs Nifty Z-Score])</f>
        <v>119</v>
      </c>
      <c r="AU126">
        <f>_xlfn.RANK.AVG(Table2[[#This Row],[Sharpe Ratio Z-Score]],Table2[Sharpe Ratio Z-Score])</f>
        <v>224</v>
      </c>
      <c r="AV126">
        <f>(Table2[[#This Row],[Rank 1Y]]+Table2[[#This Row],[Rank 6M]]+Table2[[#This Row],[Rank Sharpe]])/3</f>
        <v>185.66666666666666</v>
      </c>
    </row>
    <row r="127" spans="1:48" x14ac:dyDescent="0.3">
      <c r="A127" t="s">
        <v>1074</v>
      </c>
      <c r="B127" t="s">
        <v>1075</v>
      </c>
      <c r="C127" t="s">
        <v>3151</v>
      </c>
      <c r="D127" t="s">
        <v>190</v>
      </c>
      <c r="E127">
        <v>12498.121992320001</v>
      </c>
      <c r="F127">
        <v>536.5</v>
      </c>
      <c r="G127">
        <v>30.9372100147047</v>
      </c>
      <c r="H127">
        <f>(Table2[[#This Row],[1Y Return vs Nifty]]-AVERAGE(Table2[1Y Return vs Nifty]))/_xlfn.STDEV.P(Table2[1Y Return vs Nifty])</f>
        <v>0.11983911893642601</v>
      </c>
      <c r="I127">
        <v>-2.7144229890917702</v>
      </c>
      <c r="J127">
        <f>(Table2[[#This Row],[1M Return vs Nifty]]-AVERAGE(Table2[1M Return vs Nifty]))/_xlfn.STDEV.P(Table2[1M Return vs Nifty])</f>
        <v>-0.28496733168921295</v>
      </c>
      <c r="K127">
        <v>19.934372846478801</v>
      </c>
      <c r="L127">
        <f>(Table2[[#This Row],[6M Return vs Nifty]]-AVERAGE(Table2[6M Return vs Nifty]))/_xlfn.STDEV.P(Table2[6M Return vs Nifty])</f>
        <v>0.36662649330373942</v>
      </c>
      <c r="M127">
        <v>-8.6152371320195105</v>
      </c>
      <c r="N127">
        <f>(Table2[[#This Row],[1W Return vs Nifty]]-AVERAGE(Table2[1W Return vs Nifty]))/_xlfn.STDEV.P(Table2[1W Return vs Nifty])</f>
        <v>-1.9274333384545057</v>
      </c>
      <c r="O127">
        <v>565.89</v>
      </c>
      <c r="P127">
        <v>554.34576193842395</v>
      </c>
      <c r="Q127">
        <v>473.53994662800397</v>
      </c>
      <c r="R127">
        <v>25.418518098838799</v>
      </c>
      <c r="S127" s="1">
        <f>(Table2[[#This Row],[Close Price]]-Table2[[#This Row],[20D EMA]])/Table2[[#This Row],[20D EMA]]</f>
        <v>-5.1935888600257975E-2</v>
      </c>
      <c r="T127" s="1">
        <f>(Table2[[#This Row],[Close Price]]-Table2[[#This Row],[50D EMA]])/Table2[[#This Row],[50D EMA]]</f>
        <v>-3.219247473999131E-2</v>
      </c>
      <c r="U127" s="1">
        <f>(Table2[[#This Row],[Close Price]]-Table2[[#This Row],[200D EMA]])/Table2[[#This Row],[200D EMA]]</f>
        <v>0.13295616097506383</v>
      </c>
      <c r="V127">
        <v>0.44726010992225801</v>
      </c>
      <c r="W127">
        <v>518.29999999999995</v>
      </c>
      <c r="X127">
        <v>541</v>
      </c>
      <c r="Y127">
        <v>518.29999999999995</v>
      </c>
      <c r="Z127">
        <v>583.6</v>
      </c>
      <c r="AA127">
        <v>518.29999999999995</v>
      </c>
      <c r="AB127">
        <v>614.9</v>
      </c>
      <c r="AC127" s="1">
        <f>(Table2[[#This Row],[Close Price]]/Table2[[#This Row],[Day Low]])-1</f>
        <v>3.5114798379317191E-2</v>
      </c>
      <c r="AD127" s="1">
        <f>(Table2[[#This Row],[Day High]]/Table2[[#This Row],[Close Price]])-1</f>
        <v>8.3876980428705394E-3</v>
      </c>
      <c r="AE127" s="1">
        <f>(Table2[[#This Row],[Close Price]]/Table2[[#This Row],[Current Week Low]])-1</f>
        <v>3.5114798379317191E-2</v>
      </c>
      <c r="AF127" s="1">
        <f>(Table2[[#This Row],[Current Week High]]/Table2[[#This Row],[Close Price]])-1</f>
        <v>8.7791239515377484E-2</v>
      </c>
      <c r="AG127" s="1">
        <f>(Table2[[#This Row],[Close Price]]/Table2[[#This Row],[Current Month Low]])-1</f>
        <v>3.5114798379317191E-2</v>
      </c>
      <c r="AH127" s="1">
        <f>(Table2[[#This Row],[Current Month High]]/Table2[[#This Row],[Close Price]])-1</f>
        <v>0.14613233923578739</v>
      </c>
      <c r="AI127">
        <v>21.528424976700801</v>
      </c>
      <c r="AJ127">
        <v>71.405750798721996</v>
      </c>
      <c r="AK127" t="str">
        <f>IF(AND(Table2[[#This Row],[20D EMA]]&gt;Table2[[#This Row],[50D EMA]],Table2[[#This Row],[50D EMA]]&gt;Table2[[#This Row],[200D EMA]]),"Uptrend","Downtrend/NoTrend")</f>
        <v>Uptrend</v>
      </c>
      <c r="AL127">
        <v>0.15</v>
      </c>
      <c r="AM127" t="s">
        <v>3191</v>
      </c>
      <c r="AN127">
        <v>-12.42</v>
      </c>
      <c r="AO127" t="s">
        <v>3190</v>
      </c>
      <c r="AP127">
        <v>0.155073111463324</v>
      </c>
      <c r="AQ127">
        <f>(Table2[[#This Row],[Sharpe Ratio]]-AVERAGE(Table2[Sharpe Ratio]))/_xlfn.STDEV.P(Table2[Sharpe Ratio])</f>
        <v>1.0462749165740122</v>
      </c>
      <c r="AR1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-0.67966014132954089</v>
      </c>
      <c r="AS127">
        <f>_xlfn.RANK.AVG(Table2[[#This Row],[1Y Return vs Nifty Z-Score]],Table2[1Y Return vs Nifty Z-Score])</f>
        <v>258</v>
      </c>
      <c r="AT127">
        <f>_xlfn.RANK.AVG(Table2[[#This Row],[6M Return vs Nifty Z-Score]],Table2[6M Return vs Nifty Z-Score])</f>
        <v>194</v>
      </c>
      <c r="AU127">
        <f>_xlfn.RANK.AVG(Table2[[#This Row],[Sharpe Ratio Z-Score]],Table2[Sharpe Ratio Z-Score])</f>
        <v>107</v>
      </c>
      <c r="AV127">
        <f>(Table2[[#This Row],[Rank 1Y]]+Table2[[#This Row],[Rank 6M]]+Table2[[#This Row],[Rank Sharpe]])/3</f>
        <v>186.33333333333334</v>
      </c>
    </row>
    <row r="128" spans="1:48" x14ac:dyDescent="0.3">
      <c r="A128" t="s">
        <v>490</v>
      </c>
      <c r="B128" t="s">
        <v>491</v>
      </c>
      <c r="C128" t="s">
        <v>3145</v>
      </c>
      <c r="D128" t="s">
        <v>141</v>
      </c>
      <c r="E128">
        <v>43465.252800000002</v>
      </c>
      <c r="F128">
        <v>215.06</v>
      </c>
      <c r="G128">
        <v>141.63949536419199</v>
      </c>
      <c r="H128">
        <f>(Table2[[#This Row],[1Y Return vs Nifty]]-AVERAGE(Table2[1Y Return vs Nifty]))/_xlfn.STDEV.P(Table2[1Y Return vs Nifty])</f>
        <v>2.006043864442749</v>
      </c>
      <c r="I128">
        <v>-9.4251270231758202</v>
      </c>
      <c r="J128">
        <f>(Table2[[#This Row],[1M Return vs Nifty]]-AVERAGE(Table2[1M Return vs Nifty]))/_xlfn.STDEV.P(Table2[1M Return vs Nifty])</f>
        <v>-1.0573117638389153</v>
      </c>
      <c r="K128">
        <v>-1.67956958058025</v>
      </c>
      <c r="L128">
        <f>(Table2[[#This Row],[6M Return vs Nifty]]-AVERAGE(Table2[6M Return vs Nifty]))/_xlfn.STDEV.P(Table2[6M Return vs Nifty])</f>
        <v>-0.3198552817155863</v>
      </c>
      <c r="M128">
        <v>-2.3087255212111701</v>
      </c>
      <c r="N128">
        <f>(Table2[[#This Row],[1W Return vs Nifty]]-AVERAGE(Table2[1W Return vs Nifty]))/_xlfn.STDEV.P(Table2[1W Return vs Nifty])</f>
        <v>-0.53841702432678018</v>
      </c>
      <c r="O128">
        <v>229.95</v>
      </c>
      <c r="P128">
        <v>248.310817936983</v>
      </c>
      <c r="Q128">
        <v>226.15531938149201</v>
      </c>
      <c r="R128">
        <v>32.807345467929203</v>
      </c>
      <c r="S128" s="1">
        <f>(Table2[[#This Row],[Close Price]]-Table2[[#This Row],[20D EMA]])/Table2[[#This Row],[20D EMA]]</f>
        <v>-6.4753207218960593E-2</v>
      </c>
      <c r="T128" s="1">
        <f>(Table2[[#This Row],[Close Price]]-Table2[[#This Row],[50D EMA]])/Table2[[#This Row],[50D EMA]]</f>
        <v>-0.13390805206650916</v>
      </c>
      <c r="U128" s="1">
        <f>(Table2[[#This Row],[Close Price]]-Table2[[#This Row],[200D EMA]])/Table2[[#This Row],[200D EMA]]</f>
        <v>-4.9060616446415621E-2</v>
      </c>
      <c r="V128">
        <v>0.37710712782443201</v>
      </c>
      <c r="W128">
        <v>209.9</v>
      </c>
      <c r="X128">
        <v>216.32</v>
      </c>
      <c r="Y128">
        <v>209.9</v>
      </c>
      <c r="Z128">
        <v>228.52</v>
      </c>
      <c r="AA128">
        <v>206.56</v>
      </c>
      <c r="AB128">
        <v>241.38</v>
      </c>
      <c r="AC128" s="1">
        <f>(Table2[[#This Row],[Close Price]]/Table2[[#This Row],[Day Low]])-1</f>
        <v>2.4583134826107633E-2</v>
      </c>
      <c r="AD128" s="1">
        <f>(Table2[[#This Row],[Day High]]/Table2[[#This Row],[Close Price]])-1</f>
        <v>5.8588300939272919E-3</v>
      </c>
      <c r="AE128" s="1">
        <f>(Table2[[#This Row],[Close Price]]/Table2[[#This Row],[Current Week Low]])-1</f>
        <v>2.4583134826107633E-2</v>
      </c>
      <c r="AF128" s="1">
        <f>(Table2[[#This Row],[Current Week High]]/Table2[[#This Row],[Close Price]])-1</f>
        <v>6.2587184971635956E-2</v>
      </c>
      <c r="AG128" s="1">
        <f>(Table2[[#This Row],[Close Price]]/Table2[[#This Row],[Current Month Low]])-1</f>
        <v>4.1150271107668557E-2</v>
      </c>
      <c r="AH128" s="1">
        <f>(Table2[[#This Row],[Current Month High]]/Table2[[#This Row],[Close Price]])-1</f>
        <v>0.12238445085092531</v>
      </c>
      <c r="AI128">
        <v>64.465730493815599</v>
      </c>
      <c r="AJ128">
        <v>205.04964539007</v>
      </c>
      <c r="AK128" t="str">
        <f>IF(AND(Table2[[#This Row],[20D EMA]]&gt;Table2[[#This Row],[50D EMA]],Table2[[#This Row],[50D EMA]]&gt;Table2[[#This Row],[200D EMA]]),"Uptrend","Downtrend/NoTrend")</f>
        <v>Downtrend/NoTrend</v>
      </c>
      <c r="AL128">
        <v>-0.33</v>
      </c>
      <c r="AM128" t="s">
        <v>3190</v>
      </c>
      <c r="AN128">
        <v>-8.85</v>
      </c>
      <c r="AO128" t="s">
        <v>3190</v>
      </c>
      <c r="AP128">
        <v>0.15943957725826299</v>
      </c>
      <c r="AQ128">
        <f>(Table2[[#This Row],[Sharpe Ratio]]-AVERAGE(Table2[Sharpe Ratio]))/_xlfn.STDEV.P(Table2[Sharpe Ratio])</f>
        <v>1.0974398517913309</v>
      </c>
      <c r="AR1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28">
        <f>_xlfn.RANK.AVG(Table2[[#This Row],[1Y Return vs Nifty Z-Score]],Table2[1Y Return vs Nifty Z-Score])</f>
        <v>35</v>
      </c>
      <c r="AT128">
        <f>_xlfn.RANK.AVG(Table2[[#This Row],[6M Return vs Nifty Z-Score]],Table2[6M Return vs Nifty Z-Score])</f>
        <v>427</v>
      </c>
      <c r="AU128">
        <f>_xlfn.RANK.AVG(Table2[[#This Row],[Sharpe Ratio Z-Score]],Table2[Sharpe Ratio Z-Score])</f>
        <v>98</v>
      </c>
      <c r="AV128">
        <f>(Table2[[#This Row],[Rank 1Y]]+Table2[[#This Row],[Rank 6M]]+Table2[[#This Row],[Rank Sharpe]])/3</f>
        <v>186.66666666666666</v>
      </c>
    </row>
    <row r="129" spans="1:48" x14ac:dyDescent="0.3">
      <c r="A129" t="s">
        <v>520</v>
      </c>
      <c r="B129" t="s">
        <v>521</v>
      </c>
      <c r="C129" t="s">
        <v>3152</v>
      </c>
      <c r="D129" t="s">
        <v>166</v>
      </c>
      <c r="E129">
        <v>41355.437947879</v>
      </c>
      <c r="F129">
        <v>232.12</v>
      </c>
      <c r="G129">
        <v>109.30677875840701</v>
      </c>
      <c r="H129">
        <f>(Table2[[#This Row],[1Y Return vs Nifty]]-AVERAGE(Table2[1Y Return vs Nifty]))/_xlfn.STDEV.P(Table2[1Y Return vs Nifty])</f>
        <v>1.4551417461675078</v>
      </c>
      <c r="I129">
        <v>23.605543636835499</v>
      </c>
      <c r="J129">
        <f>(Table2[[#This Row],[1M Return vs Nifty]]-AVERAGE(Table2[1M Return vs Nifty]))/_xlfn.STDEV.P(Table2[1M Return vs Nifty])</f>
        <v>2.7442349062061608</v>
      </c>
      <c r="K129">
        <v>15.001319267209</v>
      </c>
      <c r="L129">
        <f>(Table2[[#This Row],[6M Return vs Nifty]]-AVERAGE(Table2[6M Return vs Nifty]))/_xlfn.STDEV.P(Table2[6M Return vs Nifty])</f>
        <v>0.20994747054836346</v>
      </c>
      <c r="M129">
        <v>4.9286702258010804</v>
      </c>
      <c r="N129">
        <f>(Table2[[#This Row],[1W Return vs Nifty]]-AVERAGE(Table2[1W Return vs Nifty]))/_xlfn.STDEV.P(Table2[1W Return vs Nifty])</f>
        <v>1.0556275735091545</v>
      </c>
      <c r="O129">
        <v>212.55</v>
      </c>
      <c r="P129">
        <v>199.35441838560999</v>
      </c>
      <c r="Q129">
        <v>172.507021666394</v>
      </c>
      <c r="R129">
        <v>66.011529309408303</v>
      </c>
      <c r="S129" s="1">
        <f>(Table2[[#This Row],[Close Price]]-Table2[[#This Row],[20D EMA]])/Table2[[#This Row],[20D EMA]]</f>
        <v>9.2072453540343407E-2</v>
      </c>
      <c r="T129" s="1">
        <f>(Table2[[#This Row],[Close Price]]-Table2[[#This Row],[50D EMA]])/Table2[[#This Row],[50D EMA]]</f>
        <v>0.16435844201361896</v>
      </c>
      <c r="U129" s="1">
        <f>(Table2[[#This Row],[Close Price]]-Table2[[#This Row],[200D EMA]])/Table2[[#This Row],[200D EMA]]</f>
        <v>0.34556841662300397</v>
      </c>
      <c r="V129">
        <v>1.3054739665802899</v>
      </c>
      <c r="W129">
        <v>218.7</v>
      </c>
      <c r="X129">
        <v>232.8</v>
      </c>
      <c r="Y129">
        <v>215.8</v>
      </c>
      <c r="Z129">
        <v>232.8</v>
      </c>
      <c r="AA129">
        <v>200</v>
      </c>
      <c r="AB129">
        <v>232.8</v>
      </c>
      <c r="AC129" s="1">
        <f>(Table2[[#This Row],[Close Price]]/Table2[[#This Row],[Day Low]])-1</f>
        <v>6.1362597165066424E-2</v>
      </c>
      <c r="AD129" s="1">
        <f>(Table2[[#This Row],[Day High]]/Table2[[#This Row],[Close Price]])-1</f>
        <v>2.929519214199594E-3</v>
      </c>
      <c r="AE129" s="1">
        <f>(Table2[[#This Row],[Close Price]]/Table2[[#This Row],[Current Week Low]])-1</f>
        <v>7.56255792400371E-2</v>
      </c>
      <c r="AF129" s="1">
        <f>(Table2[[#This Row],[Current Week High]]/Table2[[#This Row],[Close Price]])-1</f>
        <v>2.929519214199594E-3</v>
      </c>
      <c r="AG129" s="1">
        <f>(Table2[[#This Row],[Close Price]]/Table2[[#This Row],[Current Month Low]])-1</f>
        <v>0.16060000000000008</v>
      </c>
      <c r="AH129" s="1">
        <f>(Table2[[#This Row],[Current Month High]]/Table2[[#This Row],[Close Price]])-1</f>
        <v>2.929519214199594E-3</v>
      </c>
      <c r="AI129">
        <v>0.29295192141995902</v>
      </c>
      <c r="AJ129">
        <v>161.98645598194099</v>
      </c>
      <c r="AK129" t="str">
        <f>IF(AND(Table2[[#This Row],[20D EMA]]&gt;Table2[[#This Row],[50D EMA]],Table2[[#This Row],[50D EMA]]&gt;Table2[[#This Row],[200D EMA]]),"Uptrend","Downtrend/NoTrend")</f>
        <v>Uptrend</v>
      </c>
      <c r="AL129">
        <v>0.17</v>
      </c>
      <c r="AM129" t="s">
        <v>3191</v>
      </c>
      <c r="AN129">
        <v>3.52</v>
      </c>
      <c r="AO129" t="s">
        <v>3191</v>
      </c>
      <c r="AP129">
        <v>9.1015616296218002E-2</v>
      </c>
      <c r="AQ129">
        <f>(Table2[[#This Row],[Sharpe Ratio]]-AVERAGE(Table2[Sharpe Ratio]))/_xlfn.STDEV.P(Table2[Sharpe Ratio])</f>
        <v>0.29566842053606995</v>
      </c>
      <c r="AR1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5.7606201169672566</v>
      </c>
      <c r="AS129">
        <f>_xlfn.RANK.AVG(Table2[[#This Row],[1Y Return vs Nifty Z-Score]],Table2[1Y Return vs Nifty Z-Score])</f>
        <v>60</v>
      </c>
      <c r="AT129">
        <f>_xlfn.RANK.AVG(Table2[[#This Row],[6M Return vs Nifty Z-Score]],Table2[6M Return vs Nifty Z-Score])</f>
        <v>236</v>
      </c>
      <c r="AU129">
        <f>_xlfn.RANK.AVG(Table2[[#This Row],[Sharpe Ratio Z-Score]],Table2[Sharpe Ratio Z-Score])</f>
        <v>267</v>
      </c>
      <c r="AV129">
        <f>(Table2[[#This Row],[Rank 1Y]]+Table2[[#This Row],[Rank 6M]]+Table2[[#This Row],[Rank Sharpe]])/3</f>
        <v>187.66666666666666</v>
      </c>
    </row>
    <row r="130" spans="1:48" x14ac:dyDescent="0.3">
      <c r="A130" t="s">
        <v>1233</v>
      </c>
      <c r="B130" t="s">
        <v>1234</v>
      </c>
      <c r="C130" t="s">
        <v>3158</v>
      </c>
      <c r="D130" t="s">
        <v>133</v>
      </c>
      <c r="E130">
        <v>9656.7352139199993</v>
      </c>
      <c r="F130">
        <v>420.65</v>
      </c>
      <c r="G130">
        <v>172.621394945059</v>
      </c>
      <c r="H130">
        <f>(Table2[[#This Row],[1Y Return vs Nifty]]-AVERAGE(Table2[1Y Return vs Nifty]))/_xlfn.STDEV.P(Table2[1Y Return vs Nifty])</f>
        <v>2.5339300397799809</v>
      </c>
      <c r="I130">
        <v>-8.4426476191717494</v>
      </c>
      <c r="J130">
        <f>(Table2[[#This Row],[1M Return vs Nifty]]-AVERAGE(Table2[1M Return vs Nifty]))/_xlfn.STDEV.P(Table2[1M Return vs Nifty])</f>
        <v>-0.94423681767376644</v>
      </c>
      <c r="K130">
        <v>5.7663178653071796</v>
      </c>
      <c r="L130">
        <f>(Table2[[#This Row],[6M Return vs Nifty]]-AVERAGE(Table2[6M Return vs Nifty]))/_xlfn.STDEV.P(Table2[6M Return vs Nifty])</f>
        <v>-8.3365985619019492E-2</v>
      </c>
      <c r="M130">
        <v>4.5846537530766103</v>
      </c>
      <c r="N130">
        <f>(Table2[[#This Row],[1W Return vs Nifty]]-AVERAGE(Table2[1W Return vs Nifty]))/_xlfn.STDEV.P(Table2[1W Return vs Nifty])</f>
        <v>0.97985755635355032</v>
      </c>
      <c r="O130">
        <v>406.8</v>
      </c>
      <c r="P130">
        <v>423.32519308782202</v>
      </c>
      <c r="Q130">
        <v>363.878056592468</v>
      </c>
      <c r="R130">
        <v>55.525082566601299</v>
      </c>
      <c r="S130" s="1">
        <f>(Table2[[#This Row],[Close Price]]-Table2[[#This Row],[20D EMA]])/Table2[[#This Row],[20D EMA]]</f>
        <v>3.4046214355948783E-2</v>
      </c>
      <c r="T130" s="1">
        <f>(Table2[[#This Row],[Close Price]]-Table2[[#This Row],[50D EMA]])/Table2[[#This Row],[50D EMA]]</f>
        <v>-6.3194752674855543E-3</v>
      </c>
      <c r="U130" s="1">
        <f>(Table2[[#This Row],[Close Price]]-Table2[[#This Row],[200D EMA]])/Table2[[#This Row],[200D EMA]]</f>
        <v>0.15601914536746792</v>
      </c>
      <c r="V130">
        <v>0.88915346128346195</v>
      </c>
      <c r="W130">
        <v>391.35</v>
      </c>
      <c r="X130">
        <v>427.45</v>
      </c>
      <c r="Y130">
        <v>380</v>
      </c>
      <c r="Z130">
        <v>427.45</v>
      </c>
      <c r="AA130">
        <v>348.55</v>
      </c>
      <c r="AB130">
        <v>427.45</v>
      </c>
      <c r="AC130" s="1">
        <f>(Table2[[#This Row],[Close Price]]/Table2[[#This Row],[Day Low]])-1</f>
        <v>7.4869043056087881E-2</v>
      </c>
      <c r="AD130" s="1">
        <f>(Table2[[#This Row],[Day High]]/Table2[[#This Row],[Close Price]])-1</f>
        <v>1.6165458219422391E-2</v>
      </c>
      <c r="AE130" s="1">
        <f>(Table2[[#This Row],[Close Price]]/Table2[[#This Row],[Current Week Low]])-1</f>
        <v>0.10697368421052622</v>
      </c>
      <c r="AF130" s="1">
        <f>(Table2[[#This Row],[Current Week High]]/Table2[[#This Row],[Close Price]])-1</f>
        <v>1.6165458219422391E-2</v>
      </c>
      <c r="AG130" s="1">
        <f>(Table2[[#This Row],[Close Price]]/Table2[[#This Row],[Current Month Low]])-1</f>
        <v>0.20685697891263799</v>
      </c>
      <c r="AH130" s="1">
        <f>(Table2[[#This Row],[Current Month High]]/Table2[[#This Row],[Close Price]])-1</f>
        <v>1.6165458219422391E-2</v>
      </c>
      <c r="AI130">
        <v>35.409485320337502</v>
      </c>
      <c r="AJ130">
        <v>231.742902208201</v>
      </c>
      <c r="AK130" t="str">
        <f>IF(AND(Table2[[#This Row],[20D EMA]]&gt;Table2[[#This Row],[50D EMA]],Table2[[#This Row],[50D EMA]]&gt;Table2[[#This Row],[200D EMA]]),"Uptrend","Downtrend/NoTrend")</f>
        <v>Downtrend/NoTrend</v>
      </c>
      <c r="AL130">
        <v>-0.04</v>
      </c>
      <c r="AM130" t="s">
        <v>3190</v>
      </c>
      <c r="AN130">
        <v>6.59</v>
      </c>
      <c r="AO130" t="s">
        <v>3191</v>
      </c>
      <c r="AP130">
        <v>0.11425275471148399</v>
      </c>
      <c r="AQ130">
        <f>(Table2[[#This Row],[Sharpe Ratio]]-AVERAGE(Table2[Sharpe Ratio]))/_xlfn.STDEV.P(Table2[Sharpe Ratio])</f>
        <v>0.5679542318736952</v>
      </c>
      <c r="AR1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0">
        <f>_xlfn.RANK.AVG(Table2[[#This Row],[1Y Return vs Nifty Z-Score]],Table2[1Y Return vs Nifty Z-Score])</f>
        <v>21</v>
      </c>
      <c r="AT130">
        <f>_xlfn.RANK.AVG(Table2[[#This Row],[6M Return vs Nifty Z-Score]],Table2[6M Return vs Nifty Z-Score])</f>
        <v>347</v>
      </c>
      <c r="AU130">
        <f>_xlfn.RANK.AVG(Table2[[#This Row],[Sharpe Ratio Z-Score]],Table2[Sharpe Ratio Z-Score])</f>
        <v>196</v>
      </c>
      <c r="AV130">
        <f>(Table2[[#This Row],[Rank 1Y]]+Table2[[#This Row],[Rank 6M]]+Table2[[#This Row],[Rank Sharpe]])/3</f>
        <v>188</v>
      </c>
    </row>
    <row r="131" spans="1:48" x14ac:dyDescent="0.3">
      <c r="A131" t="s">
        <v>847</v>
      </c>
      <c r="B131" t="s">
        <v>848</v>
      </c>
      <c r="C131" t="s">
        <v>3149</v>
      </c>
      <c r="D131" t="s">
        <v>51</v>
      </c>
      <c r="E131">
        <v>19068.625</v>
      </c>
      <c r="F131">
        <v>7520.3</v>
      </c>
      <c r="G131">
        <v>32.197694622526498</v>
      </c>
      <c r="H131">
        <f>(Table2[[#This Row],[1Y Return vs Nifty]]-AVERAGE(Table2[1Y Return vs Nifty]))/_xlfn.STDEV.P(Table2[1Y Return vs Nifty])</f>
        <v>0.14131592983879609</v>
      </c>
      <c r="I131">
        <v>16.632129650122899</v>
      </c>
      <c r="J131">
        <f>(Table2[[#This Row],[1M Return vs Nifty]]-AVERAGE(Table2[1M Return vs Nifty]))/_xlfn.STDEV.P(Table2[1M Return vs Nifty])</f>
        <v>1.9416548135128822</v>
      </c>
      <c r="K131">
        <v>30.958335356415098</v>
      </c>
      <c r="L131">
        <f>(Table2[[#This Row],[6M Return vs Nifty]]-AVERAGE(Table2[6M Return vs Nifty]))/_xlfn.STDEV.P(Table2[6M Return vs Nifty])</f>
        <v>0.71675925492770454</v>
      </c>
      <c r="M131">
        <v>-1.64521830402327</v>
      </c>
      <c r="N131">
        <f>(Table2[[#This Row],[1W Return vs Nifty]]-AVERAGE(Table2[1W Return vs Nifty]))/_xlfn.STDEV.P(Table2[1W Return vs Nifty])</f>
        <v>-0.39227880940048565</v>
      </c>
      <c r="O131">
        <v>7516.22</v>
      </c>
      <c r="P131">
        <v>7194.4742362038896</v>
      </c>
      <c r="Q131">
        <v>6242.3952628516099</v>
      </c>
      <c r="R131">
        <v>51.4264736270163</v>
      </c>
      <c r="S131" s="1">
        <f>(Table2[[#This Row],[Close Price]]-Table2[[#This Row],[20D EMA]])/Table2[[#This Row],[20D EMA]]</f>
        <v>5.4282604819975034E-4</v>
      </c>
      <c r="T131" s="1">
        <f>(Table2[[#This Row],[Close Price]]-Table2[[#This Row],[50D EMA]])/Table2[[#This Row],[50D EMA]]</f>
        <v>4.5288335616867827E-2</v>
      </c>
      <c r="U131" s="1">
        <f>(Table2[[#This Row],[Close Price]]-Table2[[#This Row],[200D EMA]])/Table2[[#This Row],[200D EMA]]</f>
        <v>0.20471384514101182</v>
      </c>
      <c r="V131">
        <v>1.54672501775282</v>
      </c>
      <c r="W131">
        <v>7306.05</v>
      </c>
      <c r="X131">
        <v>7659.95</v>
      </c>
      <c r="Y131">
        <v>7306.05</v>
      </c>
      <c r="Z131">
        <v>7914.95</v>
      </c>
      <c r="AA131">
        <v>7306.05</v>
      </c>
      <c r="AB131">
        <v>8139</v>
      </c>
      <c r="AC131" s="1">
        <f>(Table2[[#This Row],[Close Price]]/Table2[[#This Row],[Day Low]])-1</f>
        <v>2.9325011463102513E-2</v>
      </c>
      <c r="AD131" s="1">
        <f>(Table2[[#This Row],[Day High]]/Table2[[#This Row],[Close Price]])-1</f>
        <v>1.856973790939187E-2</v>
      </c>
      <c r="AE131" s="1">
        <f>(Table2[[#This Row],[Close Price]]/Table2[[#This Row],[Current Week Low]])-1</f>
        <v>2.9325011463102513E-2</v>
      </c>
      <c r="AF131" s="1">
        <f>(Table2[[#This Row],[Current Week High]]/Table2[[#This Row],[Close Price]])-1</f>
        <v>5.2477959655864659E-2</v>
      </c>
      <c r="AG131" s="1">
        <f>(Table2[[#This Row],[Close Price]]/Table2[[#This Row],[Current Month Low]])-1</f>
        <v>2.9325011463102513E-2</v>
      </c>
      <c r="AH131" s="1">
        <f>(Table2[[#This Row],[Current Month High]]/Table2[[#This Row],[Close Price]])-1</f>
        <v>8.2270654096246121E-2</v>
      </c>
      <c r="AI131">
        <v>8.2270654096246094</v>
      </c>
      <c r="AJ131">
        <v>68.051396648044602</v>
      </c>
      <c r="AK131" t="str">
        <f>IF(AND(Table2[[#This Row],[20D EMA]]&gt;Table2[[#This Row],[50D EMA]],Table2[[#This Row],[50D EMA]]&gt;Table2[[#This Row],[200D EMA]]),"Uptrend","Downtrend/NoTrend")</f>
        <v>Uptrend</v>
      </c>
      <c r="AL131">
        <v>0</v>
      </c>
      <c r="AM131" t="s">
        <v>3192</v>
      </c>
      <c r="AN131">
        <v>-2.77</v>
      </c>
      <c r="AO131" t="s">
        <v>3190</v>
      </c>
      <c r="AP131">
        <v>0.117737468435372</v>
      </c>
      <c r="AQ131">
        <f>(Table2[[#This Row],[Sharpe Ratio]]-AVERAGE(Table2[Sharpe Ratio]))/_xlfn.STDEV.P(Table2[Sharpe Ratio])</f>
        <v>0.60878706105565894</v>
      </c>
      <c r="AR1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3.0162382499345561</v>
      </c>
      <c r="AS131">
        <f>_xlfn.RANK.AVG(Table2[[#This Row],[1Y Return vs Nifty Z-Score]],Table2[1Y Return vs Nifty Z-Score])</f>
        <v>251</v>
      </c>
      <c r="AT131">
        <f>_xlfn.RANK.AVG(Table2[[#This Row],[6M Return vs Nifty Z-Score]],Table2[6M Return vs Nifty Z-Score])</f>
        <v>127</v>
      </c>
      <c r="AU131">
        <f>_xlfn.RANK.AVG(Table2[[#This Row],[Sharpe Ratio Z-Score]],Table2[Sharpe Ratio Z-Score])</f>
        <v>188</v>
      </c>
      <c r="AV131">
        <f>(Table2[[#This Row],[Rank 1Y]]+Table2[[#This Row],[Rank 6M]]+Table2[[#This Row],[Rank Sharpe]])/3</f>
        <v>188.66666666666666</v>
      </c>
    </row>
    <row r="132" spans="1:48" x14ac:dyDescent="0.3">
      <c r="A132" t="s">
        <v>978</v>
      </c>
      <c r="B132" t="s">
        <v>979</v>
      </c>
      <c r="C132" t="s">
        <v>3145</v>
      </c>
      <c r="D132" t="s">
        <v>529</v>
      </c>
      <c r="E132">
        <v>14904.979528514999</v>
      </c>
      <c r="F132">
        <v>158.69</v>
      </c>
      <c r="G132">
        <v>48.228414069147</v>
      </c>
      <c r="H132">
        <f>(Table2[[#This Row],[1Y Return vs Nifty]]-AVERAGE(Table2[1Y Return vs Nifty]))/_xlfn.STDEV.P(Table2[1Y Return vs Nifty])</f>
        <v>0.41445590159852208</v>
      </c>
      <c r="I132">
        <v>20.2873939259709</v>
      </c>
      <c r="J132">
        <f>(Table2[[#This Row],[1M Return vs Nifty]]-AVERAGE(Table2[1M Return vs Nifty]))/_xlfn.STDEV.P(Table2[1M Return vs Nifty])</f>
        <v>2.3623443562416502</v>
      </c>
      <c r="K132">
        <v>85.990056645267799</v>
      </c>
      <c r="L132">
        <f>(Table2[[#This Row],[6M Return vs Nifty]]-AVERAGE(Table2[6M Return vs Nifty]))/_xlfn.STDEV.P(Table2[6M Return vs Nifty])</f>
        <v>2.4646251910118511</v>
      </c>
      <c r="M132">
        <v>7.7341729047494896</v>
      </c>
      <c r="N132">
        <f>(Table2[[#This Row],[1W Return vs Nifty]]-AVERAGE(Table2[1W Return vs Nifty]))/_xlfn.STDEV.P(Table2[1W Return vs Nifty])</f>
        <v>1.6735427112074253</v>
      </c>
      <c r="O132">
        <v>145.96</v>
      </c>
      <c r="P132">
        <v>129.88464338520399</v>
      </c>
      <c r="Q132">
        <v>103.312354779657</v>
      </c>
      <c r="R132">
        <v>63.197827872709297</v>
      </c>
      <c r="S132" s="1">
        <f>(Table2[[#This Row],[Close Price]]-Table2[[#This Row],[20D EMA]])/Table2[[#This Row],[20D EMA]]</f>
        <v>8.7215675527541711E-2</v>
      </c>
      <c r="T132" s="1">
        <f>(Table2[[#This Row],[Close Price]]-Table2[[#This Row],[50D EMA]])/Table2[[#This Row],[50D EMA]]</f>
        <v>0.22177646151259647</v>
      </c>
      <c r="U132" s="1">
        <f>(Table2[[#This Row],[Close Price]]-Table2[[#This Row],[200D EMA]])/Table2[[#This Row],[200D EMA]]</f>
        <v>0.53602151783735441</v>
      </c>
      <c r="V132">
        <v>1.2477478636746999</v>
      </c>
      <c r="W132">
        <v>150.22</v>
      </c>
      <c r="X132">
        <v>160.19999999999999</v>
      </c>
      <c r="Y132">
        <v>150.22</v>
      </c>
      <c r="Z132">
        <v>165</v>
      </c>
      <c r="AA132">
        <v>134.68</v>
      </c>
      <c r="AB132">
        <v>165</v>
      </c>
      <c r="AC132" s="1">
        <f>(Table2[[#This Row],[Close Price]]/Table2[[#This Row],[Day Low]])-1</f>
        <v>5.6383970177073639E-2</v>
      </c>
      <c r="AD132" s="1">
        <f>(Table2[[#This Row],[Day High]]/Table2[[#This Row],[Close Price]])-1</f>
        <v>9.5154073980716625E-3</v>
      </c>
      <c r="AE132" s="1">
        <f>(Table2[[#This Row],[Close Price]]/Table2[[#This Row],[Current Week Low]])-1</f>
        <v>5.6383970177073639E-2</v>
      </c>
      <c r="AF132" s="1">
        <f>(Table2[[#This Row],[Current Week High]]/Table2[[#This Row],[Close Price]])-1</f>
        <v>3.9763060054193833E-2</v>
      </c>
      <c r="AG132" s="1">
        <f>(Table2[[#This Row],[Close Price]]/Table2[[#This Row],[Current Month Low]])-1</f>
        <v>0.17827442827442819</v>
      </c>
      <c r="AH132" s="1">
        <f>(Table2[[#This Row],[Current Month High]]/Table2[[#This Row],[Close Price]])-1</f>
        <v>3.9763060054193833E-2</v>
      </c>
      <c r="AI132">
        <v>3.9763060054193802</v>
      </c>
      <c r="AJ132">
        <v>129.98550724637599</v>
      </c>
      <c r="AK132" t="str">
        <f>IF(AND(Table2[[#This Row],[20D EMA]]&gt;Table2[[#This Row],[50D EMA]],Table2[[#This Row],[50D EMA]]&gt;Table2[[#This Row],[200D EMA]]),"Uptrend","Downtrend/NoTrend")</f>
        <v>Uptrend</v>
      </c>
      <c r="AL132">
        <v>0.48</v>
      </c>
      <c r="AM132" t="s">
        <v>3191</v>
      </c>
      <c r="AN132">
        <v>3.09</v>
      </c>
      <c r="AO132" t="s">
        <v>3191</v>
      </c>
      <c r="AP132">
        <v>5.8064625953096999E-2</v>
      </c>
      <c r="AQ132">
        <f>(Table2[[#This Row],[Sharpe Ratio]]-AVERAGE(Table2[Sharpe Ratio]))/_xlfn.STDEV.P(Table2[Sharpe Ratio])</f>
        <v>-9.0441391249558897E-2</v>
      </c>
      <c r="AR1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6.8245267688098892</v>
      </c>
      <c r="AS132">
        <f>_xlfn.RANK.AVG(Table2[[#This Row],[1Y Return vs Nifty Z-Score]],Table2[1Y Return vs Nifty Z-Score])</f>
        <v>185</v>
      </c>
      <c r="AT132">
        <f>_xlfn.RANK.AVG(Table2[[#This Row],[6M Return vs Nifty Z-Score]],Table2[6M Return vs Nifty Z-Score])</f>
        <v>20</v>
      </c>
      <c r="AU132">
        <f>_xlfn.RANK.AVG(Table2[[#This Row],[Sharpe Ratio Z-Score]],Table2[Sharpe Ratio Z-Score])</f>
        <v>364</v>
      </c>
      <c r="AV132">
        <f>(Table2[[#This Row],[Rank 1Y]]+Table2[[#This Row],[Rank 6M]]+Table2[[#This Row],[Rank Sharpe]])/3</f>
        <v>189.66666666666666</v>
      </c>
    </row>
    <row r="133" spans="1:48" x14ac:dyDescent="0.3">
      <c r="A133" t="s">
        <v>1713</v>
      </c>
      <c r="B133" t="s">
        <v>1714</v>
      </c>
      <c r="C133" t="s">
        <v>609</v>
      </c>
      <c r="D133" t="s">
        <v>609</v>
      </c>
      <c r="E133">
        <v>4975.8388107999999</v>
      </c>
      <c r="F133">
        <v>249.63</v>
      </c>
      <c r="G133">
        <v>33.415156423382498</v>
      </c>
      <c r="H133">
        <f>(Table2[[#This Row],[1Y Return vs Nifty]]-AVERAGE(Table2[1Y Return vs Nifty]))/_xlfn.STDEV.P(Table2[1Y Return vs Nifty])</f>
        <v>0.16205969514587695</v>
      </c>
      <c r="I133">
        <v>15.8653976657275</v>
      </c>
      <c r="J133">
        <f>(Table2[[#This Row],[1M Return vs Nifty]]-AVERAGE(Table2[1M Return vs Nifty]))/_xlfn.STDEV.P(Table2[1M Return vs Nifty])</f>
        <v>1.8534105434495391</v>
      </c>
      <c r="K133">
        <v>39.0800528926789</v>
      </c>
      <c r="L133">
        <f>(Table2[[#This Row],[6M Return vs Nifty]]-AVERAGE(Table2[6M Return vs Nifty]))/_xlfn.STDEV.P(Table2[6M Return vs Nifty])</f>
        <v>0.97471363272413825</v>
      </c>
      <c r="M133">
        <v>8.3128380703596498</v>
      </c>
      <c r="N133">
        <f>(Table2[[#This Row],[1W Return vs Nifty]]-AVERAGE(Table2[1W Return vs Nifty]))/_xlfn.STDEV.P(Table2[1W Return vs Nifty])</f>
        <v>1.8009943683283596</v>
      </c>
      <c r="O133">
        <v>227.15</v>
      </c>
      <c r="P133">
        <v>219.49438141970501</v>
      </c>
      <c r="Q133">
        <v>191.536342295753</v>
      </c>
      <c r="R133">
        <v>65.9307014906408</v>
      </c>
      <c r="S133" s="1">
        <f>(Table2[[#This Row],[Close Price]]-Table2[[#This Row],[20D EMA]])/Table2[[#This Row],[20D EMA]]</f>
        <v>9.8965441338322649E-2</v>
      </c>
      <c r="T133" s="1">
        <f>(Table2[[#This Row],[Close Price]]-Table2[[#This Row],[50D EMA]])/Table2[[#This Row],[50D EMA]]</f>
        <v>0.13729562636353468</v>
      </c>
      <c r="U133" s="1">
        <f>(Table2[[#This Row],[Close Price]]-Table2[[#This Row],[200D EMA]])/Table2[[#This Row],[200D EMA]]</f>
        <v>0.30330357679350506</v>
      </c>
      <c r="V133">
        <v>1.8347419275460299</v>
      </c>
      <c r="W133">
        <v>235.25</v>
      </c>
      <c r="X133">
        <v>252.67</v>
      </c>
      <c r="Y133">
        <v>218.26</v>
      </c>
      <c r="Z133">
        <v>254.9</v>
      </c>
      <c r="AA133">
        <v>208.91</v>
      </c>
      <c r="AB133">
        <v>254.9</v>
      </c>
      <c r="AC133" s="1">
        <f>(Table2[[#This Row],[Close Price]]/Table2[[#This Row],[Day Low]])-1</f>
        <v>6.1126461211477023E-2</v>
      </c>
      <c r="AD133" s="1">
        <f>(Table2[[#This Row],[Day High]]/Table2[[#This Row],[Close Price]])-1</f>
        <v>1.2178023474742616E-2</v>
      </c>
      <c r="AE133" s="1">
        <f>(Table2[[#This Row],[Close Price]]/Table2[[#This Row],[Current Week Low]])-1</f>
        <v>0.14372766425364247</v>
      </c>
      <c r="AF133" s="1">
        <f>(Table2[[#This Row],[Current Week High]]/Table2[[#This Row],[Close Price]])-1</f>
        <v>2.1111244642070259E-2</v>
      </c>
      <c r="AG133" s="1">
        <f>(Table2[[#This Row],[Close Price]]/Table2[[#This Row],[Current Month Low]])-1</f>
        <v>0.19491647120769717</v>
      </c>
      <c r="AH133" s="1">
        <f>(Table2[[#This Row],[Current Month High]]/Table2[[#This Row],[Close Price]])-1</f>
        <v>2.1111244642070259E-2</v>
      </c>
      <c r="AI133">
        <v>2.1111244642070202</v>
      </c>
      <c r="AJ133">
        <v>86.152125279641993</v>
      </c>
      <c r="AK133" t="str">
        <f>IF(AND(Table2[[#This Row],[20D EMA]]&gt;Table2[[#This Row],[50D EMA]],Table2[[#This Row],[50D EMA]]&gt;Table2[[#This Row],[200D EMA]]),"Uptrend","Downtrend/NoTrend")</f>
        <v>Uptrend</v>
      </c>
      <c r="AL133">
        <v>0.05</v>
      </c>
      <c r="AM133" t="s">
        <v>3191</v>
      </c>
      <c r="AN133">
        <v>10.09</v>
      </c>
      <c r="AO133" t="s">
        <v>3191</v>
      </c>
      <c r="AP133">
        <v>9.8238849217380006E-2</v>
      </c>
      <c r="AQ133">
        <f>(Table2[[#This Row],[Sharpe Ratio]]-AVERAGE(Table2[Sharpe Ratio]))/_xlfn.STDEV.P(Table2[Sharpe Ratio])</f>
        <v>0.38030809523573661</v>
      </c>
      <c r="AR1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5.1714863348836513</v>
      </c>
      <c r="AS133">
        <f>_xlfn.RANK.AVG(Table2[[#This Row],[1Y Return vs Nifty Z-Score]],Table2[1Y Return vs Nifty Z-Score])</f>
        <v>244</v>
      </c>
      <c r="AT133">
        <f>_xlfn.RANK.AVG(Table2[[#This Row],[6M Return vs Nifty Z-Score]],Table2[6M Return vs Nifty Z-Score])</f>
        <v>88</v>
      </c>
      <c r="AU133">
        <f>_xlfn.RANK.AVG(Table2[[#This Row],[Sharpe Ratio Z-Score]],Table2[Sharpe Ratio Z-Score])</f>
        <v>238</v>
      </c>
      <c r="AV133">
        <f>(Table2[[#This Row],[Rank 1Y]]+Table2[[#This Row],[Rank 6M]]+Table2[[#This Row],[Rank Sharpe]])/3</f>
        <v>190</v>
      </c>
    </row>
    <row r="134" spans="1:48" x14ac:dyDescent="0.3">
      <c r="A134" t="s">
        <v>1477</v>
      </c>
      <c r="B134" t="s">
        <v>1478</v>
      </c>
      <c r="C134" t="s">
        <v>3148</v>
      </c>
      <c r="D134" t="s">
        <v>48</v>
      </c>
      <c r="E134">
        <v>7009.3780052729999</v>
      </c>
      <c r="F134">
        <v>247.06</v>
      </c>
      <c r="G134">
        <v>50.123384994811097</v>
      </c>
      <c r="H134">
        <f>(Table2[[#This Row],[1Y Return vs Nifty]]-AVERAGE(Table2[1Y Return vs Nifty]))/_xlfn.STDEV.P(Table2[1Y Return vs Nifty])</f>
        <v>0.44674342973129771</v>
      </c>
      <c r="I134">
        <v>2.3802434311198502</v>
      </c>
      <c r="J134">
        <f>(Table2[[#This Row],[1M Return vs Nifty]]-AVERAGE(Table2[1M Return vs Nifty]))/_xlfn.STDEV.P(Table2[1M Return vs Nifty])</f>
        <v>0.3013850425661912</v>
      </c>
      <c r="K134">
        <v>31.8664752761219</v>
      </c>
      <c r="L134">
        <f>(Table2[[#This Row],[6M Return vs Nifty]]-AVERAGE(Table2[6M Return vs Nifty]))/_xlfn.STDEV.P(Table2[6M Return vs Nifty])</f>
        <v>0.7456027436225644</v>
      </c>
      <c r="M134">
        <v>2.3973316141796901</v>
      </c>
      <c r="N134">
        <f>(Table2[[#This Row],[1W Return vs Nifty]]-AVERAGE(Table2[1W Return vs Nifty]))/_xlfn.STDEV.P(Table2[1W Return vs Nifty])</f>
        <v>0.49809738168368284</v>
      </c>
      <c r="O134">
        <v>245.54</v>
      </c>
      <c r="P134">
        <v>241.387848739666</v>
      </c>
      <c r="Q134">
        <v>205.112670818971</v>
      </c>
      <c r="R134">
        <v>53.797833066260502</v>
      </c>
      <c r="S134" s="1">
        <f>(Table2[[#This Row],[Close Price]]-Table2[[#This Row],[20D EMA]])/Table2[[#This Row],[20D EMA]]</f>
        <v>6.1904374032744573E-3</v>
      </c>
      <c r="T134" s="1">
        <f>(Table2[[#This Row],[Close Price]]-Table2[[#This Row],[50D EMA]])/Table2[[#This Row],[50D EMA]]</f>
        <v>2.349808115839068E-2</v>
      </c>
      <c r="U134" s="1">
        <f>(Table2[[#This Row],[Close Price]]-Table2[[#This Row],[200D EMA]])/Table2[[#This Row],[200D EMA]]</f>
        <v>0.20450871715307639</v>
      </c>
      <c r="V134">
        <v>1.37528050102304</v>
      </c>
      <c r="W134">
        <v>241.6</v>
      </c>
      <c r="X134">
        <v>247.8</v>
      </c>
      <c r="Y134">
        <v>241.6</v>
      </c>
      <c r="Z134">
        <v>272.25</v>
      </c>
      <c r="AA134">
        <v>228.05</v>
      </c>
      <c r="AB134">
        <v>272.25</v>
      </c>
      <c r="AC134" s="1">
        <f>(Table2[[#This Row],[Close Price]]/Table2[[#This Row],[Day Low]])-1</f>
        <v>2.2599337748344439E-2</v>
      </c>
      <c r="AD134" s="1">
        <f>(Table2[[#This Row],[Day High]]/Table2[[#This Row],[Close Price]])-1</f>
        <v>2.9952238322674685E-3</v>
      </c>
      <c r="AE134" s="1">
        <f>(Table2[[#This Row],[Close Price]]/Table2[[#This Row],[Current Week Low]])-1</f>
        <v>2.2599337748344439E-2</v>
      </c>
      <c r="AF134" s="1">
        <f>(Table2[[#This Row],[Current Week High]]/Table2[[#This Row],[Close Price]])-1</f>
        <v>0.10195903829029374</v>
      </c>
      <c r="AG134" s="1">
        <f>(Table2[[#This Row],[Close Price]]/Table2[[#This Row],[Current Month Low]])-1</f>
        <v>8.3358912519184258E-2</v>
      </c>
      <c r="AH134" s="1">
        <f>(Table2[[#This Row],[Current Month High]]/Table2[[#This Row],[Close Price]])-1</f>
        <v>0.10195903829029374</v>
      </c>
      <c r="AI134">
        <v>15.251355945924001</v>
      </c>
      <c r="AJ134">
        <v>104.60455486542401</v>
      </c>
      <c r="AK134" t="str">
        <f>IF(AND(Table2[[#This Row],[20D EMA]]&gt;Table2[[#This Row],[50D EMA]],Table2[[#This Row],[50D EMA]]&gt;Table2[[#This Row],[200D EMA]]),"Uptrend","Downtrend/NoTrend")</f>
        <v>Uptrend</v>
      </c>
      <c r="AL134">
        <v>0</v>
      </c>
      <c r="AM134" t="s">
        <v>3192</v>
      </c>
      <c r="AN134">
        <v>4.3600000000000003</v>
      </c>
      <c r="AO134" t="s">
        <v>3191</v>
      </c>
      <c r="AP134">
        <v>8.6501537930049999E-2</v>
      </c>
      <c r="AQ134">
        <f>(Table2[[#This Row],[Sharpe Ratio]]-AVERAGE(Table2[Sharpe Ratio]))/_xlfn.STDEV.P(Table2[Sharpe Ratio])</f>
        <v>0.24277380552761485</v>
      </c>
      <c r="AR1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2.2346024031313512</v>
      </c>
      <c r="AS134">
        <f>_xlfn.RANK.AVG(Table2[[#This Row],[1Y Return vs Nifty Z-Score]],Table2[1Y Return vs Nifty Z-Score])</f>
        <v>178</v>
      </c>
      <c r="AT134">
        <f>_xlfn.RANK.AVG(Table2[[#This Row],[6M Return vs Nifty Z-Score]],Table2[6M Return vs Nifty Z-Score])</f>
        <v>114</v>
      </c>
      <c r="AU134">
        <f>_xlfn.RANK.AVG(Table2[[#This Row],[Sharpe Ratio Z-Score]],Table2[Sharpe Ratio Z-Score])</f>
        <v>280</v>
      </c>
      <c r="AV134">
        <f>(Table2[[#This Row],[Rank 1Y]]+Table2[[#This Row],[Rank 6M]]+Table2[[#This Row],[Rank Sharpe]])/3</f>
        <v>190.66666666666666</v>
      </c>
    </row>
    <row r="135" spans="1:48" x14ac:dyDescent="0.3">
      <c r="A135" t="s">
        <v>1828</v>
      </c>
      <c r="B135" t="s">
        <v>1829</v>
      </c>
      <c r="C135" t="s">
        <v>3159</v>
      </c>
      <c r="D135" t="s">
        <v>268</v>
      </c>
      <c r="E135">
        <v>4286.7744825</v>
      </c>
      <c r="F135">
        <v>1380.4</v>
      </c>
      <c r="G135">
        <v>71.516215005766199</v>
      </c>
      <c r="H135">
        <f>(Table2[[#This Row],[1Y Return vs Nifty]]-AVERAGE(Table2[1Y Return vs Nifty]))/_xlfn.STDEV.P(Table2[1Y Return vs Nifty])</f>
        <v>0.81124590914339489</v>
      </c>
      <c r="I135">
        <v>14.9399054221127</v>
      </c>
      <c r="J135">
        <f>(Table2[[#This Row],[1M Return vs Nifty]]-AVERAGE(Table2[1M Return vs Nifty]))/_xlfn.STDEV.P(Table2[1M Return vs Nifty])</f>
        <v>1.7468943302887256</v>
      </c>
      <c r="K135">
        <v>53.048913401463601</v>
      </c>
      <c r="L135">
        <f>(Table2[[#This Row],[6M Return vs Nifty]]-AVERAGE(Table2[6M Return vs Nifty]))/_xlfn.STDEV.P(Table2[6M Return vs Nifty])</f>
        <v>1.4183794835715389</v>
      </c>
      <c r="M135">
        <v>-6.0710603130741596</v>
      </c>
      <c r="N135">
        <f>(Table2[[#This Row],[1W Return vs Nifty]]-AVERAGE(Table2[1W Return vs Nifty]))/_xlfn.STDEV.P(Table2[1W Return vs Nifty])</f>
        <v>-1.3670755169475834</v>
      </c>
      <c r="O135">
        <v>1371.87</v>
      </c>
      <c r="P135">
        <v>1289.7824623966301</v>
      </c>
      <c r="Q135">
        <v>1037.9312310641899</v>
      </c>
      <c r="R135">
        <v>48.1681294211416</v>
      </c>
      <c r="S135" s="1">
        <f>(Table2[[#This Row],[Close Price]]-Table2[[#This Row],[20D EMA]])/Table2[[#This Row],[20D EMA]]</f>
        <v>6.2177903154090408E-3</v>
      </c>
      <c r="T135" s="1">
        <f>(Table2[[#This Row],[Close Price]]-Table2[[#This Row],[50D EMA]])/Table2[[#This Row],[50D EMA]]</f>
        <v>7.0258001054679844E-2</v>
      </c>
      <c r="U135" s="1">
        <f>(Table2[[#This Row],[Close Price]]-Table2[[#This Row],[200D EMA]])/Table2[[#This Row],[200D EMA]]</f>
        <v>0.32995323648241831</v>
      </c>
      <c r="V135">
        <v>1.0737175285409299</v>
      </c>
      <c r="W135">
        <v>1340.9</v>
      </c>
      <c r="X135">
        <v>1395</v>
      </c>
      <c r="Y135">
        <v>1340.9</v>
      </c>
      <c r="Z135">
        <v>1548.95</v>
      </c>
      <c r="AA135">
        <v>1249.0999999999999</v>
      </c>
      <c r="AB135">
        <v>1548.95</v>
      </c>
      <c r="AC135" s="1">
        <f>(Table2[[#This Row],[Close Price]]/Table2[[#This Row],[Day Low]])-1</f>
        <v>2.9457826832724354E-2</v>
      </c>
      <c r="AD135" s="1">
        <f>(Table2[[#This Row],[Day High]]/Table2[[#This Row],[Close Price]])-1</f>
        <v>1.0576644450883688E-2</v>
      </c>
      <c r="AE135" s="1">
        <f>(Table2[[#This Row],[Close Price]]/Table2[[#This Row],[Current Week Low]])-1</f>
        <v>2.9457826832724354E-2</v>
      </c>
      <c r="AF135" s="1">
        <f>(Table2[[#This Row],[Current Week High]]/Table2[[#This Row],[Close Price]])-1</f>
        <v>0.12210228919153865</v>
      </c>
      <c r="AG135" s="1">
        <f>(Table2[[#This Row],[Close Price]]/Table2[[#This Row],[Current Month Low]])-1</f>
        <v>0.10511568329197041</v>
      </c>
      <c r="AH135" s="1">
        <f>(Table2[[#This Row],[Current Month High]]/Table2[[#This Row],[Close Price]])-1</f>
        <v>0.12210228919153865</v>
      </c>
      <c r="AI135">
        <v>12.210228919153799</v>
      </c>
      <c r="AJ135">
        <v>122.125673827339</v>
      </c>
      <c r="AK135" t="str">
        <f>IF(AND(Table2[[#This Row],[20D EMA]]&gt;Table2[[#This Row],[50D EMA]],Table2[[#This Row],[50D EMA]]&gt;Table2[[#This Row],[200D EMA]]),"Uptrend","Downtrend/NoTrend")</f>
        <v>Uptrend</v>
      </c>
      <c r="AL135">
        <v>0.19</v>
      </c>
      <c r="AM135" t="s">
        <v>3191</v>
      </c>
      <c r="AN135">
        <v>1.88</v>
      </c>
      <c r="AO135" t="s">
        <v>3191</v>
      </c>
      <c r="AP135">
        <v>4.8882403983938998E-2</v>
      </c>
      <c r="AQ135">
        <f>(Table2[[#This Row],[Sharpe Ratio]]-AVERAGE(Table2[Sharpe Ratio]))/_xlfn.STDEV.P(Table2[Sharpe Ratio])</f>
        <v>-0.19803591145570512</v>
      </c>
      <c r="AR1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2.4114082946003714</v>
      </c>
      <c r="AS135">
        <f>_xlfn.RANK.AVG(Table2[[#This Row],[1Y Return vs Nifty Z-Score]],Table2[1Y Return vs Nifty Z-Score])</f>
        <v>122</v>
      </c>
      <c r="AT135">
        <f>_xlfn.RANK.AVG(Table2[[#This Row],[6M Return vs Nifty Z-Score]],Table2[6M Return vs Nifty Z-Score])</f>
        <v>59</v>
      </c>
      <c r="AU135">
        <f>_xlfn.RANK.AVG(Table2[[#This Row],[Sharpe Ratio Z-Score]],Table2[Sharpe Ratio Z-Score])</f>
        <v>391</v>
      </c>
      <c r="AV135">
        <f>(Table2[[#This Row],[Rank 1Y]]+Table2[[#This Row],[Rank 6M]]+Table2[[#This Row],[Rank Sharpe]])/3</f>
        <v>190.66666666666666</v>
      </c>
    </row>
    <row r="136" spans="1:48" x14ac:dyDescent="0.3">
      <c r="A136" t="s">
        <v>55</v>
      </c>
      <c r="B136" t="s">
        <v>56</v>
      </c>
      <c r="C136" t="s">
        <v>3150</v>
      </c>
      <c r="D136" t="s">
        <v>57</v>
      </c>
      <c r="E136">
        <v>405078.22774785</v>
      </c>
      <c r="F136">
        <v>424.95</v>
      </c>
      <c r="G136">
        <v>49.251129977101499</v>
      </c>
      <c r="H136">
        <f>(Table2[[#This Row],[1Y Return vs Nifty]]-AVERAGE(Table2[1Y Return vs Nifty]))/_xlfn.STDEV.P(Table2[1Y Return vs Nifty])</f>
        <v>0.43188148222496137</v>
      </c>
      <c r="I136">
        <v>1.7883183592279801</v>
      </c>
      <c r="J136">
        <f>(Table2[[#This Row],[1M Return vs Nifty]]-AVERAGE(Table2[1M Return vs Nifty]))/_xlfn.STDEV.P(Table2[1M Return vs Nifty])</f>
        <v>0.23325954765485174</v>
      </c>
      <c r="K136">
        <v>8.0223901736611296</v>
      </c>
      <c r="L136">
        <f>(Table2[[#This Row],[6M Return vs Nifty]]-AVERAGE(Table2[6M Return vs Nifty]))/_xlfn.STDEV.P(Table2[6M Return vs Nifty])</f>
        <v>-1.171073216225799E-2</v>
      </c>
      <c r="M136">
        <v>-1.0210053614078101</v>
      </c>
      <c r="N136">
        <f>(Table2[[#This Row],[1W Return vs Nifty]]-AVERAGE(Table2[1W Return vs Nifty]))/_xlfn.STDEV.P(Table2[1W Return vs Nifty])</f>
        <v>-0.25479520288550234</v>
      </c>
      <c r="O136">
        <v>423.01</v>
      </c>
      <c r="P136">
        <v>414.26115473646797</v>
      </c>
      <c r="Q136">
        <v>364.50164445518197</v>
      </c>
      <c r="R136">
        <v>38.859690499174697</v>
      </c>
      <c r="S136" s="1">
        <f>(Table2[[#This Row],[Close Price]]-Table2[[#This Row],[20D EMA]])/Table2[[#This Row],[20D EMA]]</f>
        <v>4.5861799957447758E-3</v>
      </c>
      <c r="T136" s="1">
        <f>(Table2[[#This Row],[Close Price]]-Table2[[#This Row],[50D EMA]])/Table2[[#This Row],[50D EMA]]</f>
        <v>2.5802190577901805E-2</v>
      </c>
      <c r="U136" s="1">
        <f>(Table2[[#This Row],[Close Price]]-Table2[[#This Row],[200D EMA]])/Table2[[#This Row],[200D EMA]]</f>
        <v>0.16583836167644661</v>
      </c>
      <c r="V136">
        <v>0.70422631608870101</v>
      </c>
      <c r="W136">
        <v>414.45</v>
      </c>
      <c r="X136">
        <v>425.95</v>
      </c>
      <c r="Y136">
        <v>414.45</v>
      </c>
      <c r="Z136">
        <v>429.4</v>
      </c>
      <c r="AA136">
        <v>409.05</v>
      </c>
      <c r="AB136">
        <v>447.75</v>
      </c>
      <c r="AC136" s="1">
        <f>(Table2[[#This Row],[Close Price]]/Table2[[#This Row],[Day Low]])-1</f>
        <v>2.5334781035106779E-2</v>
      </c>
      <c r="AD136" s="1">
        <f>(Table2[[#This Row],[Day High]]/Table2[[#This Row],[Close Price]])-1</f>
        <v>2.3532180256500279E-3</v>
      </c>
      <c r="AE136" s="1">
        <f>(Table2[[#This Row],[Close Price]]/Table2[[#This Row],[Current Week Low]])-1</f>
        <v>2.5334781035106779E-2</v>
      </c>
      <c r="AF136" s="1">
        <f>(Table2[[#This Row],[Current Week High]]/Table2[[#This Row],[Close Price]])-1</f>
        <v>1.0471820214142724E-2</v>
      </c>
      <c r="AG136" s="1">
        <f>(Table2[[#This Row],[Close Price]]/Table2[[#This Row],[Current Month Low]])-1</f>
        <v>3.8870553722038848E-2</v>
      </c>
      <c r="AH136" s="1">
        <f>(Table2[[#This Row],[Current Month High]]/Table2[[#This Row],[Close Price]])-1</f>
        <v>5.3653370984821702E-2</v>
      </c>
      <c r="AI136">
        <v>5.5300623602776797</v>
      </c>
      <c r="AJ136">
        <v>86.586169045005406</v>
      </c>
      <c r="AK136" t="str">
        <f>IF(AND(Table2[[#This Row],[20D EMA]]&gt;Table2[[#This Row],[50D EMA]],Table2[[#This Row],[50D EMA]]&gt;Table2[[#This Row],[200D EMA]]),"Uptrend","Downtrend/NoTrend")</f>
        <v>Uptrend</v>
      </c>
      <c r="AL136">
        <v>0.09</v>
      </c>
      <c r="AM136" t="s">
        <v>3191</v>
      </c>
      <c r="AN136">
        <v>-3.44</v>
      </c>
      <c r="AO136" t="s">
        <v>3190</v>
      </c>
      <c r="AP136">
        <v>0.17797164233423601</v>
      </c>
      <c r="AQ136">
        <f>(Table2[[#This Row],[Sharpe Ratio]]-AVERAGE(Table2[Sharpe Ratio]))/_xlfn.STDEV.P(Table2[Sharpe Ratio])</f>
        <v>1.3145930263688823</v>
      </c>
      <c r="AR1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1.713228121200935</v>
      </c>
      <c r="AS136">
        <f>_xlfn.RANK.AVG(Table2[[#This Row],[1Y Return vs Nifty Z-Score]],Table2[1Y Return vs Nifty Z-Score])</f>
        <v>181</v>
      </c>
      <c r="AT136">
        <f>_xlfn.RANK.AVG(Table2[[#This Row],[6M Return vs Nifty Z-Score]],Table2[6M Return vs Nifty Z-Score])</f>
        <v>317</v>
      </c>
      <c r="AU136">
        <f>_xlfn.RANK.AVG(Table2[[#This Row],[Sharpe Ratio Z-Score]],Table2[Sharpe Ratio Z-Score])</f>
        <v>76</v>
      </c>
      <c r="AV136">
        <f>(Table2[[#This Row],[Rank 1Y]]+Table2[[#This Row],[Rank 6M]]+Table2[[#This Row],[Rank Sharpe]])/3</f>
        <v>191.33333333333334</v>
      </c>
    </row>
    <row r="137" spans="1:48" x14ac:dyDescent="0.3">
      <c r="A137" t="s">
        <v>719</v>
      </c>
      <c r="B137" t="s">
        <v>720</v>
      </c>
      <c r="C137" t="s">
        <v>3151</v>
      </c>
      <c r="D137" t="s">
        <v>504</v>
      </c>
      <c r="E137">
        <v>25052.511824320001</v>
      </c>
      <c r="F137">
        <v>1342.35</v>
      </c>
      <c r="G137">
        <v>83.034268075230798</v>
      </c>
      <c r="H137">
        <f>(Table2[[#This Row],[1Y Return vs Nifty]]-AVERAGE(Table2[1Y Return vs Nifty]))/_xlfn.STDEV.P(Table2[1Y Return vs Nifty])</f>
        <v>1.0074966576264153</v>
      </c>
      <c r="I137">
        <v>-0.64177691863157305</v>
      </c>
      <c r="J137">
        <f>(Table2[[#This Row],[1M Return vs Nifty]]-AVERAGE(Table2[1M Return vs Nifty]))/_xlfn.STDEV.P(Table2[1M Return vs Nifty])</f>
        <v>-4.6423559797865138E-2</v>
      </c>
      <c r="K137">
        <v>22.112167141984202</v>
      </c>
      <c r="L137">
        <f>(Table2[[#This Row],[6M Return vs Nifty]]-AVERAGE(Table2[6M Return vs Nifty]))/_xlfn.STDEV.P(Table2[6M Return vs Nifty])</f>
        <v>0.43579555390667041</v>
      </c>
      <c r="M137">
        <v>-1.2922993251252799</v>
      </c>
      <c r="N137">
        <f>(Table2[[#This Row],[1W Return vs Nifty]]-AVERAGE(Table2[1W Return vs Nifty]))/_xlfn.STDEV.P(Table2[1W Return vs Nifty])</f>
        <v>-0.31454800519258319</v>
      </c>
      <c r="O137">
        <v>1385.84</v>
      </c>
      <c r="P137">
        <v>1419.3132919874299</v>
      </c>
      <c r="Q137">
        <v>1232.7181862176899</v>
      </c>
      <c r="R137">
        <v>44.020645038121103</v>
      </c>
      <c r="S137" s="1">
        <f>(Table2[[#This Row],[Close Price]]-Table2[[#This Row],[20D EMA]])/Table2[[#This Row],[20D EMA]]</f>
        <v>-3.1381689083876937E-2</v>
      </c>
      <c r="T137" s="1">
        <f>(Table2[[#This Row],[Close Price]]-Table2[[#This Row],[50D EMA]])/Table2[[#This Row],[50D EMA]]</f>
        <v>-5.4225724807847167E-2</v>
      </c>
      <c r="U137" s="1">
        <f>(Table2[[#This Row],[Close Price]]-Table2[[#This Row],[200D EMA]])/Table2[[#This Row],[200D EMA]]</f>
        <v>8.8935017758349E-2</v>
      </c>
      <c r="V137">
        <v>0.80971046085613896</v>
      </c>
      <c r="W137">
        <v>1338.7</v>
      </c>
      <c r="X137">
        <v>1378</v>
      </c>
      <c r="Y137">
        <v>1338.7</v>
      </c>
      <c r="Z137">
        <v>1414.9</v>
      </c>
      <c r="AA137">
        <v>1297</v>
      </c>
      <c r="AB137">
        <v>1444</v>
      </c>
      <c r="AC137" s="1">
        <f>(Table2[[#This Row],[Close Price]]/Table2[[#This Row],[Day Low]])-1</f>
        <v>2.7265257339208482E-3</v>
      </c>
      <c r="AD137" s="1">
        <f>(Table2[[#This Row],[Day High]]/Table2[[#This Row],[Close Price]])-1</f>
        <v>2.6557902186464144E-2</v>
      </c>
      <c r="AE137" s="1">
        <f>(Table2[[#This Row],[Close Price]]/Table2[[#This Row],[Current Week Low]])-1</f>
        <v>2.7265257339208482E-3</v>
      </c>
      <c r="AF137" s="1">
        <f>(Table2[[#This Row],[Current Week High]]/Table2[[#This Row],[Close Price]])-1</f>
        <v>5.4047007114389034E-2</v>
      </c>
      <c r="AG137" s="1">
        <f>(Table2[[#This Row],[Close Price]]/Table2[[#This Row],[Current Month Low]])-1</f>
        <v>3.4965304548959075E-2</v>
      </c>
      <c r="AH137" s="1">
        <f>(Table2[[#This Row],[Current Month High]]/Table2[[#This Row],[Close Price]])-1</f>
        <v>7.572540693559815E-2</v>
      </c>
      <c r="AI137">
        <v>32.301560695794699</v>
      </c>
      <c r="AJ137">
        <v>124.098497495826</v>
      </c>
      <c r="AK137" t="str">
        <f>IF(AND(Table2[[#This Row],[20D EMA]]&gt;Table2[[#This Row],[50D EMA]],Table2[[#This Row],[50D EMA]]&gt;Table2[[#This Row],[200D EMA]]),"Uptrend","Downtrend/NoTrend")</f>
        <v>Downtrend/NoTrend</v>
      </c>
      <c r="AL137">
        <v>-0.12</v>
      </c>
      <c r="AM137" t="s">
        <v>3190</v>
      </c>
      <c r="AN137">
        <v>-4.92</v>
      </c>
      <c r="AO137" t="s">
        <v>3190</v>
      </c>
      <c r="AP137">
        <v>8.0918001674895004E-2</v>
      </c>
      <c r="AQ137">
        <f>(Table2[[#This Row],[Sharpe Ratio]]-AVERAGE(Table2[Sharpe Ratio]))/_xlfn.STDEV.P(Table2[Sharpe Ratio])</f>
        <v>0.17734760406516939</v>
      </c>
      <c r="AR1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37">
        <f>_xlfn.RANK.AVG(Table2[[#This Row],[1Y Return vs Nifty Z-Score]],Table2[1Y Return vs Nifty Z-Score])</f>
        <v>105</v>
      </c>
      <c r="AT137">
        <f>_xlfn.RANK.AVG(Table2[[#This Row],[6M Return vs Nifty Z-Score]],Table2[6M Return vs Nifty Z-Score])</f>
        <v>178</v>
      </c>
      <c r="AU137">
        <f>_xlfn.RANK.AVG(Table2[[#This Row],[Sharpe Ratio Z-Score]],Table2[Sharpe Ratio Z-Score])</f>
        <v>292</v>
      </c>
      <c r="AV137">
        <f>(Table2[[#This Row],[Rank 1Y]]+Table2[[#This Row],[Rank 6M]]+Table2[[#This Row],[Rank Sharpe]])/3</f>
        <v>191.66666666666666</v>
      </c>
    </row>
    <row r="138" spans="1:48" x14ac:dyDescent="0.3">
      <c r="A138" t="s">
        <v>1047</v>
      </c>
      <c r="B138" t="s">
        <v>1048</v>
      </c>
      <c r="C138" t="s">
        <v>3159</v>
      </c>
      <c r="D138" t="s">
        <v>395</v>
      </c>
      <c r="E138">
        <v>13058.040618000001</v>
      </c>
      <c r="F138">
        <v>1019.8</v>
      </c>
      <c r="G138">
        <v>21.6743092791775</v>
      </c>
      <c r="H138">
        <f>(Table2[[#This Row],[1Y Return vs Nifty]]-AVERAGE(Table2[1Y Return vs Nifty]))/_xlfn.STDEV.P(Table2[1Y Return vs Nifty])</f>
        <v>-3.7987137941172693E-2</v>
      </c>
      <c r="I138">
        <v>9.5888344123102893</v>
      </c>
      <c r="J138">
        <f>(Table2[[#This Row],[1M Return vs Nifty]]-AVERAGE(Table2[1M Return vs Nifty]))/_xlfn.STDEV.P(Table2[1M Return vs Nifty])</f>
        <v>1.1310319886525138</v>
      </c>
      <c r="K138">
        <v>73.406754205329406</v>
      </c>
      <c r="L138">
        <f>(Table2[[#This Row],[6M Return vs Nifty]]-AVERAGE(Table2[6M Return vs Nifty]))/_xlfn.STDEV.P(Table2[6M Return vs Nifty])</f>
        <v>2.0649661365045375</v>
      </c>
      <c r="M138">
        <v>-2.16660942745336</v>
      </c>
      <c r="N138">
        <f>(Table2[[#This Row],[1W Return vs Nifty]]-AVERAGE(Table2[1W Return vs Nifty]))/_xlfn.STDEV.P(Table2[1W Return vs Nifty])</f>
        <v>-0.50711579396174145</v>
      </c>
      <c r="O138">
        <v>1050.1600000000001</v>
      </c>
      <c r="P138">
        <v>1008.35721579618</v>
      </c>
      <c r="Q138">
        <v>801.39394765317502</v>
      </c>
      <c r="R138">
        <v>41.641860232922703</v>
      </c>
      <c r="S138" s="1">
        <f>(Table2[[#This Row],[Close Price]]-Table2[[#This Row],[20D EMA]])/Table2[[#This Row],[20D EMA]]</f>
        <v>-2.8909880399177388E-2</v>
      </c>
      <c r="T138" s="1">
        <f>(Table2[[#This Row],[Close Price]]-Table2[[#This Row],[50D EMA]])/Table2[[#This Row],[50D EMA]]</f>
        <v>1.1347946962213177E-2</v>
      </c>
      <c r="U138" s="1">
        <f>(Table2[[#This Row],[Close Price]]-Table2[[#This Row],[200D EMA]])/Table2[[#This Row],[200D EMA]]</f>
        <v>0.27253269504519151</v>
      </c>
      <c r="V138">
        <v>0.45052058791191302</v>
      </c>
      <c r="W138">
        <v>1000.9</v>
      </c>
      <c r="X138">
        <v>1032.4000000000001</v>
      </c>
      <c r="Y138">
        <v>1000.9</v>
      </c>
      <c r="Z138">
        <v>1067.8</v>
      </c>
      <c r="AA138">
        <v>1000.9</v>
      </c>
      <c r="AB138">
        <v>1163.8499999999999</v>
      </c>
      <c r="AC138" s="1">
        <f>(Table2[[#This Row],[Close Price]]/Table2[[#This Row],[Day Low]])-1</f>
        <v>1.8883005295234234E-2</v>
      </c>
      <c r="AD138" s="1">
        <f>(Table2[[#This Row],[Day High]]/Table2[[#This Row],[Close Price]])-1</f>
        <v>1.2355363796823005E-2</v>
      </c>
      <c r="AE138" s="1">
        <f>(Table2[[#This Row],[Close Price]]/Table2[[#This Row],[Current Week Low]])-1</f>
        <v>1.8883005295234234E-2</v>
      </c>
      <c r="AF138" s="1">
        <f>(Table2[[#This Row],[Current Week High]]/Table2[[#This Row],[Close Price]])-1</f>
        <v>4.7068052559325446E-2</v>
      </c>
      <c r="AG138" s="1">
        <f>(Table2[[#This Row],[Close Price]]/Table2[[#This Row],[Current Month Low]])-1</f>
        <v>1.8883005295234234E-2</v>
      </c>
      <c r="AH138" s="1">
        <f>(Table2[[#This Row],[Current Month High]]/Table2[[#This Row],[Close Price]])-1</f>
        <v>0.14125318689939204</v>
      </c>
      <c r="AI138">
        <v>14.125318689939199</v>
      </c>
      <c r="AJ138">
        <v>126.62222222222201</v>
      </c>
      <c r="AK138" t="str">
        <f>IF(AND(Table2[[#This Row],[20D EMA]]&gt;Table2[[#This Row],[50D EMA]],Table2[[#This Row],[50D EMA]]&gt;Table2[[#This Row],[200D EMA]]),"Uptrend","Downtrend/NoTrend")</f>
        <v>Uptrend</v>
      </c>
      <c r="AL138">
        <v>0.14000000000000001</v>
      </c>
      <c r="AM138" t="s">
        <v>3191</v>
      </c>
      <c r="AN138">
        <v>-8.16</v>
      </c>
      <c r="AO138" t="s">
        <v>3190</v>
      </c>
      <c r="AP138">
        <v>9.6762021817786995E-2</v>
      </c>
      <c r="AQ138">
        <f>(Table2[[#This Row],[Sharpe Ratio]]-AVERAGE(Table2[Sharpe Ratio]))/_xlfn.STDEV.P(Table2[Sharpe Ratio])</f>
        <v>0.36300307516322888</v>
      </c>
      <c r="AR1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3.0138982684173659</v>
      </c>
      <c r="AS138">
        <f>_xlfn.RANK.AVG(Table2[[#This Row],[1Y Return vs Nifty Z-Score]],Table2[1Y Return vs Nifty Z-Score])</f>
        <v>298</v>
      </c>
      <c r="AT138">
        <f>_xlfn.RANK.AVG(Table2[[#This Row],[6M Return vs Nifty Z-Score]],Table2[6M Return vs Nifty Z-Score])</f>
        <v>35</v>
      </c>
      <c r="AU138">
        <f>_xlfn.RANK.AVG(Table2[[#This Row],[Sharpe Ratio Z-Score]],Table2[Sharpe Ratio Z-Score])</f>
        <v>244</v>
      </c>
      <c r="AV138">
        <f>(Table2[[#This Row],[Rank 1Y]]+Table2[[#This Row],[Rank 6M]]+Table2[[#This Row],[Rank Sharpe]])/3</f>
        <v>192.33333333333334</v>
      </c>
    </row>
    <row r="139" spans="1:48" x14ac:dyDescent="0.3">
      <c r="A139" t="s">
        <v>1235</v>
      </c>
      <c r="B139" t="s">
        <v>1236</v>
      </c>
      <c r="C139" t="s">
        <v>3151</v>
      </c>
      <c r="D139" t="s">
        <v>190</v>
      </c>
      <c r="E139">
        <v>9633.6178641349998</v>
      </c>
      <c r="F139">
        <v>1551.55</v>
      </c>
      <c r="G139">
        <v>44.367696094395299</v>
      </c>
      <c r="H139">
        <f>(Table2[[#This Row],[1Y Return vs Nifty]]-AVERAGE(Table2[1Y Return vs Nifty]))/_xlfn.STDEV.P(Table2[1Y Return vs Nifty])</f>
        <v>0.34867492388836369</v>
      </c>
      <c r="I139">
        <v>0.170895536500312</v>
      </c>
      <c r="J139">
        <f>(Table2[[#This Row],[1M Return vs Nifty]]-AVERAGE(Table2[1M Return vs Nifty]))/_xlfn.STDEV.P(Table2[1M Return vs Nifty])</f>
        <v>4.710806411143019E-2</v>
      </c>
      <c r="K139">
        <v>32.9172367157053</v>
      </c>
      <c r="L139">
        <f>(Table2[[#This Row],[6M Return vs Nifty]]-AVERAGE(Table2[6M Return vs Nifty]))/_xlfn.STDEV.P(Table2[6M Return vs Nifty])</f>
        <v>0.77897604331563786</v>
      </c>
      <c r="M139">
        <v>-1.39498899167452</v>
      </c>
      <c r="N139">
        <f>(Table2[[#This Row],[1W Return vs Nifty]]-AVERAGE(Table2[1W Return vs Nifty]))/_xlfn.STDEV.P(Table2[1W Return vs Nifty])</f>
        <v>-0.33716552037875569</v>
      </c>
      <c r="O139">
        <v>1591.8</v>
      </c>
      <c r="P139">
        <v>1534.7309578977799</v>
      </c>
      <c r="Q139">
        <v>1272.83125210362</v>
      </c>
      <c r="R139">
        <v>39.153987892305601</v>
      </c>
      <c r="S139" s="1">
        <f>(Table2[[#This Row],[Close Price]]-Table2[[#This Row],[20D EMA]])/Table2[[#This Row],[20D EMA]]</f>
        <v>-2.5285839929639401E-2</v>
      </c>
      <c r="T139" s="1">
        <f>(Table2[[#This Row],[Close Price]]-Table2[[#This Row],[50D EMA]])/Table2[[#This Row],[50D EMA]]</f>
        <v>1.0958951479846433E-2</v>
      </c>
      <c r="U139" s="1">
        <f>(Table2[[#This Row],[Close Price]]-Table2[[#This Row],[200D EMA]])/Table2[[#This Row],[200D EMA]]</f>
        <v>0.2189754120475427</v>
      </c>
      <c r="V139">
        <v>0.69436806365805204</v>
      </c>
      <c r="W139">
        <v>1519</v>
      </c>
      <c r="X139">
        <v>1560</v>
      </c>
      <c r="Y139">
        <v>1519</v>
      </c>
      <c r="Z139">
        <v>1624.05</v>
      </c>
      <c r="AA139">
        <v>1519</v>
      </c>
      <c r="AB139">
        <v>1697</v>
      </c>
      <c r="AC139" s="1">
        <f>(Table2[[#This Row],[Close Price]]/Table2[[#This Row],[Day Low]])-1</f>
        <v>2.1428571428571352E-2</v>
      </c>
      <c r="AD139" s="1">
        <f>(Table2[[#This Row],[Day High]]/Table2[[#This Row],[Close Price]])-1</f>
        <v>5.446166736489344E-3</v>
      </c>
      <c r="AE139" s="1">
        <f>(Table2[[#This Row],[Close Price]]/Table2[[#This Row],[Current Week Low]])-1</f>
        <v>2.1428571428571352E-2</v>
      </c>
      <c r="AF139" s="1">
        <f>(Table2[[#This Row],[Current Week High]]/Table2[[#This Row],[Close Price]])-1</f>
        <v>4.6727466082304714E-2</v>
      </c>
      <c r="AG139" s="1">
        <f>(Table2[[#This Row],[Close Price]]/Table2[[#This Row],[Current Month Low]])-1</f>
        <v>2.1428571428571352E-2</v>
      </c>
      <c r="AH139" s="1">
        <f>(Table2[[#This Row],[Current Month High]]/Table2[[#This Row],[Close Price]])-1</f>
        <v>9.3744964712706658E-2</v>
      </c>
      <c r="AI139">
        <v>13.3253842931262</v>
      </c>
      <c r="AJ139">
        <v>89.0981109079829</v>
      </c>
      <c r="AK139" t="str">
        <f>IF(AND(Table2[[#This Row],[20D EMA]]&gt;Table2[[#This Row],[50D EMA]],Table2[[#This Row],[50D EMA]]&gt;Table2[[#This Row],[200D EMA]]),"Uptrend","Downtrend/NoTrend")</f>
        <v>Uptrend</v>
      </c>
      <c r="AL139">
        <v>0.16</v>
      </c>
      <c r="AM139" t="s">
        <v>3191</v>
      </c>
      <c r="AN139">
        <v>-7.58</v>
      </c>
      <c r="AO139" t="s">
        <v>3190</v>
      </c>
      <c r="AP139">
        <v>8.9492564092615995E-2</v>
      </c>
      <c r="AQ139">
        <f>(Table2[[#This Row],[Sharpe Ratio]]-AVERAGE(Table2[Sharpe Ratio]))/_xlfn.STDEV.P(Table2[Sharpe Ratio])</f>
        <v>0.27782175208850912</v>
      </c>
      <c r="AR1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1.1154152630251852</v>
      </c>
      <c r="AS139">
        <f>_xlfn.RANK.AVG(Table2[[#This Row],[1Y Return vs Nifty Z-Score]],Table2[1Y Return vs Nifty Z-Score])</f>
        <v>198</v>
      </c>
      <c r="AT139">
        <f>_xlfn.RANK.AVG(Table2[[#This Row],[6M Return vs Nifty Z-Score]],Table2[6M Return vs Nifty Z-Score])</f>
        <v>111</v>
      </c>
      <c r="AU139">
        <f>_xlfn.RANK.AVG(Table2[[#This Row],[Sharpe Ratio Z-Score]],Table2[Sharpe Ratio Z-Score])</f>
        <v>271</v>
      </c>
      <c r="AV139">
        <f>(Table2[[#This Row],[Rank 1Y]]+Table2[[#This Row],[Rank 6M]]+Table2[[#This Row],[Rank Sharpe]])/3</f>
        <v>193.33333333333334</v>
      </c>
    </row>
    <row r="140" spans="1:48" x14ac:dyDescent="0.3">
      <c r="A140" t="s">
        <v>555</v>
      </c>
      <c r="B140" t="s">
        <v>556</v>
      </c>
      <c r="C140" t="s">
        <v>3150</v>
      </c>
      <c r="D140" t="s">
        <v>151</v>
      </c>
      <c r="E140">
        <v>36309.079606665</v>
      </c>
      <c r="F140">
        <v>264.89999999999998</v>
      </c>
      <c r="G140">
        <v>74.030171249403693</v>
      </c>
      <c r="H140">
        <f>(Table2[[#This Row],[1Y Return vs Nifty]]-AVERAGE(Table2[1Y Return vs Nifty]))/_xlfn.STDEV.P(Table2[1Y Return vs Nifty])</f>
        <v>0.85408004018029537</v>
      </c>
      <c r="I140">
        <v>-1.8277752461786101</v>
      </c>
      <c r="J140">
        <f>(Table2[[#This Row],[1M Return vs Nifty]]-AVERAGE(Table2[1M Return vs Nifty]))/_xlfn.STDEV.P(Table2[1M Return vs Nifty])</f>
        <v>-0.18292178713249363</v>
      </c>
      <c r="K140">
        <v>4.2181200069900404</v>
      </c>
      <c r="L140">
        <f>(Table2[[#This Row],[6M Return vs Nifty]]-AVERAGE(Table2[6M Return vs Nifty]))/_xlfn.STDEV.P(Table2[6M Return vs Nifty])</f>
        <v>-0.13253839446786095</v>
      </c>
      <c r="M140">
        <v>-2.1078802531311398</v>
      </c>
      <c r="N140">
        <f>(Table2[[#This Row],[1W Return vs Nifty]]-AVERAGE(Table2[1W Return vs Nifty]))/_xlfn.STDEV.P(Table2[1W Return vs Nifty])</f>
        <v>-0.49418062690218872</v>
      </c>
      <c r="O140">
        <v>270.89999999999998</v>
      </c>
      <c r="P140">
        <v>270.299230564835</v>
      </c>
      <c r="Q140">
        <v>240.59912105251601</v>
      </c>
      <c r="R140">
        <v>35.641947199498901</v>
      </c>
      <c r="S140" s="1">
        <f>(Table2[[#This Row],[Close Price]]-Table2[[#This Row],[20D EMA]])/Table2[[#This Row],[20D EMA]]</f>
        <v>-2.2148394241417499E-2</v>
      </c>
      <c r="T140" s="1">
        <f>(Table2[[#This Row],[Close Price]]-Table2[[#This Row],[50D EMA]])/Table2[[#This Row],[50D EMA]]</f>
        <v>-1.9975012705557602E-2</v>
      </c>
      <c r="U140" s="1">
        <f>(Table2[[#This Row],[Close Price]]-Table2[[#This Row],[200D EMA]])/Table2[[#This Row],[200D EMA]]</f>
        <v>0.10100152835628926</v>
      </c>
      <c r="V140">
        <v>0.409236915181732</v>
      </c>
      <c r="W140">
        <v>253</v>
      </c>
      <c r="X140">
        <v>265.2</v>
      </c>
      <c r="Y140">
        <v>253</v>
      </c>
      <c r="Z140">
        <v>271.35000000000002</v>
      </c>
      <c r="AA140">
        <v>253</v>
      </c>
      <c r="AB140">
        <v>296.8</v>
      </c>
      <c r="AC140" s="1">
        <f>(Table2[[#This Row],[Close Price]]/Table2[[#This Row],[Day Low]])-1</f>
        <v>4.7035573122529595E-2</v>
      </c>
      <c r="AD140" s="1">
        <f>(Table2[[#This Row],[Day High]]/Table2[[#This Row],[Close Price]])-1</f>
        <v>1.1325028312572094E-3</v>
      </c>
      <c r="AE140" s="1">
        <f>(Table2[[#This Row],[Close Price]]/Table2[[#This Row],[Current Week Low]])-1</f>
        <v>4.7035573122529595E-2</v>
      </c>
      <c r="AF140" s="1">
        <f>(Table2[[#This Row],[Current Week High]]/Table2[[#This Row],[Close Price]])-1</f>
        <v>2.4348810872027338E-2</v>
      </c>
      <c r="AG140" s="1">
        <f>(Table2[[#This Row],[Close Price]]/Table2[[#This Row],[Current Month Low]])-1</f>
        <v>4.7035573122529595E-2</v>
      </c>
      <c r="AH140" s="1">
        <f>(Table2[[#This Row],[Current Month High]]/Table2[[#This Row],[Close Price]])-1</f>
        <v>0.12042280105700276</v>
      </c>
      <c r="AI140">
        <v>17.704794261985601</v>
      </c>
      <c r="AJ140">
        <v>126.797945205479</v>
      </c>
      <c r="AK140" t="str">
        <f>IF(AND(Table2[[#This Row],[20D EMA]]&gt;Table2[[#This Row],[50D EMA]],Table2[[#This Row],[50D EMA]]&gt;Table2[[#This Row],[200D EMA]]),"Uptrend","Downtrend/NoTrend")</f>
        <v>Uptrend</v>
      </c>
      <c r="AL140">
        <v>-0.02</v>
      </c>
      <c r="AM140" t="s">
        <v>3190</v>
      </c>
      <c r="AN140">
        <v>-8.3699999999999992</v>
      </c>
      <c r="AO140" t="s">
        <v>3190</v>
      </c>
      <c r="AP140">
        <v>0.160222408779501</v>
      </c>
      <c r="AQ140">
        <f>(Table2[[#This Row],[Sharpe Ratio]]-AVERAGE(Table2[Sharpe Ratio]))/_xlfn.STDEV.P(Table2[Sharpe Ratio])</f>
        <v>1.106612836523432</v>
      </c>
      <c r="AR1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1.151052068201184</v>
      </c>
      <c r="AS140">
        <f>_xlfn.RANK.AVG(Table2[[#This Row],[1Y Return vs Nifty Z-Score]],Table2[1Y Return vs Nifty Z-Score])</f>
        <v>117</v>
      </c>
      <c r="AT140">
        <f>_xlfn.RANK.AVG(Table2[[#This Row],[6M Return vs Nifty Z-Score]],Table2[6M Return vs Nifty Z-Score])</f>
        <v>368</v>
      </c>
      <c r="AU140">
        <f>_xlfn.RANK.AVG(Table2[[#This Row],[Sharpe Ratio Z-Score]],Table2[Sharpe Ratio Z-Score])</f>
        <v>96</v>
      </c>
      <c r="AV140">
        <f>(Table2[[#This Row],[Rank 1Y]]+Table2[[#This Row],[Rank 6M]]+Table2[[#This Row],[Rank Sharpe]])/3</f>
        <v>193.66666666666666</v>
      </c>
    </row>
    <row r="141" spans="1:48" x14ac:dyDescent="0.3">
      <c r="A141" t="s">
        <v>463</v>
      </c>
      <c r="B141" t="s">
        <v>464</v>
      </c>
      <c r="C141" t="s">
        <v>3144</v>
      </c>
      <c r="D141" t="s">
        <v>21</v>
      </c>
      <c r="E141">
        <v>48656.840865779901</v>
      </c>
      <c r="F141">
        <v>1786.35</v>
      </c>
      <c r="G141">
        <v>21.915225710015701</v>
      </c>
      <c r="H141">
        <f>(Table2[[#This Row],[1Y Return vs Nifty]]-AVERAGE(Table2[1Y Return vs Nifty]))/_xlfn.STDEV.P(Table2[1Y Return vs Nifty])</f>
        <v>-3.3882274941435489E-2</v>
      </c>
      <c r="I141">
        <v>5.3596768575043097</v>
      </c>
      <c r="J141">
        <f>(Table2[[#This Row],[1M Return vs Nifty]]-AVERAGE(Table2[1M Return vs Nifty]))/_xlfn.STDEV.P(Table2[1M Return vs Nifty])</f>
        <v>0.64429225560093106</v>
      </c>
      <c r="K141">
        <v>14.821271553762999</v>
      </c>
      <c r="L141">
        <f>(Table2[[#This Row],[6M Return vs Nifty]]-AVERAGE(Table2[6M Return vs Nifty]))/_xlfn.STDEV.P(Table2[6M Return vs Nifty])</f>
        <v>0.20422896387926803</v>
      </c>
      <c r="M141">
        <v>3.41775852776756</v>
      </c>
      <c r="N141">
        <f>(Table2[[#This Row],[1W Return vs Nifty]]-AVERAGE(Table2[1W Return vs Nifty]))/_xlfn.STDEV.P(Table2[1W Return vs Nifty])</f>
        <v>0.72284756337198375</v>
      </c>
      <c r="O141">
        <v>1745</v>
      </c>
      <c r="P141">
        <v>1737.7338017259001</v>
      </c>
      <c r="Q141">
        <v>1594.80757166429</v>
      </c>
      <c r="R141">
        <v>66.124747079944896</v>
      </c>
      <c r="S141" s="1">
        <f>(Table2[[#This Row],[Close Price]]-Table2[[#This Row],[20D EMA]])/Table2[[#This Row],[20D EMA]]</f>
        <v>2.3696275071633185E-2</v>
      </c>
      <c r="T141" s="1">
        <f>(Table2[[#This Row],[Close Price]]-Table2[[#This Row],[50D EMA]])/Table2[[#This Row],[50D EMA]]</f>
        <v>2.7976781153600562E-2</v>
      </c>
      <c r="U141" s="1">
        <f>(Table2[[#This Row],[Close Price]]-Table2[[#This Row],[200D EMA]])/Table2[[#This Row],[200D EMA]]</f>
        <v>0.12010378665046241</v>
      </c>
      <c r="V141">
        <v>0.71940694312157805</v>
      </c>
      <c r="W141">
        <v>1769</v>
      </c>
      <c r="X141">
        <v>1802.45</v>
      </c>
      <c r="Y141">
        <v>1750.05</v>
      </c>
      <c r="Z141">
        <v>1822.9</v>
      </c>
      <c r="AA141">
        <v>1628.3</v>
      </c>
      <c r="AB141">
        <v>1822.9</v>
      </c>
      <c r="AC141" s="1">
        <f>(Table2[[#This Row],[Close Price]]/Table2[[#This Row],[Day Low]])-1</f>
        <v>9.8078010175239871E-3</v>
      </c>
      <c r="AD141" s="1">
        <f>(Table2[[#This Row],[Day High]]/Table2[[#This Row],[Close Price]])-1</f>
        <v>9.0127914462452274E-3</v>
      </c>
      <c r="AE141" s="1">
        <f>(Table2[[#This Row],[Close Price]]/Table2[[#This Row],[Current Week Low]])-1</f>
        <v>2.0742264506728336E-2</v>
      </c>
      <c r="AF141" s="1">
        <f>(Table2[[#This Row],[Current Week High]]/Table2[[#This Row],[Close Price]])-1</f>
        <v>2.0460715985109346E-2</v>
      </c>
      <c r="AG141" s="1">
        <f>(Table2[[#This Row],[Close Price]]/Table2[[#This Row],[Current Month Low]])-1</f>
        <v>9.7064423017871437E-2</v>
      </c>
      <c r="AH141" s="1">
        <f>(Table2[[#This Row],[Current Month High]]/Table2[[#This Row],[Close Price]])-1</f>
        <v>2.0460715985109346E-2</v>
      </c>
      <c r="AI141">
        <v>7.9687631203291698</v>
      </c>
      <c r="AJ141">
        <v>63.705095307917802</v>
      </c>
      <c r="AK141" t="str">
        <f>IF(AND(Table2[[#This Row],[20D EMA]]&gt;Table2[[#This Row],[50D EMA]],Table2[[#This Row],[50D EMA]]&gt;Table2[[#This Row],[200D EMA]]),"Uptrend","Downtrend/NoTrend")</f>
        <v>Uptrend</v>
      </c>
      <c r="AL141">
        <v>-0.06</v>
      </c>
      <c r="AM141" t="s">
        <v>3190</v>
      </c>
      <c r="AN141">
        <v>6.81</v>
      </c>
      <c r="AO141" t="s">
        <v>3191</v>
      </c>
      <c r="AP141">
        <v>0.19480022280224199</v>
      </c>
      <c r="AQ141">
        <f>(Table2[[#This Row],[Sharpe Ratio]]-AVERAGE(Table2[Sharpe Ratio]))/_xlfn.STDEV.P(Table2[Sharpe Ratio])</f>
        <v>1.5117852797567257</v>
      </c>
      <c r="AR1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3.0492717876674726</v>
      </c>
      <c r="AS141">
        <f>_xlfn.RANK.AVG(Table2[[#This Row],[1Y Return vs Nifty Z-Score]],Table2[1Y Return vs Nifty Z-Score])</f>
        <v>297</v>
      </c>
      <c r="AT141">
        <f>_xlfn.RANK.AVG(Table2[[#This Row],[6M Return vs Nifty Z-Score]],Table2[6M Return vs Nifty Z-Score])</f>
        <v>237</v>
      </c>
      <c r="AU141">
        <f>_xlfn.RANK.AVG(Table2[[#This Row],[Sharpe Ratio Z-Score]],Table2[Sharpe Ratio Z-Score])</f>
        <v>50</v>
      </c>
      <c r="AV141">
        <f>(Table2[[#This Row],[Rank 1Y]]+Table2[[#This Row],[Rank 6M]]+Table2[[#This Row],[Rank Sharpe]])/3</f>
        <v>194.66666666666666</v>
      </c>
    </row>
    <row r="142" spans="1:48" x14ac:dyDescent="0.3">
      <c r="A142" t="s">
        <v>915</v>
      </c>
      <c r="B142" t="s">
        <v>916</v>
      </c>
      <c r="C142" t="s">
        <v>3145</v>
      </c>
      <c r="D142" t="s">
        <v>222</v>
      </c>
      <c r="E142">
        <v>16928.32237577</v>
      </c>
      <c r="F142">
        <v>4286.3</v>
      </c>
      <c r="G142">
        <v>101.162572134635</v>
      </c>
      <c r="H142">
        <f>(Table2[[#This Row],[1Y Return vs Nifty]]-AVERAGE(Table2[1Y Return vs Nifty]))/_xlfn.STDEV.P(Table2[1Y Return vs Nifty])</f>
        <v>1.316376397885437</v>
      </c>
      <c r="I142">
        <v>5.3215697302990499</v>
      </c>
      <c r="J142">
        <f>(Table2[[#This Row],[1M Return vs Nifty]]-AVERAGE(Table2[1M Return vs Nifty]))/_xlfn.STDEV.P(Table2[1M Return vs Nifty])</f>
        <v>0.63990645235693211</v>
      </c>
      <c r="K142">
        <v>-9.4129156121528492</v>
      </c>
      <c r="L142">
        <f>(Table2[[#This Row],[6M Return vs Nifty]]-AVERAGE(Table2[6M Return vs Nifty]))/_xlfn.STDEV.P(Table2[6M Return vs Nifty])</f>
        <v>-0.56547456790126582</v>
      </c>
      <c r="M142">
        <v>-2.6915853803956198</v>
      </c>
      <c r="N142">
        <f>(Table2[[#This Row],[1W Return vs Nifty]]-AVERAGE(Table2[1W Return vs Nifty]))/_xlfn.STDEV.P(Table2[1W Return vs Nifty])</f>
        <v>-0.6227423412770301</v>
      </c>
      <c r="O142">
        <v>4019.26</v>
      </c>
      <c r="P142">
        <v>3925.6131422987501</v>
      </c>
      <c r="Q142">
        <v>3525.6712490155801</v>
      </c>
      <c r="R142">
        <v>59.451164373345001</v>
      </c>
      <c r="S142" s="1">
        <f>(Table2[[#This Row],[Close Price]]-Table2[[#This Row],[20D EMA]])/Table2[[#This Row],[20D EMA]]</f>
        <v>6.6440090962017875E-2</v>
      </c>
      <c r="T142" s="1">
        <f>(Table2[[#This Row],[Close Price]]-Table2[[#This Row],[50D EMA]])/Table2[[#This Row],[50D EMA]]</f>
        <v>9.1880387757730012E-2</v>
      </c>
      <c r="U142" s="1">
        <f>(Table2[[#This Row],[Close Price]]-Table2[[#This Row],[200D EMA]])/Table2[[#This Row],[200D EMA]]</f>
        <v>0.21574012358548716</v>
      </c>
      <c r="V142">
        <v>2.3355181256100401</v>
      </c>
      <c r="W142">
        <v>4006.1</v>
      </c>
      <c r="X142">
        <v>4374.6499999999996</v>
      </c>
      <c r="Y142">
        <v>4006.1</v>
      </c>
      <c r="Z142">
        <v>4374.6499999999996</v>
      </c>
      <c r="AA142">
        <v>3806</v>
      </c>
      <c r="AB142">
        <v>4374.6499999999996</v>
      </c>
      <c r="AC142" s="1">
        <f>(Table2[[#This Row],[Close Price]]/Table2[[#This Row],[Day Low]])-1</f>
        <v>6.9943336411971924E-2</v>
      </c>
      <c r="AD142" s="1">
        <f>(Table2[[#This Row],[Day High]]/Table2[[#This Row],[Close Price]])-1</f>
        <v>2.0612183001656348E-2</v>
      </c>
      <c r="AE142" s="1">
        <f>(Table2[[#This Row],[Close Price]]/Table2[[#This Row],[Current Week Low]])-1</f>
        <v>6.9943336411971924E-2</v>
      </c>
      <c r="AF142" s="1">
        <f>(Table2[[#This Row],[Current Week High]]/Table2[[#This Row],[Close Price]])-1</f>
        <v>2.0612183001656348E-2</v>
      </c>
      <c r="AG142" s="1">
        <f>(Table2[[#This Row],[Close Price]]/Table2[[#This Row],[Current Month Low]])-1</f>
        <v>0.12619548081975829</v>
      </c>
      <c r="AH142" s="1">
        <f>(Table2[[#This Row],[Current Month High]]/Table2[[#This Row],[Close Price]])-1</f>
        <v>2.0612183001656348E-2</v>
      </c>
      <c r="AI142">
        <v>2.0612183001656299</v>
      </c>
      <c r="AJ142">
        <v>146.353238691878</v>
      </c>
      <c r="AK142" t="str">
        <f>IF(AND(Table2[[#This Row],[20D EMA]]&gt;Table2[[#This Row],[50D EMA]],Table2[[#This Row],[50D EMA]]&gt;Table2[[#This Row],[200D EMA]]),"Uptrend","Downtrend/NoTrend")</f>
        <v>Uptrend</v>
      </c>
      <c r="AL142">
        <v>0.11</v>
      </c>
      <c r="AM142" t="s">
        <v>3191</v>
      </c>
      <c r="AN142">
        <v>10.37</v>
      </c>
      <c r="AO142" t="s">
        <v>3191</v>
      </c>
      <c r="AP142">
        <v>0.26971586271129899</v>
      </c>
      <c r="AQ142">
        <f>(Table2[[#This Row],[Sharpe Ratio]]-AVERAGE(Table2[Sharpe Ratio]))/_xlfn.STDEV.P(Table2[Sharpe Ratio])</f>
        <v>2.3896242558809924</v>
      </c>
      <c r="AR1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3.1576901969450653</v>
      </c>
      <c r="AS142">
        <f>_xlfn.RANK.AVG(Table2[[#This Row],[1Y Return vs Nifty Z-Score]],Table2[1Y Return vs Nifty Z-Score])</f>
        <v>72</v>
      </c>
      <c r="AT142">
        <f>_xlfn.RANK.AVG(Table2[[#This Row],[6M Return vs Nifty Z-Score]],Table2[6M Return vs Nifty Z-Score])</f>
        <v>508</v>
      </c>
      <c r="AU142">
        <f>_xlfn.RANK.AVG(Table2[[#This Row],[Sharpe Ratio Z-Score]],Table2[Sharpe Ratio Z-Score])</f>
        <v>4</v>
      </c>
      <c r="AV142">
        <f>(Table2[[#This Row],[Rank 1Y]]+Table2[[#This Row],[Rank 6M]]+Table2[[#This Row],[Rank Sharpe]])/3</f>
        <v>194.66666666666666</v>
      </c>
    </row>
    <row r="143" spans="1:48" x14ac:dyDescent="0.3">
      <c r="A143" t="s">
        <v>157</v>
      </c>
      <c r="B143" t="s">
        <v>158</v>
      </c>
      <c r="C143" t="s">
        <v>3156</v>
      </c>
      <c r="D143" t="s">
        <v>159</v>
      </c>
      <c r="E143">
        <v>178612.26944159999</v>
      </c>
      <c r="F143">
        <v>4663.05</v>
      </c>
      <c r="G143">
        <v>54.984226843945898</v>
      </c>
      <c r="H143">
        <f>(Table2[[#This Row],[1Y Return vs Nifty]]-AVERAGE(Table2[1Y Return vs Nifty]))/_xlfn.STDEV.P(Table2[1Y Return vs Nifty])</f>
        <v>0.52956505291684164</v>
      </c>
      <c r="I143">
        <v>-4.2153390777005502</v>
      </c>
      <c r="J143">
        <f>(Table2[[#This Row],[1M Return vs Nifty]]-AVERAGE(Table2[1M Return vs Nifty]))/_xlfn.STDEV.P(Table2[1M Return vs Nifty])</f>
        <v>-0.45770989018577823</v>
      </c>
      <c r="K143">
        <v>16.8920847670122</v>
      </c>
      <c r="L143">
        <f>(Table2[[#This Row],[6M Return vs Nifty]]-AVERAGE(Table2[6M Return vs Nifty]))/_xlfn.STDEV.P(Table2[6M Return vs Nifty])</f>
        <v>0.2700001916486674</v>
      </c>
      <c r="M143">
        <v>-7.2779472136484696E-2</v>
      </c>
      <c r="N143">
        <f>(Table2[[#This Row],[1W Return vs Nifty]]-AVERAGE(Table2[1W Return vs Nifty]))/_xlfn.STDEV.P(Table2[1W Return vs Nifty])</f>
        <v>-4.5947378452920157E-2</v>
      </c>
      <c r="O143">
        <v>4716.8</v>
      </c>
      <c r="P143">
        <v>4665.8008479467499</v>
      </c>
      <c r="Q143">
        <v>4037.2351218428098</v>
      </c>
      <c r="R143">
        <v>41.111347808267098</v>
      </c>
      <c r="S143" s="1">
        <f>(Table2[[#This Row],[Close Price]]-Table2[[#This Row],[20D EMA]])/Table2[[#This Row],[20D EMA]]</f>
        <v>-1.1395437584803256E-2</v>
      </c>
      <c r="T143" s="1">
        <f>(Table2[[#This Row],[Close Price]]-Table2[[#This Row],[50D EMA]])/Table2[[#This Row],[50D EMA]]</f>
        <v>-5.8957680286766229E-4</v>
      </c>
      <c r="U143" s="1">
        <f>(Table2[[#This Row],[Close Price]]-Table2[[#This Row],[200D EMA]])/Table2[[#This Row],[200D EMA]]</f>
        <v>0.15501075842011774</v>
      </c>
      <c r="V143">
        <v>0.88167116220517805</v>
      </c>
      <c r="W143">
        <v>4573.6000000000004</v>
      </c>
      <c r="X143">
        <v>4697</v>
      </c>
      <c r="Y143">
        <v>4573.6000000000004</v>
      </c>
      <c r="Z143">
        <v>4788</v>
      </c>
      <c r="AA143">
        <v>4430.3</v>
      </c>
      <c r="AB143">
        <v>4915</v>
      </c>
      <c r="AC143" s="1">
        <f>(Table2[[#This Row],[Close Price]]/Table2[[#This Row],[Day Low]])-1</f>
        <v>1.9557897498688082E-2</v>
      </c>
      <c r="AD143" s="1">
        <f>(Table2[[#This Row],[Day High]]/Table2[[#This Row],[Close Price]])-1</f>
        <v>7.2806424979359186E-3</v>
      </c>
      <c r="AE143" s="1">
        <f>(Table2[[#This Row],[Close Price]]/Table2[[#This Row],[Current Week Low]])-1</f>
        <v>1.9557897498688082E-2</v>
      </c>
      <c r="AF143" s="1">
        <f>(Table2[[#This Row],[Current Week High]]/Table2[[#This Row],[Close Price]])-1</f>
        <v>2.6795766719207359E-2</v>
      </c>
      <c r="AG143" s="1">
        <f>(Table2[[#This Row],[Close Price]]/Table2[[#This Row],[Current Month Low]])-1</f>
        <v>5.2535945647021576E-2</v>
      </c>
      <c r="AH143" s="1">
        <f>(Table2[[#This Row],[Current Month High]]/Table2[[#This Row],[Close Price]])-1</f>
        <v>5.4031159863179745E-2</v>
      </c>
      <c r="AI143">
        <v>7.9765389605515704</v>
      </c>
      <c r="AJ143">
        <v>95.2006195449693</v>
      </c>
      <c r="AK143" t="str">
        <f>IF(AND(Table2[[#This Row],[20D EMA]]&gt;Table2[[#This Row],[50D EMA]],Table2[[#This Row],[50D EMA]]&gt;Table2[[#This Row],[200D EMA]]),"Uptrend","Downtrend/NoTrend")</f>
        <v>Uptrend</v>
      </c>
      <c r="AL143">
        <v>0.08</v>
      </c>
      <c r="AM143" t="s">
        <v>3191</v>
      </c>
      <c r="AN143">
        <v>-4.9400000000000004</v>
      </c>
      <c r="AO143" t="s">
        <v>3190</v>
      </c>
      <c r="AP143">
        <v>0.110226409786393</v>
      </c>
      <c r="AQ143">
        <f>(Table2[[#This Row],[Sharpe Ratio]]-AVERAGE(Table2[Sharpe Ratio]))/_xlfn.STDEV.P(Table2[Sharpe Ratio])</f>
        <v>0.52077473089291659</v>
      </c>
      <c r="AR1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0.8166827068197271</v>
      </c>
      <c r="AS143">
        <f>_xlfn.RANK.AVG(Table2[[#This Row],[1Y Return vs Nifty Z-Score]],Table2[1Y Return vs Nifty Z-Score])</f>
        <v>159</v>
      </c>
      <c r="AT143">
        <f>_xlfn.RANK.AVG(Table2[[#This Row],[6M Return vs Nifty Z-Score]],Table2[6M Return vs Nifty Z-Score])</f>
        <v>224</v>
      </c>
      <c r="AU143">
        <f>_xlfn.RANK.AVG(Table2[[#This Row],[Sharpe Ratio Z-Score]],Table2[Sharpe Ratio Z-Score])</f>
        <v>206</v>
      </c>
      <c r="AV143">
        <f>(Table2[[#This Row],[Rank 1Y]]+Table2[[#This Row],[Rank 6M]]+Table2[[#This Row],[Rank Sharpe]])/3</f>
        <v>196.33333333333334</v>
      </c>
    </row>
    <row r="144" spans="1:48" x14ac:dyDescent="0.3">
      <c r="A144" t="s">
        <v>49</v>
      </c>
      <c r="B144" t="s">
        <v>50</v>
      </c>
      <c r="C144" t="s">
        <v>3149</v>
      </c>
      <c r="D144" t="s">
        <v>51</v>
      </c>
      <c r="E144">
        <v>453366.33925635001</v>
      </c>
      <c r="F144">
        <v>1910.35</v>
      </c>
      <c r="G144">
        <v>39.279665804343097</v>
      </c>
      <c r="H144">
        <f>(Table2[[#This Row],[1Y Return vs Nifty]]-AVERAGE(Table2[1Y Return vs Nifty]))/_xlfn.STDEV.P(Table2[1Y Return vs Nifty])</f>
        <v>0.2619823425375955</v>
      </c>
      <c r="I144">
        <v>3.2191947543063599</v>
      </c>
      <c r="J144">
        <f>(Table2[[#This Row],[1M Return vs Nifty]]-AVERAGE(Table2[1M Return vs Nifty]))/_xlfn.STDEV.P(Table2[1M Return vs Nifty])</f>
        <v>0.39794113862059977</v>
      </c>
      <c r="K144">
        <v>12.985023688975501</v>
      </c>
      <c r="L144">
        <f>(Table2[[#This Row],[6M Return vs Nifty]]-AVERAGE(Table2[6M Return vs Nifty]))/_xlfn.STDEV.P(Table2[6M Return vs Nifty])</f>
        <v>0.14590778078882669</v>
      </c>
      <c r="M144">
        <v>-0.22881004018051099</v>
      </c>
      <c r="N144">
        <f>(Table2[[#This Row],[1W Return vs Nifty]]-AVERAGE(Table2[1W Return vs Nifty]))/_xlfn.STDEV.P(Table2[1W Return vs Nifty])</f>
        <v>-8.0313287514964887E-2</v>
      </c>
      <c r="O144">
        <v>1892.62</v>
      </c>
      <c r="P144">
        <v>1833.52479864212</v>
      </c>
      <c r="Q144">
        <v>1604.9948161519501</v>
      </c>
      <c r="R144">
        <v>44.522079078795699</v>
      </c>
      <c r="S144" s="1">
        <f>(Table2[[#This Row],[Close Price]]-Table2[[#This Row],[20D EMA]])/Table2[[#This Row],[20D EMA]]</f>
        <v>9.3679660999038475E-3</v>
      </c>
      <c r="T144" s="1">
        <f>(Table2[[#This Row],[Close Price]]-Table2[[#This Row],[50D EMA]])/Table2[[#This Row],[50D EMA]]</f>
        <v>4.1900279404333912E-2</v>
      </c>
      <c r="U144" s="1">
        <f>(Table2[[#This Row],[Close Price]]-Table2[[#This Row],[200D EMA]])/Table2[[#This Row],[200D EMA]]</f>
        <v>0.19025306547727869</v>
      </c>
      <c r="V144">
        <v>0.78379364422365805</v>
      </c>
      <c r="W144">
        <v>1872.7</v>
      </c>
      <c r="X144">
        <v>1917.9</v>
      </c>
      <c r="Y144">
        <v>1872.7</v>
      </c>
      <c r="Z144">
        <v>1923.65</v>
      </c>
      <c r="AA144">
        <v>1872.7</v>
      </c>
      <c r="AB144">
        <v>1952.25</v>
      </c>
      <c r="AC144" s="1">
        <f>(Table2[[#This Row],[Close Price]]/Table2[[#This Row],[Day Low]])-1</f>
        <v>2.0104661718374439E-2</v>
      </c>
      <c r="AD144" s="1">
        <f>(Table2[[#This Row],[Day High]]/Table2[[#This Row],[Close Price]])-1</f>
        <v>3.9521553642003493E-3</v>
      </c>
      <c r="AE144" s="1">
        <f>(Table2[[#This Row],[Close Price]]/Table2[[#This Row],[Current Week Low]])-1</f>
        <v>2.0104661718374439E-2</v>
      </c>
      <c r="AF144" s="1">
        <f>(Table2[[#This Row],[Current Week High]]/Table2[[#This Row],[Close Price]])-1</f>
        <v>6.9620750124324005E-3</v>
      </c>
      <c r="AG144" s="1">
        <f>(Table2[[#This Row],[Close Price]]/Table2[[#This Row],[Current Month Low]])-1</f>
        <v>2.0104661718374439E-2</v>
      </c>
      <c r="AH144" s="1">
        <f>(Table2[[#This Row],[Current Month High]]/Table2[[#This Row],[Close Price]])-1</f>
        <v>2.1933153610594891E-2</v>
      </c>
      <c r="AI144">
        <v>2.6173214332452202</v>
      </c>
      <c r="AJ144">
        <v>78.8131230402021</v>
      </c>
      <c r="AK144" t="str">
        <f>IF(AND(Table2[[#This Row],[20D EMA]]&gt;Table2[[#This Row],[50D EMA]],Table2[[#This Row],[50D EMA]]&gt;Table2[[#This Row],[200D EMA]]),"Uptrend","Downtrend/NoTrend")</f>
        <v>Uptrend</v>
      </c>
      <c r="AL144">
        <v>0.04</v>
      </c>
      <c r="AM144" t="s">
        <v>3191</v>
      </c>
      <c r="AN144">
        <v>-0.5</v>
      </c>
      <c r="AO144" t="s">
        <v>3190</v>
      </c>
      <c r="AP144">
        <v>0.14508285733825799</v>
      </c>
      <c r="AQ144">
        <f>(Table2[[#This Row],[Sharpe Ratio]]-AVERAGE(Table2[Sharpe Ratio]))/_xlfn.STDEV.P(Table2[Sharpe Ratio])</f>
        <v>0.92921211816482518</v>
      </c>
      <c r="AR1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1.6547300925968824</v>
      </c>
      <c r="AS144">
        <f>_xlfn.RANK.AVG(Table2[[#This Row],[1Y Return vs Nifty Z-Score]],Table2[1Y Return vs Nifty Z-Score])</f>
        <v>215</v>
      </c>
      <c r="AT144">
        <f>_xlfn.RANK.AVG(Table2[[#This Row],[6M Return vs Nifty Z-Score]],Table2[6M Return vs Nifty Z-Score])</f>
        <v>256</v>
      </c>
      <c r="AU144">
        <f>_xlfn.RANK.AVG(Table2[[#This Row],[Sharpe Ratio Z-Score]],Table2[Sharpe Ratio Z-Score])</f>
        <v>125</v>
      </c>
      <c r="AV144">
        <f>(Table2[[#This Row],[Rank 1Y]]+Table2[[#This Row],[Rank 6M]]+Table2[[#This Row],[Rank Sharpe]])/3</f>
        <v>198.66666666666666</v>
      </c>
    </row>
    <row r="145" spans="1:48" x14ac:dyDescent="0.3">
      <c r="A145" t="s">
        <v>238</v>
      </c>
      <c r="B145" t="s">
        <v>239</v>
      </c>
      <c r="C145" t="s">
        <v>3151</v>
      </c>
      <c r="D145" t="s">
        <v>190</v>
      </c>
      <c r="E145">
        <v>107607.2506036</v>
      </c>
      <c r="F145">
        <v>36800.75</v>
      </c>
      <c r="G145">
        <v>56.548269249222002</v>
      </c>
      <c r="H145">
        <f>(Table2[[#This Row],[1Y Return vs Nifty]]-AVERAGE(Table2[1Y Return vs Nifty]))/_xlfn.STDEV.P(Table2[1Y Return vs Nifty])</f>
        <v>0.55621404392629936</v>
      </c>
      <c r="I145">
        <v>7.1482028698823203</v>
      </c>
      <c r="J145">
        <f>(Table2[[#This Row],[1M Return vs Nifty]]-AVERAGE(Table2[1M Return vs Nifty]))/_xlfn.STDEV.P(Table2[1M Return vs Nifty])</f>
        <v>0.8501362475873262</v>
      </c>
      <c r="K145">
        <v>9.9860374694384806</v>
      </c>
      <c r="L145">
        <f>(Table2[[#This Row],[6M Return vs Nifty]]-AVERAGE(Table2[6M Return vs Nifty]))/_xlfn.STDEV.P(Table2[6M Return vs Nifty])</f>
        <v>5.0656792210784146E-2</v>
      </c>
      <c r="M145">
        <v>-4.2977332441788496</v>
      </c>
      <c r="N145">
        <f>(Table2[[#This Row],[1W Return vs Nifty]]-AVERAGE(Table2[1W Return vs Nifty]))/_xlfn.STDEV.P(Table2[1W Return vs Nifty])</f>
        <v>-0.97649822462033331</v>
      </c>
      <c r="O145">
        <v>37080.83</v>
      </c>
      <c r="P145">
        <v>35558.023006197</v>
      </c>
      <c r="Q145">
        <v>31027.314924856099</v>
      </c>
      <c r="R145">
        <v>36.3265415135551</v>
      </c>
      <c r="S145" s="1">
        <f>(Table2[[#This Row],[Close Price]]-Table2[[#This Row],[20D EMA]])/Table2[[#This Row],[20D EMA]]</f>
        <v>-7.5532289865141026E-3</v>
      </c>
      <c r="T145" s="1">
        <f>(Table2[[#This Row],[Close Price]]-Table2[[#This Row],[50D EMA]])/Table2[[#This Row],[50D EMA]]</f>
        <v>3.4949271324404611E-2</v>
      </c>
      <c r="U145" s="1">
        <f>(Table2[[#This Row],[Close Price]]-Table2[[#This Row],[200D EMA]])/Table2[[#This Row],[200D EMA]]</f>
        <v>0.18607588472049127</v>
      </c>
      <c r="V145">
        <v>0.86585878789210802</v>
      </c>
      <c r="W145">
        <v>36060.15</v>
      </c>
      <c r="X145">
        <v>36926.949999999997</v>
      </c>
      <c r="Y145">
        <v>36060.15</v>
      </c>
      <c r="Z145">
        <v>38936.050000000003</v>
      </c>
      <c r="AA145">
        <v>36060.15</v>
      </c>
      <c r="AB145">
        <v>39088.800000000003</v>
      </c>
      <c r="AC145" s="1">
        <f>(Table2[[#This Row],[Close Price]]/Table2[[#This Row],[Day Low]])-1</f>
        <v>2.0537906802938988E-2</v>
      </c>
      <c r="AD145" s="1">
        <f>(Table2[[#This Row],[Day High]]/Table2[[#This Row],[Close Price]])-1</f>
        <v>3.4292779359115233E-3</v>
      </c>
      <c r="AE145" s="1">
        <f>(Table2[[#This Row],[Close Price]]/Table2[[#This Row],[Current Week Low]])-1</f>
        <v>2.0537906802938988E-2</v>
      </c>
      <c r="AF145" s="1">
        <f>(Table2[[#This Row],[Current Week High]]/Table2[[#This Row],[Close Price]])-1</f>
        <v>5.8023273982187984E-2</v>
      </c>
      <c r="AG145" s="1">
        <f>(Table2[[#This Row],[Close Price]]/Table2[[#This Row],[Current Month Low]])-1</f>
        <v>2.0537906802938988E-2</v>
      </c>
      <c r="AH145" s="1">
        <f>(Table2[[#This Row],[Current Month High]]/Table2[[#This Row],[Close Price]])-1</f>
        <v>6.2174004605884514E-2</v>
      </c>
      <c r="AI145">
        <v>6.2174004605884496</v>
      </c>
      <c r="AJ145">
        <v>90.677461139896295</v>
      </c>
      <c r="AK145" t="str">
        <f>IF(AND(Table2[[#This Row],[20D EMA]]&gt;Table2[[#This Row],[50D EMA]],Table2[[#This Row],[50D EMA]]&gt;Table2[[#This Row],[200D EMA]]),"Uptrend","Downtrend/NoTrend")</f>
        <v>Uptrend</v>
      </c>
      <c r="AL145">
        <v>0.12</v>
      </c>
      <c r="AM145" t="s">
        <v>3191</v>
      </c>
      <c r="AN145">
        <v>-2.75</v>
      </c>
      <c r="AO145" t="s">
        <v>3190</v>
      </c>
      <c r="AP145">
        <v>0.13055878242701899</v>
      </c>
      <c r="AQ145">
        <f>(Table2[[#This Row],[Sharpe Ratio]]-AVERAGE(Table2[Sharpe Ratio]))/_xlfn.STDEV.P(Table2[Sharpe Ratio])</f>
        <v>0.7590233689969389</v>
      </c>
      <c r="AR1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1.239532228101015</v>
      </c>
      <c r="AS145">
        <f>_xlfn.RANK.AVG(Table2[[#This Row],[1Y Return vs Nifty Z-Score]],Table2[1Y Return vs Nifty Z-Score])</f>
        <v>151</v>
      </c>
      <c r="AT145">
        <f>_xlfn.RANK.AVG(Table2[[#This Row],[6M Return vs Nifty Z-Score]],Table2[6M Return vs Nifty Z-Score])</f>
        <v>294</v>
      </c>
      <c r="AU145">
        <f>_xlfn.RANK.AVG(Table2[[#This Row],[Sharpe Ratio Z-Score]],Table2[Sharpe Ratio Z-Score])</f>
        <v>151</v>
      </c>
      <c r="AV145">
        <f>(Table2[[#This Row],[Rank 1Y]]+Table2[[#This Row],[Rank 6M]]+Table2[[#This Row],[Rank Sharpe]])/3</f>
        <v>198.66666666666666</v>
      </c>
    </row>
    <row r="146" spans="1:48" x14ac:dyDescent="0.3">
      <c r="A146" t="s">
        <v>389</v>
      </c>
      <c r="B146" t="s">
        <v>390</v>
      </c>
      <c r="C146" t="s">
        <v>3155</v>
      </c>
      <c r="D146" t="s">
        <v>303</v>
      </c>
      <c r="E146">
        <v>60704.114400400002</v>
      </c>
      <c r="F146">
        <v>1865.3</v>
      </c>
      <c r="G146">
        <v>97.228607508124199</v>
      </c>
      <c r="H146">
        <f>(Table2[[#This Row],[1Y Return vs Nifty]]-AVERAGE(Table2[1Y Return vs Nifty]))/_xlfn.STDEV.P(Table2[1Y Return vs Nifty])</f>
        <v>1.2493474045475588</v>
      </c>
      <c r="I146">
        <v>-1.7815934816114201</v>
      </c>
      <c r="J146">
        <f>(Table2[[#This Row],[1M Return vs Nifty]]-AVERAGE(Table2[1M Return vs Nifty]))/_xlfn.STDEV.P(Table2[1M Return vs Nifty])</f>
        <v>-0.17760666243780338</v>
      </c>
      <c r="K146">
        <v>31.412326585273</v>
      </c>
      <c r="L146">
        <f>(Table2[[#This Row],[6M Return vs Nifty]]-AVERAGE(Table2[6M Return vs Nifty]))/_xlfn.STDEV.P(Table2[6M Return vs Nifty])</f>
        <v>0.73117849869507046</v>
      </c>
      <c r="M146">
        <v>3.7409807962323001</v>
      </c>
      <c r="N146">
        <f>(Table2[[#This Row],[1W Return vs Nifty]]-AVERAGE(Table2[1W Return vs Nifty]))/_xlfn.STDEV.P(Table2[1W Return vs Nifty])</f>
        <v>0.79403763352383272</v>
      </c>
      <c r="O146">
        <v>1827.7</v>
      </c>
      <c r="P146">
        <v>1764.9631478189999</v>
      </c>
      <c r="Q146">
        <v>1446.6078649669</v>
      </c>
      <c r="R146">
        <v>52.474284957636797</v>
      </c>
      <c r="S146" s="1">
        <f>(Table2[[#This Row],[Close Price]]-Table2[[#This Row],[20D EMA]])/Table2[[#This Row],[20D EMA]]</f>
        <v>2.0572303988619527E-2</v>
      </c>
      <c r="T146" s="1">
        <f>(Table2[[#This Row],[Close Price]]-Table2[[#This Row],[50D EMA]])/Table2[[#This Row],[50D EMA]]</f>
        <v>5.6849261869851668E-2</v>
      </c>
      <c r="U146" s="1">
        <f>(Table2[[#This Row],[Close Price]]-Table2[[#This Row],[200D EMA]])/Table2[[#This Row],[200D EMA]]</f>
        <v>0.28943029080149518</v>
      </c>
      <c r="V146">
        <v>0.87225520525031097</v>
      </c>
      <c r="W146">
        <v>1810</v>
      </c>
      <c r="X146">
        <v>1870</v>
      </c>
      <c r="Y146">
        <v>1766.15</v>
      </c>
      <c r="Z146">
        <v>1902</v>
      </c>
      <c r="AA146">
        <v>1750</v>
      </c>
      <c r="AB146">
        <v>1902</v>
      </c>
      <c r="AC146" s="1">
        <f>(Table2[[#This Row],[Close Price]]/Table2[[#This Row],[Day Low]])-1</f>
        <v>3.0552486187845229E-2</v>
      </c>
      <c r="AD146" s="1">
        <f>(Table2[[#This Row],[Day High]]/Table2[[#This Row],[Close Price]])-1</f>
        <v>2.5197019246234742E-3</v>
      </c>
      <c r="AE146" s="1">
        <f>(Table2[[#This Row],[Close Price]]/Table2[[#This Row],[Current Week Low]])-1</f>
        <v>5.6139059536279401E-2</v>
      </c>
      <c r="AF146" s="1">
        <f>(Table2[[#This Row],[Current Week High]]/Table2[[#This Row],[Close Price]])-1</f>
        <v>1.9675119283761422E-2</v>
      </c>
      <c r="AG146" s="1">
        <f>(Table2[[#This Row],[Close Price]]/Table2[[#This Row],[Current Month Low]])-1</f>
        <v>6.5885714285714325E-2</v>
      </c>
      <c r="AH146" s="1">
        <f>(Table2[[#This Row],[Current Month High]]/Table2[[#This Row],[Close Price]])-1</f>
        <v>1.9675119283761422E-2</v>
      </c>
      <c r="AI146">
        <v>4.26741006808557</v>
      </c>
      <c r="AJ146">
        <v>131.22598239742101</v>
      </c>
      <c r="AK146" t="str">
        <f>IF(AND(Table2[[#This Row],[20D EMA]]&gt;Table2[[#This Row],[50D EMA]],Table2[[#This Row],[50D EMA]]&gt;Table2[[#This Row],[200D EMA]]),"Uptrend","Downtrend/NoTrend")</f>
        <v>Uptrend</v>
      </c>
      <c r="AL146">
        <v>0.19</v>
      </c>
      <c r="AM146" t="s">
        <v>3191</v>
      </c>
      <c r="AN146">
        <v>0.57999999999999996</v>
      </c>
      <c r="AO146" t="s">
        <v>3191</v>
      </c>
      <c r="AP146">
        <v>4.6512892973582999E-2</v>
      </c>
      <c r="AQ146">
        <f>(Table2[[#This Row],[Sharpe Ratio]]-AVERAGE(Table2[Sharpe Ratio]))/_xlfn.STDEV.P(Table2[Sharpe Ratio])</f>
        <v>-0.22580113006387745</v>
      </c>
      <c r="AR1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2.3711557442647813</v>
      </c>
      <c r="AS146">
        <f>_xlfn.RANK.AVG(Table2[[#This Row],[1Y Return vs Nifty Z-Score]],Table2[1Y Return vs Nifty Z-Score])</f>
        <v>83</v>
      </c>
      <c r="AT146">
        <f>_xlfn.RANK.AVG(Table2[[#This Row],[6M Return vs Nifty Z-Score]],Table2[6M Return vs Nifty Z-Score])</f>
        <v>120</v>
      </c>
      <c r="AU146">
        <f>_xlfn.RANK.AVG(Table2[[#This Row],[Sharpe Ratio Z-Score]],Table2[Sharpe Ratio Z-Score])</f>
        <v>400</v>
      </c>
      <c r="AV146">
        <f>(Table2[[#This Row],[Rank 1Y]]+Table2[[#This Row],[Rank 6M]]+Table2[[#This Row],[Rank Sharpe]])/3</f>
        <v>201</v>
      </c>
    </row>
    <row r="147" spans="1:48" x14ac:dyDescent="0.3">
      <c r="A147" t="s">
        <v>352</v>
      </c>
      <c r="B147" t="s">
        <v>353</v>
      </c>
      <c r="C147" t="s">
        <v>3158</v>
      </c>
      <c r="D147" t="s">
        <v>133</v>
      </c>
      <c r="E147">
        <v>69218.957857689995</v>
      </c>
      <c r="F147">
        <v>1931.5</v>
      </c>
      <c r="G147">
        <v>45.440100684511101</v>
      </c>
      <c r="H147">
        <f>(Table2[[#This Row],[1Y Return vs Nifty]]-AVERAGE(Table2[1Y Return vs Nifty]))/_xlfn.STDEV.P(Table2[1Y Return vs Nifty])</f>
        <v>0.36694712685683251</v>
      </c>
      <c r="I147">
        <v>6.9932589023073204</v>
      </c>
      <c r="J147">
        <f>(Table2[[#This Row],[1M Return vs Nifty]]-AVERAGE(Table2[1M Return vs Nifty]))/_xlfn.STDEV.P(Table2[1M Return vs Nifty])</f>
        <v>0.83230352690050646</v>
      </c>
      <c r="K147">
        <v>25.053831258985898</v>
      </c>
      <c r="L147">
        <f>(Table2[[#This Row],[6M Return vs Nifty]]-AVERAGE(Table2[6M Return vs Nifty]))/_xlfn.STDEV.P(Table2[6M Return vs Nifty])</f>
        <v>0.52922593160684617</v>
      </c>
      <c r="M147">
        <v>1.3398014600125601</v>
      </c>
      <c r="N147">
        <f>(Table2[[#This Row],[1W Return vs Nifty]]-AVERAGE(Table2[1W Return vs Nifty]))/_xlfn.STDEV.P(Table2[1W Return vs Nifty])</f>
        <v>0.26517516929884399</v>
      </c>
      <c r="O147">
        <v>1893.4</v>
      </c>
      <c r="P147">
        <v>1839.04552225408</v>
      </c>
      <c r="Q147">
        <v>1644.30675361351</v>
      </c>
      <c r="R147">
        <v>49.281171711863202</v>
      </c>
      <c r="S147" s="1">
        <f>(Table2[[#This Row],[Close Price]]-Table2[[#This Row],[20D EMA]])/Table2[[#This Row],[20D EMA]]</f>
        <v>2.012253089679936E-2</v>
      </c>
      <c r="T147" s="1">
        <f>(Table2[[#This Row],[Close Price]]-Table2[[#This Row],[50D EMA]])/Table2[[#This Row],[50D EMA]]</f>
        <v>5.0273077325786092E-2</v>
      </c>
      <c r="U147" s="1">
        <f>(Table2[[#This Row],[Close Price]]-Table2[[#This Row],[200D EMA]])/Table2[[#This Row],[200D EMA]]</f>
        <v>0.17465916609255383</v>
      </c>
      <c r="V147">
        <v>1.4557274156525799</v>
      </c>
      <c r="W147">
        <v>1884.25</v>
      </c>
      <c r="X147">
        <v>1942</v>
      </c>
      <c r="Y147">
        <v>1884.25</v>
      </c>
      <c r="Z147">
        <v>2065.1999999999998</v>
      </c>
      <c r="AA147">
        <v>1714.05</v>
      </c>
      <c r="AB147">
        <v>2065.1999999999998</v>
      </c>
      <c r="AC147" s="1">
        <f>(Table2[[#This Row],[Close Price]]/Table2[[#This Row],[Day Low]])-1</f>
        <v>2.5076290301180748E-2</v>
      </c>
      <c r="AD147" s="1">
        <f>(Table2[[#This Row],[Day High]]/Table2[[#This Row],[Close Price]])-1</f>
        <v>5.4361894900336605E-3</v>
      </c>
      <c r="AE147" s="1">
        <f>(Table2[[#This Row],[Close Price]]/Table2[[#This Row],[Current Week Low]])-1</f>
        <v>2.5076290301180748E-2</v>
      </c>
      <c r="AF147" s="1">
        <f>(Table2[[#This Row],[Current Week High]]/Table2[[#This Row],[Close Price]])-1</f>
        <v>6.9220812839761781E-2</v>
      </c>
      <c r="AG147" s="1">
        <f>(Table2[[#This Row],[Close Price]]/Table2[[#This Row],[Current Month Low]])-1</f>
        <v>0.12686327703392553</v>
      </c>
      <c r="AH147" s="1">
        <f>(Table2[[#This Row],[Current Month High]]/Table2[[#This Row],[Close Price]])-1</f>
        <v>6.9220812839761781E-2</v>
      </c>
      <c r="AI147">
        <v>6.9220812839761701</v>
      </c>
      <c r="AJ147">
        <v>83.759870611740098</v>
      </c>
      <c r="AK147" t="str">
        <f>IF(AND(Table2[[#This Row],[20D EMA]]&gt;Table2[[#This Row],[50D EMA]],Table2[[#This Row],[50D EMA]]&gt;Table2[[#This Row],[200D EMA]]),"Uptrend","Downtrend/NoTrend")</f>
        <v>Uptrend</v>
      </c>
      <c r="AL147">
        <v>0.08</v>
      </c>
      <c r="AM147" t="s">
        <v>3191</v>
      </c>
      <c r="AN147">
        <v>2.31</v>
      </c>
      <c r="AO147" t="s">
        <v>3191</v>
      </c>
      <c r="AP147">
        <v>9.3561510393565001E-2</v>
      </c>
      <c r="AQ147">
        <f>(Table2[[#This Row],[Sharpe Ratio]]-AVERAGE(Table2[Sharpe Ratio]))/_xlfn.STDEV.P(Table2[Sharpe Ratio])</f>
        <v>0.32550044320114918</v>
      </c>
      <c r="AR1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2.3191521978641783</v>
      </c>
      <c r="AS147">
        <f>_xlfn.RANK.AVG(Table2[[#This Row],[1Y Return vs Nifty Z-Score]],Table2[1Y Return vs Nifty Z-Score])</f>
        <v>191</v>
      </c>
      <c r="AT147">
        <f>_xlfn.RANK.AVG(Table2[[#This Row],[6M Return vs Nifty Z-Score]],Table2[6M Return vs Nifty Z-Score])</f>
        <v>167</v>
      </c>
      <c r="AU147">
        <f>_xlfn.RANK.AVG(Table2[[#This Row],[Sharpe Ratio Z-Score]],Table2[Sharpe Ratio Z-Score])</f>
        <v>258</v>
      </c>
      <c r="AV147">
        <f>(Table2[[#This Row],[Rank 1Y]]+Table2[[#This Row],[Rank 6M]]+Table2[[#This Row],[Rank Sharpe]])/3</f>
        <v>205.33333333333334</v>
      </c>
    </row>
    <row r="148" spans="1:48" x14ac:dyDescent="0.3">
      <c r="A148" t="s">
        <v>1497</v>
      </c>
      <c r="B148" t="s">
        <v>1498</v>
      </c>
      <c r="C148" t="s">
        <v>3155</v>
      </c>
      <c r="D148" t="s">
        <v>303</v>
      </c>
      <c r="E148">
        <v>6876.3026547600002</v>
      </c>
      <c r="F148">
        <v>2496.75</v>
      </c>
      <c r="G148">
        <v>80.191229286020501</v>
      </c>
      <c r="H148">
        <f>(Table2[[#This Row],[1Y Return vs Nifty]]-AVERAGE(Table2[1Y Return vs Nifty]))/_xlfn.STDEV.P(Table2[1Y Return vs Nifty])</f>
        <v>0.95905544217239447</v>
      </c>
      <c r="I148">
        <v>17.3771352062424</v>
      </c>
      <c r="J148">
        <f>(Table2[[#This Row],[1M Return vs Nifty]]-AVERAGE(Table2[1M Return vs Nifty]))/_xlfn.STDEV.P(Table2[1M Return vs Nifty])</f>
        <v>2.0273985581732035</v>
      </c>
      <c r="K148">
        <v>106.432720124196</v>
      </c>
      <c r="L148">
        <f>(Table2[[#This Row],[6M Return vs Nifty]]-AVERAGE(Table2[6M Return vs Nifty]))/_xlfn.STDEV.P(Table2[6M Return vs Nifty])</f>
        <v>3.1139059022239088</v>
      </c>
      <c r="M148">
        <v>-0.45985798878884998</v>
      </c>
      <c r="N148">
        <f>(Table2[[#This Row],[1W Return vs Nifty]]-AVERAGE(Table2[1W Return vs Nifty]))/_xlfn.STDEV.P(Table2[1W Return vs Nifty])</f>
        <v>-0.13120185948123322</v>
      </c>
      <c r="O148">
        <v>2396.88</v>
      </c>
      <c r="P148">
        <v>2218.4831801626501</v>
      </c>
      <c r="Q148">
        <v>1753.5051276147899</v>
      </c>
      <c r="R148">
        <v>60.629339187457497</v>
      </c>
      <c r="S148" s="1">
        <f>(Table2[[#This Row],[Close Price]]-Table2[[#This Row],[20D EMA]])/Table2[[#This Row],[20D EMA]]</f>
        <v>4.1666666666666616E-2</v>
      </c>
      <c r="T148" s="1">
        <f>(Table2[[#This Row],[Close Price]]-Table2[[#This Row],[50D EMA]])/Table2[[#This Row],[50D EMA]]</f>
        <v>0.12543111542407478</v>
      </c>
      <c r="U148" s="1">
        <f>(Table2[[#This Row],[Close Price]]-Table2[[#This Row],[200D EMA]])/Table2[[#This Row],[200D EMA]]</f>
        <v>0.42386238892623651</v>
      </c>
      <c r="V148">
        <v>0.85130582719296</v>
      </c>
      <c r="W148">
        <v>2450.0500000000002</v>
      </c>
      <c r="X148">
        <v>2533.9499999999998</v>
      </c>
      <c r="Y148">
        <v>2450.0500000000002</v>
      </c>
      <c r="Z148">
        <v>2620.1</v>
      </c>
      <c r="AA148">
        <v>2152.1</v>
      </c>
      <c r="AB148">
        <v>2620.1</v>
      </c>
      <c r="AC148" s="1">
        <f>(Table2[[#This Row],[Close Price]]/Table2[[#This Row],[Day Low]])-1</f>
        <v>1.9060835493153183E-2</v>
      </c>
      <c r="AD148" s="1">
        <f>(Table2[[#This Row],[Day High]]/Table2[[#This Row],[Close Price]])-1</f>
        <v>1.4899369179933952E-2</v>
      </c>
      <c r="AE148" s="1">
        <f>(Table2[[#This Row],[Close Price]]/Table2[[#This Row],[Current Week Low]])-1</f>
        <v>1.9060835493153183E-2</v>
      </c>
      <c r="AF148" s="1">
        <f>(Table2[[#This Row],[Current Week High]]/Table2[[#This Row],[Close Price]])-1</f>
        <v>4.9404225493141052E-2</v>
      </c>
      <c r="AG148" s="1">
        <f>(Table2[[#This Row],[Close Price]]/Table2[[#This Row],[Current Month Low]])-1</f>
        <v>0.16014590400074358</v>
      </c>
      <c r="AH148" s="1">
        <f>(Table2[[#This Row],[Current Month High]]/Table2[[#This Row],[Close Price]])-1</f>
        <v>4.9404225493141052E-2</v>
      </c>
      <c r="AI148">
        <v>4.9404225493140999</v>
      </c>
      <c r="AJ148">
        <v>162.44284437904</v>
      </c>
      <c r="AK148" t="str">
        <f>IF(AND(Table2[[#This Row],[20D EMA]]&gt;Table2[[#This Row],[50D EMA]],Table2[[#This Row],[50D EMA]]&gt;Table2[[#This Row],[200D EMA]]),"Uptrend","Downtrend/NoTrend")</f>
        <v>Uptrend</v>
      </c>
      <c r="AL148">
        <v>0.21</v>
      </c>
      <c r="AM148" t="s">
        <v>3191</v>
      </c>
      <c r="AN148">
        <v>2.36</v>
      </c>
      <c r="AO148" t="s">
        <v>3191</v>
      </c>
      <c r="AP148">
        <v>1.1653641652742E-2</v>
      </c>
      <c r="AQ148">
        <f>(Table2[[#This Row],[Sharpe Ratio]]-AVERAGE(Table2[Sharpe Ratio]))/_xlfn.STDEV.P(Table2[Sharpe Ratio])</f>
        <v>-0.63427137105885611</v>
      </c>
      <c r="AR1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5.334886672029417</v>
      </c>
      <c r="AS148">
        <f>_xlfn.RANK.AVG(Table2[[#This Row],[1Y Return vs Nifty Z-Score]],Table2[1Y Return vs Nifty Z-Score])</f>
        <v>109</v>
      </c>
      <c r="AT148">
        <f>_xlfn.RANK.AVG(Table2[[#This Row],[6M Return vs Nifty Z-Score]],Table2[6M Return vs Nifty Z-Score])</f>
        <v>11</v>
      </c>
      <c r="AU148">
        <f>_xlfn.RANK.AVG(Table2[[#This Row],[Sharpe Ratio Z-Score]],Table2[Sharpe Ratio Z-Score])</f>
        <v>498</v>
      </c>
      <c r="AV148">
        <f>(Table2[[#This Row],[Rank 1Y]]+Table2[[#This Row],[Rank 6M]]+Table2[[#This Row],[Rank Sharpe]])/3</f>
        <v>206</v>
      </c>
    </row>
    <row r="149" spans="1:48" x14ac:dyDescent="0.3">
      <c r="A149" t="s">
        <v>644</v>
      </c>
      <c r="B149" t="s">
        <v>645</v>
      </c>
      <c r="C149" t="s">
        <v>3149</v>
      </c>
      <c r="D149" t="s">
        <v>51</v>
      </c>
      <c r="E149">
        <v>29585.470965503999</v>
      </c>
      <c r="F149">
        <v>225.39</v>
      </c>
      <c r="G149">
        <v>100.28845717753001</v>
      </c>
      <c r="H149">
        <f>(Table2[[#This Row],[1Y Return vs Nifty]]-AVERAGE(Table2[1Y Return vs Nifty]))/_xlfn.STDEV.P(Table2[1Y Return vs Nifty])</f>
        <v>1.301482759736917</v>
      </c>
      <c r="I149">
        <v>-1.6930015061741299</v>
      </c>
      <c r="J149">
        <f>(Table2[[#This Row],[1M Return vs Nifty]]-AVERAGE(Table2[1M Return vs Nifty]))/_xlfn.STDEV.P(Table2[1M Return vs Nifty])</f>
        <v>-0.1674104865053517</v>
      </c>
      <c r="K149">
        <v>45.8989276655849</v>
      </c>
      <c r="L149">
        <f>(Table2[[#This Row],[6M Return vs Nifty]]-AVERAGE(Table2[6M Return vs Nifty]))/_xlfn.STDEV.P(Table2[6M Return vs Nifty])</f>
        <v>1.1912883401629213</v>
      </c>
      <c r="M149">
        <v>2.5034276962252902</v>
      </c>
      <c r="N149">
        <f>(Table2[[#This Row],[1W Return vs Nifty]]-AVERAGE(Table2[1W Return vs Nifty]))/_xlfn.STDEV.P(Table2[1W Return vs Nifty])</f>
        <v>0.52146516373514296</v>
      </c>
      <c r="O149">
        <v>223.33</v>
      </c>
      <c r="P149">
        <v>210.52246344072199</v>
      </c>
      <c r="Q149">
        <v>168.60519544238301</v>
      </c>
      <c r="R149">
        <v>49.414220246475999</v>
      </c>
      <c r="S149" s="1">
        <f>(Table2[[#This Row],[Close Price]]-Table2[[#This Row],[20D EMA]])/Table2[[#This Row],[20D EMA]]</f>
        <v>9.22401826892927E-3</v>
      </c>
      <c r="T149" s="1">
        <f>(Table2[[#This Row],[Close Price]]-Table2[[#This Row],[50D EMA]])/Table2[[#This Row],[50D EMA]]</f>
        <v>7.062209094595899E-2</v>
      </c>
      <c r="U149" s="1">
        <f>(Table2[[#This Row],[Close Price]]-Table2[[#This Row],[200D EMA]])/Table2[[#This Row],[200D EMA]]</f>
        <v>0.33679154671732459</v>
      </c>
      <c r="V149">
        <v>0.66552799887371505</v>
      </c>
      <c r="W149">
        <v>218.01</v>
      </c>
      <c r="X149">
        <v>228.3</v>
      </c>
      <c r="Y149">
        <v>218.01</v>
      </c>
      <c r="Z149">
        <v>235.99</v>
      </c>
      <c r="AA149">
        <v>215.75</v>
      </c>
      <c r="AB149">
        <v>235.99</v>
      </c>
      <c r="AC149" s="1">
        <f>(Table2[[#This Row],[Close Price]]/Table2[[#This Row],[Day Low]])-1</f>
        <v>3.3851658180817479E-2</v>
      </c>
      <c r="AD149" s="1">
        <f>(Table2[[#This Row],[Day High]]/Table2[[#This Row],[Close Price]])-1</f>
        <v>1.2910954345800807E-2</v>
      </c>
      <c r="AE149" s="1">
        <f>(Table2[[#This Row],[Close Price]]/Table2[[#This Row],[Current Week Low]])-1</f>
        <v>3.3851658180817479E-2</v>
      </c>
      <c r="AF149" s="1">
        <f>(Table2[[#This Row],[Current Week High]]/Table2[[#This Row],[Close Price]])-1</f>
        <v>4.7029593149651827E-2</v>
      </c>
      <c r="AG149" s="1">
        <f>(Table2[[#This Row],[Close Price]]/Table2[[#This Row],[Current Month Low]])-1</f>
        <v>4.4681344148319813E-2</v>
      </c>
      <c r="AH149" s="1">
        <f>(Table2[[#This Row],[Current Month High]]/Table2[[#This Row],[Close Price]])-1</f>
        <v>4.7029593149651827E-2</v>
      </c>
      <c r="AI149">
        <v>8.2523625715426707</v>
      </c>
      <c r="AJ149">
        <v>157.58857142857099</v>
      </c>
      <c r="AK149" t="str">
        <f>IF(AND(Table2[[#This Row],[20D EMA]]&gt;Table2[[#This Row],[50D EMA]],Table2[[#This Row],[50D EMA]]&gt;Table2[[#This Row],[200D EMA]]),"Uptrend","Downtrend/NoTrend")</f>
        <v>Uptrend</v>
      </c>
      <c r="AL149">
        <v>0.19</v>
      </c>
      <c r="AM149" t="s">
        <v>3191</v>
      </c>
      <c r="AN149">
        <v>-1.49</v>
      </c>
      <c r="AO149" t="s">
        <v>3190</v>
      </c>
      <c r="AP149">
        <v>2.1826294169809999E-2</v>
      </c>
      <c r="AQ149">
        <f>(Table2[[#This Row],[Sharpe Ratio]]-AVERAGE(Table2[Sharpe Ratio]))/_xlfn.STDEV.P(Table2[Sharpe Ratio])</f>
        <v>-0.51507128305465133</v>
      </c>
      <c r="AR1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2.3317544940749779</v>
      </c>
      <c r="AS149">
        <f>_xlfn.RANK.AVG(Table2[[#This Row],[1Y Return vs Nifty Z-Score]],Table2[1Y Return vs Nifty Z-Score])</f>
        <v>76</v>
      </c>
      <c r="AT149">
        <f>_xlfn.RANK.AVG(Table2[[#This Row],[6M Return vs Nifty Z-Score]],Table2[6M Return vs Nifty Z-Score])</f>
        <v>75</v>
      </c>
      <c r="AU149">
        <f>_xlfn.RANK.AVG(Table2[[#This Row],[Sharpe Ratio Z-Score]],Table2[Sharpe Ratio Z-Score])</f>
        <v>470</v>
      </c>
      <c r="AV149">
        <f>(Table2[[#This Row],[Rank 1Y]]+Table2[[#This Row],[Rank 6M]]+Table2[[#This Row],[Rank Sharpe]])/3</f>
        <v>207</v>
      </c>
    </row>
    <row r="150" spans="1:48" x14ac:dyDescent="0.3">
      <c r="A150" t="s">
        <v>1054</v>
      </c>
      <c r="B150" t="s">
        <v>1055</v>
      </c>
      <c r="C150" t="s">
        <v>3147</v>
      </c>
      <c r="D150" t="s">
        <v>1010</v>
      </c>
      <c r="E150">
        <v>12884.715531925</v>
      </c>
      <c r="F150">
        <v>638.25</v>
      </c>
      <c r="G150">
        <v>24.271425449931101</v>
      </c>
      <c r="H150">
        <f>(Table2[[#This Row],[1Y Return vs Nifty]]-AVERAGE(Table2[1Y Return vs Nifty]))/_xlfn.STDEV.P(Table2[1Y Return vs Nifty])</f>
        <v>6.2639164109707249E-3</v>
      </c>
      <c r="I150">
        <v>13.920277484448601</v>
      </c>
      <c r="J150">
        <f>(Table2[[#This Row],[1M Return vs Nifty]]-AVERAGE(Table2[1M Return vs Nifty]))/_xlfn.STDEV.P(Table2[1M Return vs Nifty])</f>
        <v>1.6295439067684254</v>
      </c>
      <c r="K150">
        <v>60.137427357775998</v>
      </c>
      <c r="L150">
        <f>(Table2[[#This Row],[6M Return vs Nifty]]-AVERAGE(Table2[6M Return vs Nifty]))/_xlfn.STDEV.P(Table2[6M Return vs Nifty])</f>
        <v>1.6435182179509993</v>
      </c>
      <c r="M150">
        <v>-2.25530067988081</v>
      </c>
      <c r="N150">
        <f>(Table2[[#This Row],[1W Return vs Nifty]]-AVERAGE(Table2[1W Return vs Nifty]))/_xlfn.STDEV.P(Table2[1W Return vs Nifty])</f>
        <v>-0.52665014260719778</v>
      </c>
      <c r="O150">
        <v>635.13</v>
      </c>
      <c r="P150">
        <v>590.88275075606998</v>
      </c>
      <c r="Q150">
        <v>482.99507544206398</v>
      </c>
      <c r="R150">
        <v>46.927901954434901</v>
      </c>
      <c r="S150" s="1">
        <f>(Table2[[#This Row],[Close Price]]-Table2[[#This Row],[20D EMA]])/Table2[[#This Row],[20D EMA]]</f>
        <v>4.912380142647969E-3</v>
      </c>
      <c r="T150" s="1">
        <f>(Table2[[#This Row],[Close Price]]-Table2[[#This Row],[50D EMA]])/Table2[[#This Row],[50D EMA]]</f>
        <v>8.0163533600059872E-2</v>
      </c>
      <c r="U150" s="1">
        <f>(Table2[[#This Row],[Close Price]]-Table2[[#This Row],[200D EMA]])/Table2[[#This Row],[200D EMA]]</f>
        <v>0.3214420445505331</v>
      </c>
      <c r="V150">
        <v>0.51474665966237199</v>
      </c>
      <c r="W150">
        <v>632</v>
      </c>
      <c r="X150">
        <v>646.29999999999995</v>
      </c>
      <c r="Y150">
        <v>632</v>
      </c>
      <c r="Z150">
        <v>674</v>
      </c>
      <c r="AA150">
        <v>623.1</v>
      </c>
      <c r="AB150">
        <v>691.8</v>
      </c>
      <c r="AC150" s="1">
        <f>(Table2[[#This Row],[Close Price]]/Table2[[#This Row],[Day Low]])-1</f>
        <v>9.8892405063291111E-3</v>
      </c>
      <c r="AD150" s="1">
        <f>(Table2[[#This Row],[Day High]]/Table2[[#This Row],[Close Price]])-1</f>
        <v>1.2612612612612484E-2</v>
      </c>
      <c r="AE150" s="1">
        <f>(Table2[[#This Row],[Close Price]]/Table2[[#This Row],[Current Week Low]])-1</f>
        <v>9.8892405063291111E-3</v>
      </c>
      <c r="AF150" s="1">
        <f>(Table2[[#This Row],[Current Week High]]/Table2[[#This Row],[Close Price]])-1</f>
        <v>5.6012534273403913E-2</v>
      </c>
      <c r="AG150" s="1">
        <f>(Table2[[#This Row],[Close Price]]/Table2[[#This Row],[Current Month Low]])-1</f>
        <v>2.4313914299470385E-2</v>
      </c>
      <c r="AH150" s="1">
        <f>(Table2[[#This Row],[Current Month High]]/Table2[[#This Row],[Close Price]])-1</f>
        <v>8.3901292596944677E-2</v>
      </c>
      <c r="AI150">
        <v>8.3901292596944597</v>
      </c>
      <c r="AJ150">
        <v>85.807860262008703</v>
      </c>
      <c r="AK150" t="str">
        <f>IF(AND(Table2[[#This Row],[20D EMA]]&gt;Table2[[#This Row],[50D EMA]],Table2[[#This Row],[50D EMA]]&gt;Table2[[#This Row],[200D EMA]]),"Uptrend","Downtrend/NoTrend")</f>
        <v>Uptrend</v>
      </c>
      <c r="AL150">
        <v>0.35</v>
      </c>
      <c r="AM150" t="s">
        <v>3191</v>
      </c>
      <c r="AN150">
        <v>-6.22</v>
      </c>
      <c r="AO150" t="s">
        <v>3190</v>
      </c>
      <c r="AP150">
        <v>8.2411827490692993E-2</v>
      </c>
      <c r="AQ150">
        <f>(Table2[[#This Row],[Sharpe Ratio]]-AVERAGE(Table2[Sharpe Ratio]))/_xlfn.STDEV.P(Table2[Sharpe Ratio])</f>
        <v>0.19485180647524009</v>
      </c>
      <c r="AR1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2.9475277049984379</v>
      </c>
      <c r="AS150">
        <f>_xlfn.RANK.AVG(Table2[[#This Row],[1Y Return vs Nifty Z-Score]],Table2[1Y Return vs Nifty Z-Score])</f>
        <v>286</v>
      </c>
      <c r="AT150">
        <f>_xlfn.RANK.AVG(Table2[[#This Row],[6M Return vs Nifty Z-Score]],Table2[6M Return vs Nifty Z-Score])</f>
        <v>47</v>
      </c>
      <c r="AU150">
        <f>_xlfn.RANK.AVG(Table2[[#This Row],[Sharpe Ratio Z-Score]],Table2[Sharpe Ratio Z-Score])</f>
        <v>290</v>
      </c>
      <c r="AV150">
        <f>(Table2[[#This Row],[Rank 1Y]]+Table2[[#This Row],[Rank 6M]]+Table2[[#This Row],[Rank Sharpe]])/3</f>
        <v>207.66666666666666</v>
      </c>
    </row>
    <row r="151" spans="1:48" x14ac:dyDescent="0.3">
      <c r="A151" t="s">
        <v>1481</v>
      </c>
      <c r="B151" t="s">
        <v>1482</v>
      </c>
      <c r="C151" t="s">
        <v>3154</v>
      </c>
      <c r="D151" t="s">
        <v>258</v>
      </c>
      <c r="E151">
        <v>6978.4604964199998</v>
      </c>
      <c r="F151">
        <v>3105.65</v>
      </c>
      <c r="G151">
        <v>17.498644704994302</v>
      </c>
      <c r="H151">
        <f>(Table2[[#This Row],[1Y Return vs Nifty]]-AVERAGE(Table2[1Y Return vs Nifty]))/_xlfn.STDEV.P(Table2[1Y Return vs Nifty])</f>
        <v>-0.10913434425766329</v>
      </c>
      <c r="I151">
        <v>-4.7521697652061503</v>
      </c>
      <c r="J151">
        <f>(Table2[[#This Row],[1M Return vs Nifty]]-AVERAGE(Table2[1M Return vs Nifty]))/_xlfn.STDEV.P(Table2[1M Return vs Nifty])</f>
        <v>-0.5194944943638462</v>
      </c>
      <c r="K151">
        <v>26.9881519732543</v>
      </c>
      <c r="L151">
        <f>(Table2[[#This Row],[6M Return vs Nifty]]-AVERAGE(Table2[6M Return vs Nifty]))/_xlfn.STDEV.P(Table2[6M Return vs Nifty])</f>
        <v>0.59066201259340523</v>
      </c>
      <c r="M151">
        <v>9.8222569331296999E-2</v>
      </c>
      <c r="N151">
        <f>(Table2[[#This Row],[1W Return vs Nifty]]-AVERAGE(Table2[1W Return vs Nifty]))/_xlfn.STDEV.P(Table2[1W Return vs Nifty])</f>
        <v>-8.2839854384974369E-3</v>
      </c>
      <c r="O151">
        <v>3169.85</v>
      </c>
      <c r="P151">
        <v>3209.1515006483801</v>
      </c>
      <c r="Q151">
        <v>2763.6792622532198</v>
      </c>
      <c r="R151">
        <v>41.210014384179097</v>
      </c>
      <c r="S151" s="1">
        <f>(Table2[[#This Row],[Close Price]]-Table2[[#This Row],[20D EMA]])/Table2[[#This Row],[20D EMA]]</f>
        <v>-2.0253324289792835E-2</v>
      </c>
      <c r="T151" s="1">
        <f>(Table2[[#This Row],[Close Price]]-Table2[[#This Row],[50D EMA]])/Table2[[#This Row],[50D EMA]]</f>
        <v>-3.2251983313180584E-2</v>
      </c>
      <c r="U151" s="1">
        <f>(Table2[[#This Row],[Close Price]]-Table2[[#This Row],[200D EMA]])/Table2[[#This Row],[200D EMA]]</f>
        <v>0.12373749096628982</v>
      </c>
      <c r="V151">
        <v>0.29450096394257202</v>
      </c>
      <c r="W151">
        <v>3035</v>
      </c>
      <c r="X151">
        <v>3155</v>
      </c>
      <c r="Y151">
        <v>3035</v>
      </c>
      <c r="Z151">
        <v>3220</v>
      </c>
      <c r="AA151">
        <v>2955.1</v>
      </c>
      <c r="AB151">
        <v>3418.4</v>
      </c>
      <c r="AC151" s="1">
        <f>(Table2[[#This Row],[Close Price]]/Table2[[#This Row],[Day Low]])-1</f>
        <v>2.3278418451400329E-2</v>
      </c>
      <c r="AD151" s="1">
        <f>(Table2[[#This Row],[Day High]]/Table2[[#This Row],[Close Price]])-1</f>
        <v>1.589039331540909E-2</v>
      </c>
      <c r="AE151" s="1">
        <f>(Table2[[#This Row],[Close Price]]/Table2[[#This Row],[Current Week Low]])-1</f>
        <v>2.3278418451400329E-2</v>
      </c>
      <c r="AF151" s="1">
        <f>(Table2[[#This Row],[Current Week High]]/Table2[[#This Row],[Close Price]])-1</f>
        <v>3.6819989374204942E-2</v>
      </c>
      <c r="AG151" s="1">
        <f>(Table2[[#This Row],[Close Price]]/Table2[[#This Row],[Current Month Low]])-1</f>
        <v>5.0945822476396785E-2</v>
      </c>
      <c r="AH151" s="1">
        <f>(Table2[[#This Row],[Current Month High]]/Table2[[#This Row],[Close Price]])-1</f>
        <v>0.10070355642136097</v>
      </c>
      <c r="AI151">
        <v>26.640155844992101</v>
      </c>
      <c r="AJ151">
        <v>102.652528548124</v>
      </c>
      <c r="AK151" t="str">
        <f>IF(AND(Table2[[#This Row],[20D EMA]]&gt;Table2[[#This Row],[50D EMA]],Table2[[#This Row],[50D EMA]]&gt;Table2[[#This Row],[200D EMA]]),"Uptrend","Downtrend/NoTrend")</f>
        <v>Downtrend/NoTrend</v>
      </c>
      <c r="AL151">
        <v>-0.18</v>
      </c>
      <c r="AM151" t="s">
        <v>3190</v>
      </c>
      <c r="AN151">
        <v>-6.35</v>
      </c>
      <c r="AO151" t="s">
        <v>3190</v>
      </c>
      <c r="AP151">
        <v>0.13036497132512401</v>
      </c>
      <c r="AQ151">
        <f>(Table2[[#This Row],[Sharpe Ratio]]-AVERAGE(Table2[Sharpe Ratio]))/_xlfn.STDEV.P(Table2[Sharpe Ratio])</f>
        <v>0.75675234869389485</v>
      </c>
      <c r="AR1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1">
        <f>_xlfn.RANK.AVG(Table2[[#This Row],[1Y Return vs Nifty Z-Score]],Table2[1Y Return vs Nifty Z-Score])</f>
        <v>325</v>
      </c>
      <c r="AT151">
        <f>_xlfn.RANK.AVG(Table2[[#This Row],[6M Return vs Nifty Z-Score]],Table2[6M Return vs Nifty Z-Score])</f>
        <v>147</v>
      </c>
      <c r="AU151">
        <f>_xlfn.RANK.AVG(Table2[[#This Row],[Sharpe Ratio Z-Score]],Table2[Sharpe Ratio Z-Score])</f>
        <v>152</v>
      </c>
      <c r="AV151">
        <f>(Table2[[#This Row],[Rank 1Y]]+Table2[[#This Row],[Rank 6M]]+Table2[[#This Row],[Rank Sharpe]])/3</f>
        <v>208</v>
      </c>
    </row>
    <row r="152" spans="1:48" x14ac:dyDescent="0.3">
      <c r="A152" t="s">
        <v>938</v>
      </c>
      <c r="B152" t="s">
        <v>939</v>
      </c>
      <c r="C152" t="s">
        <v>3154</v>
      </c>
      <c r="D152" t="s">
        <v>154</v>
      </c>
      <c r="E152">
        <v>16189.332949850001</v>
      </c>
      <c r="F152">
        <v>626.4</v>
      </c>
      <c r="G152">
        <v>31.664190767836001</v>
      </c>
      <c r="H152">
        <f>(Table2[[#This Row],[1Y Return vs Nifty]]-AVERAGE(Table2[1Y Return vs Nifty]))/_xlfn.STDEV.P(Table2[1Y Return vs Nifty])</f>
        <v>0.13222580582476828</v>
      </c>
      <c r="I152">
        <v>17.144997149522599</v>
      </c>
      <c r="J152">
        <f>(Table2[[#This Row],[1M Return vs Nifty]]-AVERAGE(Table2[1M Return vs Nifty]))/_xlfn.STDEV.P(Table2[1M Return vs Nifty])</f>
        <v>2.0006814604310046</v>
      </c>
      <c r="K152">
        <v>5.0830162061009201</v>
      </c>
      <c r="L152">
        <f>(Table2[[#This Row],[6M Return vs Nifty]]-AVERAGE(Table2[6M Return vs Nifty]))/_xlfn.STDEV.P(Table2[6M Return vs Nifty])</f>
        <v>-0.10506837228302381</v>
      </c>
      <c r="M152">
        <v>3.3073327224081401</v>
      </c>
      <c r="N152">
        <f>(Table2[[#This Row],[1W Return vs Nifty]]-AVERAGE(Table2[1W Return vs Nifty]))/_xlfn.STDEV.P(Table2[1W Return vs Nifty])</f>
        <v>0.69852615486429903</v>
      </c>
      <c r="O152">
        <v>674.59</v>
      </c>
      <c r="P152">
        <v>651.86265235877704</v>
      </c>
      <c r="Q152">
        <v>571.92178233589595</v>
      </c>
      <c r="R152">
        <v>65.369340584277595</v>
      </c>
      <c r="S152" s="1">
        <f>(Table2[[#This Row],[Close Price]]-Table2[[#This Row],[20D EMA]])/Table2[[#This Row],[20D EMA]]</f>
        <v>-7.1435983338027614E-2</v>
      </c>
      <c r="T152" s="1">
        <f>(Table2[[#This Row],[Close Price]]-Table2[[#This Row],[50D EMA]])/Table2[[#This Row],[50D EMA]]</f>
        <v>-3.9061376298580669E-2</v>
      </c>
      <c r="U152" s="1">
        <f>(Table2[[#This Row],[Close Price]]-Table2[[#This Row],[200D EMA]])/Table2[[#This Row],[200D EMA]]</f>
        <v>9.5254664792795679E-2</v>
      </c>
      <c r="V152">
        <v>1.39839068522095</v>
      </c>
      <c r="W152">
        <v>621</v>
      </c>
      <c r="X152">
        <v>718.7</v>
      </c>
      <c r="Y152">
        <v>621</v>
      </c>
      <c r="Z152">
        <v>739.1</v>
      </c>
      <c r="AA152">
        <v>618</v>
      </c>
      <c r="AB152">
        <v>739.1</v>
      </c>
      <c r="AC152" s="1">
        <f>(Table2[[#This Row],[Close Price]]/Table2[[#This Row],[Day Low]])-1</f>
        <v>8.6956521739129933E-3</v>
      </c>
      <c r="AD152" s="1">
        <f>(Table2[[#This Row],[Day High]]/Table2[[#This Row],[Close Price]])-1</f>
        <v>0.14734993614303971</v>
      </c>
      <c r="AE152" s="1">
        <f>(Table2[[#This Row],[Close Price]]/Table2[[#This Row],[Current Week Low]])-1</f>
        <v>8.6956521739129933E-3</v>
      </c>
      <c r="AF152" s="1">
        <f>(Table2[[#This Row],[Current Week High]]/Table2[[#This Row],[Close Price]])-1</f>
        <v>0.17991698595146888</v>
      </c>
      <c r="AG152" s="1">
        <f>(Table2[[#This Row],[Close Price]]/Table2[[#This Row],[Current Month Low]])-1</f>
        <v>1.3592233009708687E-2</v>
      </c>
      <c r="AH152" s="1">
        <f>(Table2[[#This Row],[Current Month High]]/Table2[[#This Row],[Close Price]])-1</f>
        <v>0.17991698595146888</v>
      </c>
      <c r="AI152">
        <v>17.991698595146801</v>
      </c>
      <c r="AJ152">
        <v>75.6466876971608</v>
      </c>
      <c r="AK152" t="str">
        <f>IF(AND(Table2[[#This Row],[20D EMA]]&gt;Table2[[#This Row],[50D EMA]],Table2[[#This Row],[50D EMA]]&gt;Table2[[#This Row],[200D EMA]]),"Uptrend","Downtrend/NoTrend")</f>
        <v>Uptrend</v>
      </c>
      <c r="AL152">
        <v>0.03</v>
      </c>
      <c r="AM152" t="s">
        <v>3191</v>
      </c>
      <c r="AN152">
        <v>-10.06</v>
      </c>
      <c r="AO152" t="s">
        <v>3190</v>
      </c>
      <c r="AP152">
        <v>0.23016498858078199</v>
      </c>
      <c r="AQ152">
        <f>(Table2[[#This Row],[Sharpe Ratio]]-AVERAGE(Table2[Sharpe Ratio]))/_xlfn.STDEV.P(Table2[Sharpe Ratio])</f>
        <v>1.9261789873936661</v>
      </c>
      <c r="AR1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4.6525440362307142</v>
      </c>
      <c r="AS152">
        <f>_xlfn.RANK.AVG(Table2[[#This Row],[1Y Return vs Nifty Z-Score]],Table2[1Y Return vs Nifty Z-Score])</f>
        <v>254</v>
      </c>
      <c r="AT152">
        <f>_xlfn.RANK.AVG(Table2[[#This Row],[6M Return vs Nifty Z-Score]],Table2[6M Return vs Nifty Z-Score])</f>
        <v>355</v>
      </c>
      <c r="AU152">
        <f>_xlfn.RANK.AVG(Table2[[#This Row],[Sharpe Ratio Z-Score]],Table2[Sharpe Ratio Z-Score])</f>
        <v>19</v>
      </c>
      <c r="AV152">
        <f>(Table2[[#This Row],[Rank 1Y]]+Table2[[#This Row],[Rank 6M]]+Table2[[#This Row],[Rank Sharpe]])/3</f>
        <v>209.33333333333334</v>
      </c>
    </row>
    <row r="153" spans="1:48" x14ac:dyDescent="0.3">
      <c r="A153" t="s">
        <v>1128</v>
      </c>
      <c r="B153" t="s">
        <v>1129</v>
      </c>
      <c r="C153" t="s">
        <v>3153</v>
      </c>
      <c r="D153" t="s">
        <v>77</v>
      </c>
      <c r="E153">
        <v>11230.67456424</v>
      </c>
      <c r="F153">
        <v>362</v>
      </c>
      <c r="G153">
        <v>37.415810754981699</v>
      </c>
      <c r="H153">
        <f>(Table2[[#This Row],[1Y Return vs Nifty]]-AVERAGE(Table2[1Y Return vs Nifty]))/_xlfn.STDEV.P(Table2[1Y Return vs Nifty])</f>
        <v>0.23022498334719943</v>
      </c>
      <c r="I153">
        <v>0.15460490499916099</v>
      </c>
      <c r="J153">
        <f>(Table2[[#This Row],[1M Return vs Nifty]]-AVERAGE(Table2[1M Return vs Nifty]))/_xlfn.STDEV.P(Table2[1M Return vs Nifty])</f>
        <v>4.5233152258335199E-2</v>
      </c>
      <c r="K153">
        <v>50.252630288240297</v>
      </c>
      <c r="L153">
        <f>(Table2[[#This Row],[6M Return vs Nifty]]-AVERAGE(Table2[6M Return vs Nifty]))/_xlfn.STDEV.P(Table2[6M Return vs Nifty])</f>
        <v>1.3295665610100857</v>
      </c>
      <c r="M153">
        <v>0.28989522243699201</v>
      </c>
      <c r="N153">
        <f>(Table2[[#This Row],[1W Return vs Nifty]]-AVERAGE(Table2[1W Return vs Nifty]))/_xlfn.STDEV.P(Table2[1W Return vs Nifty])</f>
        <v>3.3932133164958148E-2</v>
      </c>
      <c r="O153">
        <v>363.16</v>
      </c>
      <c r="P153">
        <v>355.70089227405703</v>
      </c>
      <c r="Q153">
        <v>295.96011868143597</v>
      </c>
      <c r="R153">
        <v>45.789888888811099</v>
      </c>
      <c r="S153" s="1">
        <f>(Table2[[#This Row],[Close Price]]-Table2[[#This Row],[20D EMA]])/Table2[[#This Row],[20D EMA]]</f>
        <v>-3.1941843815398857E-3</v>
      </c>
      <c r="T153" s="1">
        <f>(Table2[[#This Row],[Close Price]]-Table2[[#This Row],[50D EMA]])/Table2[[#This Row],[50D EMA]]</f>
        <v>1.7709001756143188E-2</v>
      </c>
      <c r="U153" s="1">
        <f>(Table2[[#This Row],[Close Price]]-Table2[[#This Row],[200D EMA]])/Table2[[#This Row],[200D EMA]]</f>
        <v>0.22313777144294125</v>
      </c>
      <c r="V153">
        <v>0.16664515680719599</v>
      </c>
      <c r="W153">
        <v>357.5</v>
      </c>
      <c r="X153">
        <v>362.9</v>
      </c>
      <c r="Y153">
        <v>357.5</v>
      </c>
      <c r="Z153">
        <v>363.9</v>
      </c>
      <c r="AA153">
        <v>357.5</v>
      </c>
      <c r="AB153">
        <v>367.9</v>
      </c>
      <c r="AC153" s="1">
        <f>(Table2[[#This Row],[Close Price]]/Table2[[#This Row],[Day Low]])-1</f>
        <v>1.2587412587412583E-2</v>
      </c>
      <c r="AD153" s="1">
        <f>(Table2[[#This Row],[Day High]]/Table2[[#This Row],[Close Price]])-1</f>
        <v>2.4861878453037445E-3</v>
      </c>
      <c r="AE153" s="1">
        <f>(Table2[[#This Row],[Close Price]]/Table2[[#This Row],[Current Week Low]])-1</f>
        <v>1.2587412587412583E-2</v>
      </c>
      <c r="AF153" s="1">
        <f>(Table2[[#This Row],[Current Week High]]/Table2[[#This Row],[Close Price]])-1</f>
        <v>5.2486187845304233E-3</v>
      </c>
      <c r="AG153" s="1">
        <f>(Table2[[#This Row],[Close Price]]/Table2[[#This Row],[Current Month Low]])-1</f>
        <v>1.2587412587412583E-2</v>
      </c>
      <c r="AH153" s="1">
        <f>(Table2[[#This Row],[Current Month High]]/Table2[[#This Row],[Close Price]])-1</f>
        <v>1.6298342541436472E-2</v>
      </c>
      <c r="AI153">
        <v>6.3535911602209802</v>
      </c>
      <c r="AJ153">
        <v>109.79426253259901</v>
      </c>
      <c r="AK153" t="str">
        <f>IF(AND(Table2[[#This Row],[20D EMA]]&gt;Table2[[#This Row],[50D EMA]],Table2[[#This Row],[50D EMA]]&gt;Table2[[#This Row],[200D EMA]]),"Uptrend","Downtrend/NoTrend")</f>
        <v>Uptrend</v>
      </c>
      <c r="AL153">
        <v>0.03</v>
      </c>
      <c r="AM153" t="s">
        <v>3191</v>
      </c>
      <c r="AN153">
        <v>-0.7</v>
      </c>
      <c r="AO153" t="s">
        <v>3190</v>
      </c>
      <c r="AP153">
        <v>6.7108681474860002E-2</v>
      </c>
      <c r="AQ153">
        <f>(Table2[[#This Row],[Sharpe Ratio]]-AVERAGE(Table2[Sharpe Ratio]))/_xlfn.STDEV.P(Table2[Sharpe Ratio])</f>
        <v>1.5534136008476784E-2</v>
      </c>
      <c r="AR1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1.6544909657890554</v>
      </c>
      <c r="AS153">
        <f>_xlfn.RANK.AVG(Table2[[#This Row],[1Y Return vs Nifty Z-Score]],Table2[1Y Return vs Nifty Z-Score])</f>
        <v>227</v>
      </c>
      <c r="AT153">
        <f>_xlfn.RANK.AVG(Table2[[#This Row],[6M Return vs Nifty Z-Score]],Table2[6M Return vs Nifty Z-Score])</f>
        <v>67</v>
      </c>
      <c r="AU153">
        <f>_xlfn.RANK.AVG(Table2[[#This Row],[Sharpe Ratio Z-Score]],Table2[Sharpe Ratio Z-Score])</f>
        <v>336</v>
      </c>
      <c r="AV153">
        <f>(Table2[[#This Row],[Rank 1Y]]+Table2[[#This Row],[Rank 6M]]+Table2[[#This Row],[Rank Sharpe]])/3</f>
        <v>210</v>
      </c>
    </row>
    <row r="154" spans="1:48" x14ac:dyDescent="0.3">
      <c r="A154" t="s">
        <v>1644</v>
      </c>
      <c r="B154" t="s">
        <v>1645</v>
      </c>
      <c r="C154" t="s">
        <v>3148</v>
      </c>
      <c r="D154" t="s">
        <v>48</v>
      </c>
      <c r="E154">
        <v>5545.9032622699997</v>
      </c>
      <c r="F154">
        <v>737.95</v>
      </c>
      <c r="G154">
        <v>35.093654082538002</v>
      </c>
      <c r="H154">
        <f>(Table2[[#This Row],[1Y Return vs Nifty]]-AVERAGE(Table2[1Y Return vs Nifty]))/_xlfn.STDEV.P(Table2[1Y Return vs Nifty])</f>
        <v>0.19065883598588157</v>
      </c>
      <c r="I154">
        <v>-1.7621104683551001</v>
      </c>
      <c r="J154">
        <f>(Table2[[#This Row],[1M Return vs Nifty]]-AVERAGE(Table2[1M Return vs Nifty]))/_xlfn.STDEV.P(Table2[1M Return vs Nifty])</f>
        <v>-0.17536433484689937</v>
      </c>
      <c r="K154">
        <v>7.7238722917625404</v>
      </c>
      <c r="L154">
        <f>(Table2[[#This Row],[6M Return vs Nifty]]-AVERAGE(Table2[6M Return vs Nifty]))/_xlfn.STDEV.P(Table2[6M Return vs Nifty])</f>
        <v>-2.1191977248957185E-2</v>
      </c>
      <c r="M154">
        <v>-0.22939135800621299</v>
      </c>
      <c r="N154">
        <f>(Table2[[#This Row],[1W Return vs Nifty]]-AVERAGE(Table2[1W Return vs Nifty]))/_xlfn.STDEV.P(Table2[1W Return vs Nifty])</f>
        <v>-8.0441323423470865E-2</v>
      </c>
      <c r="O154">
        <v>752.85</v>
      </c>
      <c r="P154">
        <v>775.26126495243</v>
      </c>
      <c r="Q154">
        <v>705.30172268256797</v>
      </c>
      <c r="R154">
        <v>39.167460196216901</v>
      </c>
      <c r="S154" s="1">
        <f>(Table2[[#This Row],[Close Price]]-Table2[[#This Row],[20D EMA]])/Table2[[#This Row],[20D EMA]]</f>
        <v>-1.9791459122003023E-2</v>
      </c>
      <c r="T154" s="1">
        <f>(Table2[[#This Row],[Close Price]]-Table2[[#This Row],[50D EMA]])/Table2[[#This Row],[50D EMA]]</f>
        <v>-4.8127343179875458E-2</v>
      </c>
      <c r="U154" s="1">
        <f>(Table2[[#This Row],[Close Price]]-Table2[[#This Row],[200D EMA]])/Table2[[#This Row],[200D EMA]]</f>
        <v>4.6289802317874024E-2</v>
      </c>
      <c r="V154">
        <v>0.77230601849122404</v>
      </c>
      <c r="W154">
        <v>714.05</v>
      </c>
      <c r="X154">
        <v>749</v>
      </c>
      <c r="Y154">
        <v>714.05</v>
      </c>
      <c r="Z154">
        <v>759</v>
      </c>
      <c r="AA154">
        <v>708.75</v>
      </c>
      <c r="AB154">
        <v>803</v>
      </c>
      <c r="AC154" s="1">
        <f>(Table2[[#This Row],[Close Price]]/Table2[[#This Row],[Day Low]])-1</f>
        <v>3.3471045444996905E-2</v>
      </c>
      <c r="AD154" s="1">
        <f>(Table2[[#This Row],[Day High]]/Table2[[#This Row],[Close Price]])-1</f>
        <v>1.4973914221830587E-2</v>
      </c>
      <c r="AE154" s="1">
        <f>(Table2[[#This Row],[Close Price]]/Table2[[#This Row],[Current Week Low]])-1</f>
        <v>3.3471045444996905E-2</v>
      </c>
      <c r="AF154" s="1">
        <f>(Table2[[#This Row],[Current Week High]]/Table2[[#This Row],[Close Price]])-1</f>
        <v>2.8524967816247582E-2</v>
      </c>
      <c r="AG154" s="1">
        <f>(Table2[[#This Row],[Close Price]]/Table2[[#This Row],[Current Month Low]])-1</f>
        <v>4.1199294532627828E-2</v>
      </c>
      <c r="AH154" s="1">
        <f>(Table2[[#This Row],[Current Month High]]/Table2[[#This Row],[Close Price]])-1</f>
        <v>8.8149603631682227E-2</v>
      </c>
      <c r="AI154">
        <v>26.946270072498098</v>
      </c>
      <c r="AJ154">
        <v>87.511116757718199</v>
      </c>
      <c r="AK154" t="str">
        <f>IF(AND(Table2[[#This Row],[20D EMA]]&gt;Table2[[#This Row],[50D EMA]],Table2[[#This Row],[50D EMA]]&gt;Table2[[#This Row],[200D EMA]]),"Uptrend","Downtrend/NoTrend")</f>
        <v>Downtrend/NoTrend</v>
      </c>
      <c r="AL154">
        <v>-0.11</v>
      </c>
      <c r="AM154" t="s">
        <v>3190</v>
      </c>
      <c r="AN154">
        <v>-5.33</v>
      </c>
      <c r="AO154" t="s">
        <v>3190</v>
      </c>
      <c r="AP154">
        <v>0.17818462044684699</v>
      </c>
      <c r="AQ154">
        <f>(Table2[[#This Row],[Sharpe Ratio]]-AVERAGE(Table2[Sharpe Ratio]))/_xlfn.STDEV.P(Table2[Sharpe Ratio])</f>
        <v>1.3170886399488806</v>
      </c>
      <c r="AR1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4">
        <f>_xlfn.RANK.AVG(Table2[[#This Row],[1Y Return vs Nifty Z-Score]],Table2[1Y Return vs Nifty Z-Score])</f>
        <v>237</v>
      </c>
      <c r="AT154">
        <f>_xlfn.RANK.AVG(Table2[[#This Row],[6M Return vs Nifty Z-Score]],Table2[6M Return vs Nifty Z-Score])</f>
        <v>321</v>
      </c>
      <c r="AU154">
        <f>_xlfn.RANK.AVG(Table2[[#This Row],[Sharpe Ratio Z-Score]],Table2[Sharpe Ratio Z-Score])</f>
        <v>74</v>
      </c>
      <c r="AV154">
        <f>(Table2[[#This Row],[Rank 1Y]]+Table2[[#This Row],[Rank 6M]]+Table2[[#This Row],[Rank Sharpe]])/3</f>
        <v>210.66666666666666</v>
      </c>
    </row>
    <row r="155" spans="1:48" x14ac:dyDescent="0.3">
      <c r="A155" t="s">
        <v>1036</v>
      </c>
      <c r="B155" t="s">
        <v>1037</v>
      </c>
      <c r="C155" t="s">
        <v>3150</v>
      </c>
      <c r="D155" t="s">
        <v>108</v>
      </c>
      <c r="E155">
        <v>13638.38306573</v>
      </c>
      <c r="F155">
        <v>20.010000000000002</v>
      </c>
      <c r="G155">
        <v>83.180752234900794</v>
      </c>
      <c r="H155">
        <f>(Table2[[#This Row],[1Y Return vs Nifty]]-AVERAGE(Table2[1Y Return vs Nifty]))/_xlfn.STDEV.P(Table2[1Y Return vs Nifty])</f>
        <v>1.0099925330840789</v>
      </c>
      <c r="I155">
        <v>16.562271512329598</v>
      </c>
      <c r="J155">
        <f>(Table2[[#This Row],[1M Return vs Nifty]]-AVERAGE(Table2[1M Return vs Nifty]))/_xlfn.STDEV.P(Table2[1M Return vs Nifty])</f>
        <v>1.9336147414889986</v>
      </c>
      <c r="K155">
        <v>3.3429399287846699</v>
      </c>
      <c r="L155">
        <f>(Table2[[#This Row],[6M Return vs Nifty]]-AVERAGE(Table2[6M Return vs Nifty]))/_xlfn.STDEV.P(Table2[6M Return vs Nifty])</f>
        <v>-0.16033504357875264</v>
      </c>
      <c r="M155">
        <v>-11.816064344146101</v>
      </c>
      <c r="N155">
        <f>(Table2[[#This Row],[1W Return vs Nifty]]-AVERAGE(Table2[1W Return vs Nifty]))/_xlfn.STDEV.P(Table2[1W Return vs Nifty])</f>
        <v>-2.6324191516460762</v>
      </c>
      <c r="O155">
        <v>19.899999999999999</v>
      </c>
      <c r="P155">
        <v>19.0614412021337</v>
      </c>
      <c r="Q155">
        <v>17.390851549441098</v>
      </c>
      <c r="R155">
        <v>45.675968480558197</v>
      </c>
      <c r="S155" s="1">
        <f>(Table2[[#This Row],[Close Price]]-Table2[[#This Row],[20D EMA]])/Table2[[#This Row],[20D EMA]]</f>
        <v>5.5276381909549243E-3</v>
      </c>
      <c r="T155" s="1">
        <f>(Table2[[#This Row],[Close Price]]-Table2[[#This Row],[50D EMA]])/Table2[[#This Row],[50D EMA]]</f>
        <v>4.976322555086346E-2</v>
      </c>
      <c r="U155" s="1">
        <f>(Table2[[#This Row],[Close Price]]-Table2[[#This Row],[200D EMA]])/Table2[[#This Row],[200D EMA]]</f>
        <v>0.15060495704381288</v>
      </c>
      <c r="V155">
        <v>2.6611398207188</v>
      </c>
      <c r="W155">
        <v>19.399999999999999</v>
      </c>
      <c r="X155">
        <v>20.34</v>
      </c>
      <c r="Y155">
        <v>19.399999999999999</v>
      </c>
      <c r="Z155">
        <v>22.49</v>
      </c>
      <c r="AA155">
        <v>17.16</v>
      </c>
      <c r="AB155">
        <v>23.77</v>
      </c>
      <c r="AC155" s="1">
        <f>(Table2[[#This Row],[Close Price]]/Table2[[#This Row],[Day Low]])-1</f>
        <v>3.1443298969072275E-2</v>
      </c>
      <c r="AD155" s="1">
        <f>(Table2[[#This Row],[Day High]]/Table2[[#This Row],[Close Price]])-1</f>
        <v>1.6491754122938351E-2</v>
      </c>
      <c r="AE155" s="1">
        <f>(Table2[[#This Row],[Close Price]]/Table2[[#This Row],[Current Week Low]])-1</f>
        <v>3.1443298969072275E-2</v>
      </c>
      <c r="AF155" s="1">
        <f>(Table2[[#This Row],[Current Week High]]/Table2[[#This Row],[Close Price]])-1</f>
        <v>0.12393803098450751</v>
      </c>
      <c r="AG155" s="1">
        <f>(Table2[[#This Row],[Close Price]]/Table2[[#This Row],[Current Month Low]])-1</f>
        <v>0.16608391608391626</v>
      </c>
      <c r="AH155" s="1">
        <f>(Table2[[#This Row],[Current Month High]]/Table2[[#This Row],[Close Price]])-1</f>
        <v>0.1879060469765117</v>
      </c>
      <c r="AI155">
        <v>19.940029985007399</v>
      </c>
      <c r="AJ155">
        <v>139.64071856287401</v>
      </c>
      <c r="AK155" t="str">
        <f>IF(AND(Table2[[#This Row],[20D EMA]]&gt;Table2[[#This Row],[50D EMA]],Table2[[#This Row],[50D EMA]]&gt;Table2[[#This Row],[200D EMA]]),"Uptrend","Downtrend/NoTrend")</f>
        <v>Uptrend</v>
      </c>
      <c r="AL155">
        <v>0.08</v>
      </c>
      <c r="AM155" t="s">
        <v>3191</v>
      </c>
      <c r="AN155">
        <v>4.49</v>
      </c>
      <c r="AO155" t="s">
        <v>3191</v>
      </c>
      <c r="AP155">
        <v>0.12841546214710201</v>
      </c>
      <c r="AQ155">
        <f>(Table2[[#This Row],[Sharpe Ratio]]-AVERAGE(Table2[Sharpe Ratio]))/_xlfn.STDEV.P(Table2[Sharpe Ratio])</f>
        <v>0.73390858545757764</v>
      </c>
      <c r="AR1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0.88476166480582652</v>
      </c>
      <c r="AS155">
        <f>_xlfn.RANK.AVG(Table2[[#This Row],[1Y Return vs Nifty Z-Score]],Table2[1Y Return vs Nifty Z-Score])</f>
        <v>103</v>
      </c>
      <c r="AT155">
        <f>_xlfn.RANK.AVG(Table2[[#This Row],[6M Return vs Nifty Z-Score]],Table2[6M Return vs Nifty Z-Score])</f>
        <v>376</v>
      </c>
      <c r="AU155">
        <f>_xlfn.RANK.AVG(Table2[[#This Row],[Sharpe Ratio Z-Score]],Table2[Sharpe Ratio Z-Score])</f>
        <v>158</v>
      </c>
      <c r="AV155">
        <f>(Table2[[#This Row],[Rank 1Y]]+Table2[[#This Row],[Rank 6M]]+Table2[[#This Row],[Rank Sharpe]])/3</f>
        <v>212.33333333333334</v>
      </c>
    </row>
    <row r="156" spans="1:48" x14ac:dyDescent="0.3">
      <c r="A156" t="s">
        <v>561</v>
      </c>
      <c r="B156" t="s">
        <v>562</v>
      </c>
      <c r="C156" t="s">
        <v>3154</v>
      </c>
      <c r="D156" t="s">
        <v>229</v>
      </c>
      <c r="E156">
        <v>35734.652460199999</v>
      </c>
      <c r="F156">
        <v>5610.5</v>
      </c>
      <c r="G156">
        <v>97.262486305210302</v>
      </c>
      <c r="H156">
        <f>(Table2[[#This Row],[1Y Return vs Nifty]]-AVERAGE(Table2[1Y Return vs Nifty]))/_xlfn.STDEV.P(Table2[1Y Return vs Nifty])</f>
        <v>1.2499246496119594</v>
      </c>
      <c r="I156">
        <v>1.3973664592764901</v>
      </c>
      <c r="J156">
        <f>(Table2[[#This Row],[1M Return vs Nifty]]-AVERAGE(Table2[1M Return vs Nifty]))/_xlfn.STDEV.P(Table2[1M Return vs Nifty])</f>
        <v>0.18826433975531365</v>
      </c>
      <c r="K156">
        <v>107.128925855586</v>
      </c>
      <c r="L156">
        <f>(Table2[[#This Row],[6M Return vs Nifty]]-AVERAGE(Table2[6M Return vs Nifty]))/_xlfn.STDEV.P(Table2[6M Return vs Nifty])</f>
        <v>3.1360181359302826</v>
      </c>
      <c r="M156">
        <v>0.79375912732270804</v>
      </c>
      <c r="N156">
        <f>(Table2[[#This Row],[1W Return vs Nifty]]-AVERAGE(Table2[1W Return vs Nifty]))/_xlfn.STDEV.P(Table2[1W Return vs Nifty])</f>
        <v>0.14490872802080323</v>
      </c>
      <c r="O156">
        <v>5444.24</v>
      </c>
      <c r="P156">
        <v>5111.71732659806</v>
      </c>
      <c r="Q156">
        <v>3879.0784147906302</v>
      </c>
      <c r="R156">
        <v>56.240909870179301</v>
      </c>
      <c r="S156" s="1">
        <f>(Table2[[#This Row],[Close Price]]-Table2[[#This Row],[20D EMA]])/Table2[[#This Row],[20D EMA]]</f>
        <v>3.0538697779671768E-2</v>
      </c>
      <c r="T156" s="1">
        <f>(Table2[[#This Row],[Close Price]]-Table2[[#This Row],[50D EMA]])/Table2[[#This Row],[50D EMA]]</f>
        <v>9.7576341087289506E-2</v>
      </c>
      <c r="U156" s="1">
        <f>(Table2[[#This Row],[Close Price]]-Table2[[#This Row],[200D EMA]])/Table2[[#This Row],[200D EMA]]</f>
        <v>0.44634869421757273</v>
      </c>
      <c r="V156">
        <v>0.97054393386141102</v>
      </c>
      <c r="W156">
        <v>5402</v>
      </c>
      <c r="X156">
        <v>5638</v>
      </c>
      <c r="Y156">
        <v>5402</v>
      </c>
      <c r="Z156">
        <v>5909.95</v>
      </c>
      <c r="AA156">
        <v>4778.3999999999996</v>
      </c>
      <c r="AB156">
        <v>5909.95</v>
      </c>
      <c r="AC156" s="1">
        <f>(Table2[[#This Row],[Close Price]]/Table2[[#This Row],[Day Low]])-1</f>
        <v>3.8596815994076161E-2</v>
      </c>
      <c r="AD156" s="1">
        <f>(Table2[[#This Row],[Day High]]/Table2[[#This Row],[Close Price]])-1</f>
        <v>4.9015239283485279E-3</v>
      </c>
      <c r="AE156" s="1">
        <f>(Table2[[#This Row],[Close Price]]/Table2[[#This Row],[Current Week Low]])-1</f>
        <v>3.8596815994076161E-2</v>
      </c>
      <c r="AF156" s="1">
        <f>(Table2[[#This Row],[Current Week High]]/Table2[[#This Row],[Close Price]])-1</f>
        <v>5.3373139648872581E-2</v>
      </c>
      <c r="AG156" s="1">
        <f>(Table2[[#This Row],[Close Price]]/Table2[[#This Row],[Current Month Low]])-1</f>
        <v>0.17413778670684765</v>
      </c>
      <c r="AH156" s="1">
        <f>(Table2[[#This Row],[Current Month High]]/Table2[[#This Row],[Close Price]])-1</f>
        <v>5.3373139648872581E-2</v>
      </c>
      <c r="AI156">
        <v>5.3373139648872501</v>
      </c>
      <c r="AJ156">
        <v>159.98609823910999</v>
      </c>
      <c r="AK156" t="str">
        <f>IF(AND(Table2[[#This Row],[20D EMA]]&gt;Table2[[#This Row],[50D EMA]],Table2[[#This Row],[50D EMA]]&gt;Table2[[#This Row],[200D EMA]]),"Uptrend","Downtrend/NoTrend")</f>
        <v>Uptrend</v>
      </c>
      <c r="AL156">
        <v>0.24</v>
      </c>
      <c r="AM156" t="s">
        <v>3191</v>
      </c>
      <c r="AN156">
        <v>2.64</v>
      </c>
      <c r="AO156" t="s">
        <v>3191</v>
      </c>
      <c r="AQ156">
        <f>(Table2[[#This Row],[Sharpe Ratio]]-AVERAGE(Table2[Sharpe Ratio]))/_xlfn.STDEV.P(Table2[Sharpe Ratio])</f>
        <v>-0.77082524510946515</v>
      </c>
      <c r="AR1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3.9482906082088935</v>
      </c>
      <c r="AS156">
        <f>_xlfn.RANK.AVG(Table2[[#This Row],[1Y Return vs Nifty Z-Score]],Table2[1Y Return vs Nifty Z-Score])</f>
        <v>82</v>
      </c>
      <c r="AT156">
        <f>_xlfn.RANK.AVG(Table2[[#This Row],[6M Return vs Nifty Z-Score]],Table2[6M Return vs Nifty Z-Score])</f>
        <v>10</v>
      </c>
      <c r="AU156">
        <f>_xlfn.RANK.AVG(Table2[[#This Row],[Sharpe Ratio Z-Score]],Table2[Sharpe Ratio Z-Score])</f>
        <v>548.5</v>
      </c>
      <c r="AV156">
        <f>(Table2[[#This Row],[Rank 1Y]]+Table2[[#This Row],[Rank 6M]]+Table2[[#This Row],[Rank Sharpe]])/3</f>
        <v>213.5</v>
      </c>
    </row>
    <row r="157" spans="1:48" x14ac:dyDescent="0.3">
      <c r="A157" t="s">
        <v>990</v>
      </c>
      <c r="B157" t="s">
        <v>991</v>
      </c>
      <c r="C157" t="s">
        <v>3144</v>
      </c>
      <c r="D157" t="s">
        <v>21</v>
      </c>
      <c r="E157">
        <v>14569.4096639</v>
      </c>
      <c r="F157">
        <v>2681.65</v>
      </c>
      <c r="G157">
        <v>182.02937132678599</v>
      </c>
      <c r="H157">
        <f>(Table2[[#This Row],[1Y Return vs Nifty]]-AVERAGE(Table2[1Y Return vs Nifty]))/_xlfn.STDEV.P(Table2[1Y Return vs Nifty])</f>
        <v>2.694228173109412</v>
      </c>
      <c r="I157">
        <v>-4.4814900927968297</v>
      </c>
      <c r="J157">
        <f>(Table2[[#This Row],[1M Return vs Nifty]]-AVERAGE(Table2[1M Return vs Nifty]))/_xlfn.STDEV.P(Table2[1M Return vs Nifty])</f>
        <v>-0.48834158748259698</v>
      </c>
      <c r="K157">
        <v>45.173178796561402</v>
      </c>
      <c r="L157">
        <f>(Table2[[#This Row],[6M Return vs Nifty]]-AVERAGE(Table2[6M Return vs Nifty]))/_xlfn.STDEV.P(Table2[6M Return vs Nifty])</f>
        <v>1.1682377850174706</v>
      </c>
      <c r="M157">
        <v>5.9414312466827504</v>
      </c>
      <c r="N157">
        <f>(Table2[[#This Row],[1W Return vs Nifty]]-AVERAGE(Table2[1W Return vs Nifty]))/_xlfn.STDEV.P(Table2[1W Return vs Nifty])</f>
        <v>1.2786893336597838</v>
      </c>
      <c r="O157">
        <v>2578.25</v>
      </c>
      <c r="P157">
        <v>2549.56457203016</v>
      </c>
      <c r="Q157">
        <v>2063.7731320021999</v>
      </c>
      <c r="R157">
        <v>52.995510554082202</v>
      </c>
      <c r="S157" s="1">
        <f>(Table2[[#This Row],[Close Price]]-Table2[[#This Row],[20D EMA]])/Table2[[#This Row],[20D EMA]]</f>
        <v>4.0104722195287539E-2</v>
      </c>
      <c r="T157" s="1">
        <f>(Table2[[#This Row],[Close Price]]-Table2[[#This Row],[50D EMA]])/Table2[[#This Row],[50D EMA]]</f>
        <v>5.1807053415659721E-2</v>
      </c>
      <c r="U157" s="1">
        <f>(Table2[[#This Row],[Close Price]]-Table2[[#This Row],[200D EMA]])/Table2[[#This Row],[200D EMA]]</f>
        <v>0.29939185582785344</v>
      </c>
      <c r="V157">
        <v>1.30643250792961</v>
      </c>
      <c r="W157">
        <v>2489.9499999999998</v>
      </c>
      <c r="X157">
        <v>2698</v>
      </c>
      <c r="Y157">
        <v>2489.9499999999998</v>
      </c>
      <c r="Z157">
        <v>2699.5</v>
      </c>
      <c r="AA157">
        <v>2356</v>
      </c>
      <c r="AB157">
        <v>2699.5</v>
      </c>
      <c r="AC157" s="1">
        <f>(Table2[[#This Row],[Close Price]]/Table2[[#This Row],[Day Low]])-1</f>
        <v>7.6989497781080107E-2</v>
      </c>
      <c r="AD157" s="1">
        <f>(Table2[[#This Row],[Day High]]/Table2[[#This Row],[Close Price]])-1</f>
        <v>6.0969925232599032E-3</v>
      </c>
      <c r="AE157" s="1">
        <f>(Table2[[#This Row],[Close Price]]/Table2[[#This Row],[Current Week Low]])-1</f>
        <v>7.6989497781080107E-2</v>
      </c>
      <c r="AF157" s="1">
        <f>(Table2[[#This Row],[Current Week High]]/Table2[[#This Row],[Close Price]])-1</f>
        <v>6.6563496354856699E-3</v>
      </c>
      <c r="AG157" s="1">
        <f>(Table2[[#This Row],[Close Price]]/Table2[[#This Row],[Current Month Low]])-1</f>
        <v>0.1382215619694398</v>
      </c>
      <c r="AH157" s="1">
        <f>(Table2[[#This Row],[Current Month High]]/Table2[[#This Row],[Close Price]])-1</f>
        <v>6.6563496354856699E-3</v>
      </c>
      <c r="AI157">
        <v>9.0746368840079796</v>
      </c>
      <c r="AJ157">
        <v>263.07202816138602</v>
      </c>
      <c r="AK157" t="str">
        <f>IF(AND(Table2[[#This Row],[20D EMA]]&gt;Table2[[#This Row],[50D EMA]],Table2[[#This Row],[50D EMA]]&gt;Table2[[#This Row],[200D EMA]]),"Uptrend","Downtrend/NoTrend")</f>
        <v>Uptrend</v>
      </c>
      <c r="AL157">
        <v>0.14000000000000001</v>
      </c>
      <c r="AM157" t="s">
        <v>3191</v>
      </c>
      <c r="AN157">
        <v>6.89</v>
      </c>
      <c r="AO157" t="s">
        <v>3191</v>
      </c>
      <c r="AQ157">
        <f>(Table2[[#This Row],[Sharpe Ratio]]-AVERAGE(Table2[Sharpe Ratio]))/_xlfn.STDEV.P(Table2[Sharpe Ratio])</f>
        <v>-0.77082524510946515</v>
      </c>
      <c r="AR1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3.8819884591946043</v>
      </c>
      <c r="AS157">
        <f>_xlfn.RANK.AVG(Table2[[#This Row],[1Y Return vs Nifty Z-Score]],Table2[1Y Return vs Nifty Z-Score])</f>
        <v>16</v>
      </c>
      <c r="AT157">
        <f>_xlfn.RANK.AVG(Table2[[#This Row],[6M Return vs Nifty Z-Score]],Table2[6M Return vs Nifty Z-Score])</f>
        <v>78</v>
      </c>
      <c r="AU157">
        <f>_xlfn.RANK.AVG(Table2[[#This Row],[Sharpe Ratio Z-Score]],Table2[Sharpe Ratio Z-Score])</f>
        <v>548.5</v>
      </c>
      <c r="AV157">
        <f>(Table2[[#This Row],[Rank 1Y]]+Table2[[#This Row],[Rank 6M]]+Table2[[#This Row],[Rank Sharpe]])/3</f>
        <v>214.16666666666666</v>
      </c>
    </row>
    <row r="158" spans="1:48" x14ac:dyDescent="0.3">
      <c r="A158" t="s">
        <v>951</v>
      </c>
      <c r="B158" t="s">
        <v>952</v>
      </c>
      <c r="C158" t="s">
        <v>3154</v>
      </c>
      <c r="D158" t="s">
        <v>757</v>
      </c>
      <c r="E158">
        <v>15757.5042248399</v>
      </c>
      <c r="F158">
        <v>1197.5</v>
      </c>
      <c r="G158">
        <v>19.226962501670801</v>
      </c>
      <c r="H158">
        <f>(Table2[[#This Row],[1Y Return vs Nifty]]-AVERAGE(Table2[1Y Return vs Nifty]))/_xlfn.STDEV.P(Table2[1Y Return vs Nifty])</f>
        <v>-7.9686341268903463E-2</v>
      </c>
      <c r="I158">
        <v>-8.6169500524917098</v>
      </c>
      <c r="J158">
        <f>(Table2[[#This Row],[1M Return vs Nifty]]-AVERAGE(Table2[1M Return vs Nifty]))/_xlfn.STDEV.P(Table2[1M Return vs Nifty])</f>
        <v>-0.96429753160200193</v>
      </c>
      <c r="K158">
        <v>8.9817937789928095</v>
      </c>
      <c r="L158">
        <f>(Table2[[#This Row],[6M Return vs Nifty]]-AVERAGE(Table2[6M Return vs Nifty]))/_xlfn.STDEV.P(Table2[6M Return vs Nifty])</f>
        <v>1.8760945652683242E-2</v>
      </c>
      <c r="M158">
        <v>8.9200145954682206</v>
      </c>
      <c r="N158">
        <f>(Table2[[#This Row],[1W Return vs Nifty]]-AVERAGE(Table2[1W Return vs Nifty]))/_xlfn.STDEV.P(Table2[1W Return vs Nifty])</f>
        <v>1.9347256846214707</v>
      </c>
      <c r="O158">
        <v>1183.79</v>
      </c>
      <c r="P158">
        <v>1282.5305489606001</v>
      </c>
      <c r="Q158">
        <v>1213.22541155781</v>
      </c>
      <c r="R158">
        <v>54.289262022928597</v>
      </c>
      <c r="S158" s="1">
        <f>(Table2[[#This Row],[Close Price]]-Table2[[#This Row],[20D EMA]])/Table2[[#This Row],[20D EMA]]</f>
        <v>1.1581446033502595E-2</v>
      </c>
      <c r="T158" s="1">
        <f>(Table2[[#This Row],[Close Price]]-Table2[[#This Row],[50D EMA]])/Table2[[#This Row],[50D EMA]]</f>
        <v>-6.6299043737797353E-2</v>
      </c>
      <c r="U158" s="1">
        <f>(Table2[[#This Row],[Close Price]]-Table2[[#This Row],[200D EMA]])/Table2[[#This Row],[200D EMA]]</f>
        <v>-1.2961656925416893E-2</v>
      </c>
      <c r="V158">
        <v>2.24184644751349</v>
      </c>
      <c r="W158">
        <v>1130.5999999999999</v>
      </c>
      <c r="X158">
        <v>1208</v>
      </c>
      <c r="Y158">
        <v>1100</v>
      </c>
      <c r="Z158">
        <v>1224</v>
      </c>
      <c r="AA158">
        <v>1048.7</v>
      </c>
      <c r="AB158">
        <v>1243.95</v>
      </c>
      <c r="AC158" s="1">
        <f>(Table2[[#This Row],[Close Price]]/Table2[[#This Row],[Day Low]])-1</f>
        <v>5.9172120997700528E-2</v>
      </c>
      <c r="AD158" s="1">
        <f>(Table2[[#This Row],[Day High]]/Table2[[#This Row],[Close Price]])-1</f>
        <v>8.7682672233819758E-3</v>
      </c>
      <c r="AE158" s="1">
        <f>(Table2[[#This Row],[Close Price]]/Table2[[#This Row],[Current Week Low]])-1</f>
        <v>8.8636363636363624E-2</v>
      </c>
      <c r="AF158" s="1">
        <f>(Table2[[#This Row],[Current Week High]]/Table2[[#This Row],[Close Price]])-1</f>
        <v>2.2129436325678542E-2</v>
      </c>
      <c r="AG158" s="1">
        <f>(Table2[[#This Row],[Close Price]]/Table2[[#This Row],[Current Month Low]])-1</f>
        <v>0.14188995899685319</v>
      </c>
      <c r="AH158" s="1">
        <f>(Table2[[#This Row],[Current Month High]]/Table2[[#This Row],[Close Price]])-1</f>
        <v>3.8789144050104474E-2</v>
      </c>
      <c r="AI158">
        <v>58.409185803757801</v>
      </c>
      <c r="AJ158">
        <v>70.511177559447503</v>
      </c>
      <c r="AK158" t="str">
        <f>IF(AND(Table2[[#This Row],[20D EMA]]&gt;Table2[[#This Row],[50D EMA]],Table2[[#This Row],[50D EMA]]&gt;Table2[[#This Row],[200D EMA]]),"Uptrend","Downtrend/NoTrend")</f>
        <v>Downtrend/NoTrend</v>
      </c>
      <c r="AL158">
        <v>-0.22</v>
      </c>
      <c r="AM158" t="s">
        <v>3190</v>
      </c>
      <c r="AN158">
        <v>0.75</v>
      </c>
      <c r="AO158" t="s">
        <v>3191</v>
      </c>
      <c r="AP158">
        <v>0.22590131753432499</v>
      </c>
      <c r="AQ158">
        <f>(Table2[[#This Row],[Sharpe Ratio]]-AVERAGE(Table2[Sharpe Ratio]))/_xlfn.STDEV.P(Table2[Sharpe Ratio])</f>
        <v>1.8762185701764329</v>
      </c>
      <c r="AR1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58">
        <f>_xlfn.RANK.AVG(Table2[[#This Row],[1Y Return vs Nifty Z-Score]],Table2[1Y Return vs Nifty Z-Score])</f>
        <v>315</v>
      </c>
      <c r="AT158">
        <f>_xlfn.RANK.AVG(Table2[[#This Row],[6M Return vs Nifty Z-Score]],Table2[6M Return vs Nifty Z-Score])</f>
        <v>310</v>
      </c>
      <c r="AU158">
        <f>_xlfn.RANK.AVG(Table2[[#This Row],[Sharpe Ratio Z-Score]],Table2[Sharpe Ratio Z-Score])</f>
        <v>21</v>
      </c>
      <c r="AV158">
        <f>(Table2[[#This Row],[Rank 1Y]]+Table2[[#This Row],[Rank 6M]]+Table2[[#This Row],[Rank Sharpe]])/3</f>
        <v>215.33333333333334</v>
      </c>
    </row>
    <row r="159" spans="1:48" x14ac:dyDescent="0.3">
      <c r="A159" t="s">
        <v>1028</v>
      </c>
      <c r="B159" t="s">
        <v>1029</v>
      </c>
      <c r="C159" t="s">
        <v>3149</v>
      </c>
      <c r="D159" t="s">
        <v>51</v>
      </c>
      <c r="E159">
        <v>13791.827320320001</v>
      </c>
      <c r="F159">
        <v>1130</v>
      </c>
      <c r="G159">
        <v>55.250992180714697</v>
      </c>
      <c r="H159">
        <f>(Table2[[#This Row],[1Y Return vs Nifty]]-AVERAGE(Table2[1Y Return vs Nifty]))/_xlfn.STDEV.P(Table2[1Y Return vs Nifty])</f>
        <v>0.53411034340078578</v>
      </c>
      <c r="I159">
        <v>-11.041719447100601</v>
      </c>
      <c r="J159">
        <f>(Table2[[#This Row],[1M Return vs Nifty]]-AVERAGE(Table2[1M Return vs Nifty]))/_xlfn.STDEV.P(Table2[1M Return vs Nifty])</f>
        <v>-1.2433676756079572</v>
      </c>
      <c r="K159">
        <v>28.255730626458998</v>
      </c>
      <c r="L159">
        <f>(Table2[[#This Row],[6M Return vs Nifty]]-AVERAGE(Table2[6M Return vs Nifty]))/_xlfn.STDEV.P(Table2[6M Return vs Nifty])</f>
        <v>0.63092165734656147</v>
      </c>
      <c r="M159">
        <v>-3.7587474843270798</v>
      </c>
      <c r="N159">
        <f>(Table2[[#This Row],[1W Return vs Nifty]]-AVERAGE(Table2[1W Return vs Nifty]))/_xlfn.STDEV.P(Table2[1W Return vs Nifty])</f>
        <v>-0.85778600148994932</v>
      </c>
      <c r="O159">
        <v>1151.01</v>
      </c>
      <c r="P159">
        <v>1101.50693806288</v>
      </c>
      <c r="Q159">
        <v>914.84717240776399</v>
      </c>
      <c r="R159">
        <v>40.773917080588198</v>
      </c>
      <c r="S159" s="1">
        <f>(Table2[[#This Row],[Close Price]]-Table2[[#This Row],[20D EMA]])/Table2[[#This Row],[20D EMA]]</f>
        <v>-1.8253533852877032E-2</v>
      </c>
      <c r="T159" s="1">
        <f>(Table2[[#This Row],[Close Price]]-Table2[[#This Row],[50D EMA]])/Table2[[#This Row],[50D EMA]]</f>
        <v>2.5867346770623346E-2</v>
      </c>
      <c r="U159" s="1">
        <f>(Table2[[#This Row],[Close Price]]-Table2[[#This Row],[200D EMA]])/Table2[[#This Row],[200D EMA]]</f>
        <v>0.2351789829835518</v>
      </c>
      <c r="V159">
        <v>0.485453887216095</v>
      </c>
      <c r="W159">
        <v>1080</v>
      </c>
      <c r="X159">
        <v>1143.7</v>
      </c>
      <c r="Y159">
        <v>1080</v>
      </c>
      <c r="Z159">
        <v>1219.9000000000001</v>
      </c>
      <c r="AA159">
        <v>1054.05</v>
      </c>
      <c r="AB159">
        <v>1223.05</v>
      </c>
      <c r="AC159" s="1">
        <f>(Table2[[#This Row],[Close Price]]/Table2[[#This Row],[Day Low]])-1</f>
        <v>4.629629629629628E-2</v>
      </c>
      <c r="AD159" s="1">
        <f>(Table2[[#This Row],[Day High]]/Table2[[#This Row],[Close Price]])-1</f>
        <v>1.2123893805309871E-2</v>
      </c>
      <c r="AE159" s="1">
        <f>(Table2[[#This Row],[Close Price]]/Table2[[#This Row],[Current Week Low]])-1</f>
        <v>4.629629629629628E-2</v>
      </c>
      <c r="AF159" s="1">
        <f>(Table2[[#This Row],[Current Week High]]/Table2[[#This Row],[Close Price]])-1</f>
        <v>7.9557522123893776E-2</v>
      </c>
      <c r="AG159" s="1">
        <f>(Table2[[#This Row],[Close Price]]/Table2[[#This Row],[Current Month Low]])-1</f>
        <v>7.2055405341302725E-2</v>
      </c>
      <c r="AH159" s="1">
        <f>(Table2[[#This Row],[Current Month High]]/Table2[[#This Row],[Close Price]])-1</f>
        <v>8.2345132743362859E-2</v>
      </c>
      <c r="AI159">
        <v>18.150442477875998</v>
      </c>
      <c r="AJ159">
        <v>84.882198952879506</v>
      </c>
      <c r="AK159" t="str">
        <f>IF(AND(Table2[[#This Row],[20D EMA]]&gt;Table2[[#This Row],[50D EMA]],Table2[[#This Row],[50D EMA]]&gt;Table2[[#This Row],[200D EMA]]),"Uptrend","Downtrend/NoTrend")</f>
        <v>Uptrend</v>
      </c>
      <c r="AL159">
        <v>0.19</v>
      </c>
      <c r="AM159" t="s">
        <v>3191</v>
      </c>
      <c r="AN159">
        <v>0.6</v>
      </c>
      <c r="AO159" t="s">
        <v>3191</v>
      </c>
      <c r="AP159">
        <v>6.2054901131013002E-2</v>
      </c>
      <c r="AQ159">
        <f>(Table2[[#This Row],[Sharpe Ratio]]-AVERAGE(Table2[Sharpe Ratio]))/_xlfn.STDEV.P(Table2[Sharpe Ratio])</f>
        <v>-4.3684544736760395E-2</v>
      </c>
      <c r="AR1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-0.97980622108731974</v>
      </c>
      <c r="AS159">
        <f>_xlfn.RANK.AVG(Table2[[#This Row],[1Y Return vs Nifty Z-Score]],Table2[1Y Return vs Nifty Z-Score])</f>
        <v>157</v>
      </c>
      <c r="AT159">
        <f>_xlfn.RANK.AVG(Table2[[#This Row],[6M Return vs Nifty Z-Score]],Table2[6M Return vs Nifty Z-Score])</f>
        <v>141</v>
      </c>
      <c r="AU159">
        <f>_xlfn.RANK.AVG(Table2[[#This Row],[Sharpe Ratio Z-Score]],Table2[Sharpe Ratio Z-Score])</f>
        <v>349</v>
      </c>
      <c r="AV159">
        <f>(Table2[[#This Row],[Rank 1Y]]+Table2[[#This Row],[Rank 6M]]+Table2[[#This Row],[Rank Sharpe]])/3</f>
        <v>215.66666666666666</v>
      </c>
    </row>
    <row r="160" spans="1:48" x14ac:dyDescent="0.3">
      <c r="A160" t="s">
        <v>419</v>
      </c>
      <c r="B160" t="s">
        <v>420</v>
      </c>
      <c r="C160" t="s">
        <v>3151</v>
      </c>
      <c r="D160" t="s">
        <v>190</v>
      </c>
      <c r="E160">
        <v>55033.604543250003</v>
      </c>
      <c r="F160">
        <v>955.25</v>
      </c>
      <c r="G160">
        <v>34.063375399033198</v>
      </c>
      <c r="H160">
        <f>(Table2[[#This Row],[1Y Return vs Nifty]]-AVERAGE(Table2[1Y Return vs Nifty]))/_xlfn.STDEV.P(Table2[1Y Return vs Nifty])</f>
        <v>0.173104396744761</v>
      </c>
      <c r="I160">
        <v>-6.73395600629821</v>
      </c>
      <c r="J160">
        <f>(Table2[[#This Row],[1M Return vs Nifty]]-AVERAGE(Table2[1M Return vs Nifty]))/_xlfn.STDEV.P(Table2[1M Return vs Nifty])</f>
        <v>-0.74758107980171173</v>
      </c>
      <c r="K160">
        <v>19.725424964770902</v>
      </c>
      <c r="L160">
        <f>(Table2[[#This Row],[6M Return vs Nifty]]-AVERAGE(Table2[6M Return vs Nifty]))/_xlfn.STDEV.P(Table2[6M Return vs Nifty])</f>
        <v>0.35999008658592602</v>
      </c>
      <c r="M160">
        <v>-4.12371038720981</v>
      </c>
      <c r="N160">
        <f>(Table2[[#This Row],[1W Return vs Nifty]]-AVERAGE(Table2[1W Return vs Nifty]))/_xlfn.STDEV.P(Table2[1W Return vs Nifty])</f>
        <v>-0.93816949357560775</v>
      </c>
      <c r="O160">
        <v>1026.83</v>
      </c>
      <c r="P160">
        <v>1047.22879601621</v>
      </c>
      <c r="Q160">
        <v>906.77942033611203</v>
      </c>
      <c r="R160">
        <v>27.710160027883099</v>
      </c>
      <c r="S160" s="1">
        <f>(Table2[[#This Row],[Close Price]]-Table2[[#This Row],[20D EMA]])/Table2[[#This Row],[20D EMA]]</f>
        <v>-6.9709689042976863E-2</v>
      </c>
      <c r="T160" s="1">
        <f>(Table2[[#This Row],[Close Price]]-Table2[[#This Row],[50D EMA]])/Table2[[#This Row],[50D EMA]]</f>
        <v>-8.7830659705031913E-2</v>
      </c>
      <c r="U160" s="1">
        <f>(Table2[[#This Row],[Close Price]]-Table2[[#This Row],[200D EMA]])/Table2[[#This Row],[200D EMA]]</f>
        <v>5.3453550639604934E-2</v>
      </c>
      <c r="V160">
        <v>0.93206023479022404</v>
      </c>
      <c r="W160">
        <v>940.2</v>
      </c>
      <c r="X160">
        <v>966.15</v>
      </c>
      <c r="Y160">
        <v>940.2</v>
      </c>
      <c r="Z160">
        <v>1032.95</v>
      </c>
      <c r="AA160">
        <v>940.2</v>
      </c>
      <c r="AB160">
        <v>1117.75</v>
      </c>
      <c r="AC160" s="1">
        <f>(Table2[[#This Row],[Close Price]]/Table2[[#This Row],[Day Low]])-1</f>
        <v>1.6007232503722602E-2</v>
      </c>
      <c r="AD160" s="1">
        <f>(Table2[[#This Row],[Day High]]/Table2[[#This Row],[Close Price]])-1</f>
        <v>1.1410625490709148E-2</v>
      </c>
      <c r="AE160" s="1">
        <f>(Table2[[#This Row],[Close Price]]/Table2[[#This Row],[Current Week Low]])-1</f>
        <v>1.6007232503722602E-2</v>
      </c>
      <c r="AF160" s="1">
        <f>(Table2[[#This Row],[Current Week High]]/Table2[[#This Row],[Close Price]])-1</f>
        <v>8.1339963360376855E-2</v>
      </c>
      <c r="AG160" s="1">
        <f>(Table2[[#This Row],[Close Price]]/Table2[[#This Row],[Current Month Low]])-1</f>
        <v>1.6007232503722602E-2</v>
      </c>
      <c r="AH160" s="1">
        <f>(Table2[[#This Row],[Current Month High]]/Table2[[#This Row],[Close Price]])-1</f>
        <v>0.17011253598534415</v>
      </c>
      <c r="AI160">
        <v>31.3792200994504</v>
      </c>
      <c r="AJ160">
        <v>74.125045570543193</v>
      </c>
      <c r="AK160" t="str">
        <f>IF(AND(Table2[[#This Row],[20D EMA]]&gt;Table2[[#This Row],[50D EMA]],Table2[[#This Row],[50D EMA]]&gt;Table2[[#This Row],[200D EMA]]),"Uptrend","Downtrend/NoTrend")</f>
        <v>Downtrend/NoTrend</v>
      </c>
      <c r="AL160">
        <v>-0.03</v>
      </c>
      <c r="AM160" t="s">
        <v>3190</v>
      </c>
      <c r="AN160">
        <v>-11.75</v>
      </c>
      <c r="AO160" t="s">
        <v>3190</v>
      </c>
      <c r="AP160">
        <v>0.107382334233365</v>
      </c>
      <c r="AQ160">
        <f>(Table2[[#This Row],[Sharpe Ratio]]-AVERAGE(Table2[Sharpe Ratio]))/_xlfn.STDEV.P(Table2[Sharpe Ratio])</f>
        <v>0.48744870745480773</v>
      </c>
      <c r="AR1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0">
        <f>_xlfn.RANK.AVG(Table2[[#This Row],[1Y Return vs Nifty Z-Score]],Table2[1Y Return vs Nifty Z-Score])</f>
        <v>242</v>
      </c>
      <c r="AT160">
        <f>_xlfn.RANK.AVG(Table2[[#This Row],[6M Return vs Nifty Z-Score]],Table2[6M Return vs Nifty Z-Score])</f>
        <v>197</v>
      </c>
      <c r="AU160">
        <f>_xlfn.RANK.AVG(Table2[[#This Row],[Sharpe Ratio Z-Score]],Table2[Sharpe Ratio Z-Score])</f>
        <v>215</v>
      </c>
      <c r="AV160">
        <f>(Table2[[#This Row],[Rank 1Y]]+Table2[[#This Row],[Rank 6M]]+Table2[[#This Row],[Rank Sharpe]])/3</f>
        <v>218</v>
      </c>
    </row>
    <row r="161" spans="1:48" x14ac:dyDescent="0.3">
      <c r="A161" t="s">
        <v>1094</v>
      </c>
      <c r="B161" t="s">
        <v>1095</v>
      </c>
      <c r="C161" t="s">
        <v>3154</v>
      </c>
      <c r="D161" t="s">
        <v>458</v>
      </c>
      <c r="E161">
        <v>12020.599371995</v>
      </c>
      <c r="F161">
        <v>190.86</v>
      </c>
      <c r="G161">
        <v>100.548105781608</v>
      </c>
      <c r="H161">
        <f>(Table2[[#This Row],[1Y Return vs Nifty]]-AVERAGE(Table2[1Y Return vs Nifty]))/_xlfn.STDEV.P(Table2[1Y Return vs Nifty])</f>
        <v>1.3059067915229803</v>
      </c>
      <c r="I161">
        <v>-7.9140049655290996</v>
      </c>
      <c r="J161">
        <f>(Table2[[#This Row],[1M Return vs Nifty]]-AVERAGE(Table2[1M Return vs Nifty]))/_xlfn.STDEV.P(Table2[1M Return vs Nifty])</f>
        <v>-0.88339458591030395</v>
      </c>
      <c r="K161">
        <v>-11.6885368894644</v>
      </c>
      <c r="L161">
        <f>(Table2[[#This Row],[6M Return vs Nifty]]-AVERAGE(Table2[6M Return vs Nifty]))/_xlfn.STDEV.P(Table2[6M Return vs Nifty])</f>
        <v>-0.63775071738174438</v>
      </c>
      <c r="M161">
        <v>-2.1338480759285998</v>
      </c>
      <c r="N161">
        <f>(Table2[[#This Row],[1W Return vs Nifty]]-AVERAGE(Table2[1W Return vs Nifty]))/_xlfn.STDEV.P(Table2[1W Return vs Nifty])</f>
        <v>-0.49990006923957092</v>
      </c>
      <c r="O161">
        <v>203.08</v>
      </c>
      <c r="P161">
        <v>205.65201928506801</v>
      </c>
      <c r="Q161">
        <v>177.15942818028401</v>
      </c>
      <c r="R161">
        <v>35.018356413651802</v>
      </c>
      <c r="S161" s="1">
        <f>(Table2[[#This Row],[Close Price]]-Table2[[#This Row],[20D EMA]])/Table2[[#This Row],[20D EMA]]</f>
        <v>-6.0173330707110492E-2</v>
      </c>
      <c r="T161" s="1">
        <f>(Table2[[#This Row],[Close Price]]-Table2[[#This Row],[50D EMA]])/Table2[[#This Row],[50D EMA]]</f>
        <v>-7.192742058400986E-2</v>
      </c>
      <c r="U161" s="1">
        <f>(Table2[[#This Row],[Close Price]]-Table2[[#This Row],[200D EMA]])/Table2[[#This Row],[200D EMA]]</f>
        <v>7.7334703325943194E-2</v>
      </c>
      <c r="V161">
        <v>0.46445639818923701</v>
      </c>
      <c r="W161">
        <v>189.4</v>
      </c>
      <c r="X161">
        <v>194.75</v>
      </c>
      <c r="Y161">
        <v>189.4</v>
      </c>
      <c r="Z161">
        <v>209</v>
      </c>
      <c r="AA161">
        <v>186.41</v>
      </c>
      <c r="AB161">
        <v>216</v>
      </c>
      <c r="AC161" s="1">
        <f>(Table2[[#This Row],[Close Price]]/Table2[[#This Row],[Day Low]])-1</f>
        <v>7.7085533262934991E-3</v>
      </c>
      <c r="AD161" s="1">
        <f>(Table2[[#This Row],[Day High]]/Table2[[#This Row],[Close Price]])-1</f>
        <v>2.0381431415697371E-2</v>
      </c>
      <c r="AE161" s="1">
        <f>(Table2[[#This Row],[Close Price]]/Table2[[#This Row],[Current Week Low]])-1</f>
        <v>7.7085533262934991E-3</v>
      </c>
      <c r="AF161" s="1">
        <f>(Table2[[#This Row],[Current Week High]]/Table2[[#This Row],[Close Price]])-1</f>
        <v>9.5043487372943547E-2</v>
      </c>
      <c r="AG161" s="1">
        <f>(Table2[[#This Row],[Close Price]]/Table2[[#This Row],[Current Month Low]])-1</f>
        <v>2.387210986535071E-2</v>
      </c>
      <c r="AH161" s="1">
        <f>(Table2[[#This Row],[Current Month High]]/Table2[[#This Row],[Close Price]])-1</f>
        <v>0.13171958503615211</v>
      </c>
      <c r="AI161">
        <v>23.965210101645098</v>
      </c>
      <c r="AJ161">
        <v>146.11218568665299</v>
      </c>
      <c r="AK161" t="str">
        <f>IF(AND(Table2[[#This Row],[20D EMA]]&gt;Table2[[#This Row],[50D EMA]],Table2[[#This Row],[50D EMA]]&gt;Table2[[#This Row],[200D EMA]]),"Uptrend","Downtrend/NoTrend")</f>
        <v>Downtrend/NoTrend</v>
      </c>
      <c r="AL161">
        <v>-0.06</v>
      </c>
      <c r="AM161" t="s">
        <v>3190</v>
      </c>
      <c r="AN161">
        <v>-10.3</v>
      </c>
      <c r="AO161" t="s">
        <v>3190</v>
      </c>
      <c r="AP161">
        <v>0.195887810971072</v>
      </c>
      <c r="AQ161">
        <f>(Table2[[#This Row],[Sharpe Ratio]]-AVERAGE(Table2[Sharpe Ratio]))/_xlfn.STDEV.P(Table2[Sharpe Ratio])</f>
        <v>1.5245293113865641</v>
      </c>
      <c r="AR1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1">
        <f>_xlfn.RANK.AVG(Table2[[#This Row],[1Y Return vs Nifty Z-Score]],Table2[1Y Return vs Nifty Z-Score])</f>
        <v>75</v>
      </c>
      <c r="AT161">
        <f>_xlfn.RANK.AVG(Table2[[#This Row],[6M Return vs Nifty Z-Score]],Table2[6M Return vs Nifty Z-Score])</f>
        <v>532</v>
      </c>
      <c r="AU161">
        <f>_xlfn.RANK.AVG(Table2[[#This Row],[Sharpe Ratio Z-Score]],Table2[Sharpe Ratio Z-Score])</f>
        <v>47</v>
      </c>
      <c r="AV161">
        <f>(Table2[[#This Row],[Rank 1Y]]+Table2[[#This Row],[Rank 6M]]+Table2[[#This Row],[Rank Sharpe]])/3</f>
        <v>218</v>
      </c>
    </row>
    <row r="162" spans="1:48" x14ac:dyDescent="0.3">
      <c r="A162" t="s">
        <v>1622</v>
      </c>
      <c r="B162" t="s">
        <v>1623</v>
      </c>
      <c r="C162" t="s">
        <v>3147</v>
      </c>
      <c r="D162" t="s">
        <v>234</v>
      </c>
      <c r="E162">
        <v>5815.7051123599904</v>
      </c>
      <c r="F162">
        <v>301.25</v>
      </c>
      <c r="G162">
        <v>13.5729968321145</v>
      </c>
      <c r="H162">
        <f>(Table2[[#This Row],[1Y Return vs Nifty]]-AVERAGE(Table2[1Y Return vs Nifty]))/_xlfn.STDEV.P(Table2[1Y Return vs Nifty])</f>
        <v>-0.17602163229906576</v>
      </c>
      <c r="I162">
        <v>-0.805345185865462</v>
      </c>
      <c r="J162">
        <f>(Table2[[#This Row],[1M Return vs Nifty]]-AVERAGE(Table2[1M Return vs Nifty]))/_xlfn.STDEV.P(Table2[1M Return vs Nifty])</f>
        <v>-6.524886334766053E-2</v>
      </c>
      <c r="K162">
        <v>18.527232481949099</v>
      </c>
      <c r="L162">
        <f>(Table2[[#This Row],[6M Return vs Nifty]]-AVERAGE(Table2[6M Return vs Nifty]))/_xlfn.STDEV.P(Table2[6M Return vs Nifty])</f>
        <v>0.32193422032283425</v>
      </c>
      <c r="M162">
        <v>0.674221402984717</v>
      </c>
      <c r="N162">
        <f>(Table2[[#This Row],[1W Return vs Nifty]]-AVERAGE(Table2[1W Return vs Nifty]))/_xlfn.STDEV.P(Table2[1W Return vs Nifty])</f>
        <v>0.11858040905368884</v>
      </c>
      <c r="O162">
        <v>300.72000000000003</v>
      </c>
      <c r="P162">
        <v>288.21797308528301</v>
      </c>
      <c r="Q162">
        <v>251.26433947008101</v>
      </c>
      <c r="R162">
        <v>48.608569697881002</v>
      </c>
      <c r="S162" s="1">
        <f>(Table2[[#This Row],[Close Price]]-Table2[[#This Row],[20D EMA]])/Table2[[#This Row],[20D EMA]]</f>
        <v>1.7624368183026492E-3</v>
      </c>
      <c r="T162" s="1">
        <f>(Table2[[#This Row],[Close Price]]-Table2[[#This Row],[50D EMA]])/Table2[[#This Row],[50D EMA]]</f>
        <v>4.5215871776535077E-2</v>
      </c>
      <c r="U162" s="1">
        <f>(Table2[[#This Row],[Close Price]]-Table2[[#This Row],[200D EMA]])/Table2[[#This Row],[200D EMA]]</f>
        <v>0.19893654879693332</v>
      </c>
      <c r="V162">
        <v>0.56551465946403001</v>
      </c>
      <c r="W162">
        <v>294.55</v>
      </c>
      <c r="X162">
        <v>307.7</v>
      </c>
      <c r="Y162">
        <v>294.55</v>
      </c>
      <c r="Z162">
        <v>318</v>
      </c>
      <c r="AA162">
        <v>265.60000000000002</v>
      </c>
      <c r="AB162">
        <v>318</v>
      </c>
      <c r="AC162" s="1">
        <f>(Table2[[#This Row],[Close Price]]/Table2[[#This Row],[Day Low]])-1</f>
        <v>2.2746562553046967E-2</v>
      </c>
      <c r="AD162" s="1">
        <f>(Table2[[#This Row],[Day High]]/Table2[[#This Row],[Close Price]])-1</f>
        <v>2.1410788381742707E-2</v>
      </c>
      <c r="AE162" s="1">
        <f>(Table2[[#This Row],[Close Price]]/Table2[[#This Row],[Current Week Low]])-1</f>
        <v>2.2746562553046967E-2</v>
      </c>
      <c r="AF162" s="1">
        <f>(Table2[[#This Row],[Current Week High]]/Table2[[#This Row],[Close Price]])-1</f>
        <v>5.5601659751037369E-2</v>
      </c>
      <c r="AG162" s="1">
        <f>(Table2[[#This Row],[Close Price]]/Table2[[#This Row],[Current Month Low]])-1</f>
        <v>0.13422439759036142</v>
      </c>
      <c r="AH162" s="1">
        <f>(Table2[[#This Row],[Current Month High]]/Table2[[#This Row],[Close Price]])-1</f>
        <v>5.5601659751037369E-2</v>
      </c>
      <c r="AI162">
        <v>9.5103734439834007</v>
      </c>
      <c r="AJ162">
        <v>70.197740112994296</v>
      </c>
      <c r="AK162" t="str">
        <f>IF(AND(Table2[[#This Row],[20D EMA]]&gt;Table2[[#This Row],[50D EMA]],Table2[[#This Row],[50D EMA]]&gt;Table2[[#This Row],[200D EMA]]),"Uptrend","Downtrend/NoTrend")</f>
        <v>Uptrend</v>
      </c>
      <c r="AL162">
        <v>0.17</v>
      </c>
      <c r="AM162" t="s">
        <v>3191</v>
      </c>
      <c r="AN162">
        <v>1.45</v>
      </c>
      <c r="AO162" t="s">
        <v>3191</v>
      </c>
      <c r="AP162">
        <v>0.17316582953838699</v>
      </c>
      <c r="AQ162">
        <f>(Table2[[#This Row],[Sharpe Ratio]]-AVERAGE(Table2[Sharpe Ratio]))/_xlfn.STDEV.P(Table2[Sharpe Ratio])</f>
        <v>1.2582799549024397</v>
      </c>
      <c r="AR1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1.4575240886322365</v>
      </c>
      <c r="AS162">
        <f>_xlfn.RANK.AVG(Table2[[#This Row],[1Y Return vs Nifty Z-Score]],Table2[1Y Return vs Nifty Z-Score])</f>
        <v>355</v>
      </c>
      <c r="AT162">
        <f>_xlfn.RANK.AVG(Table2[[#This Row],[6M Return vs Nifty Z-Score]],Table2[6M Return vs Nifty Z-Score])</f>
        <v>215</v>
      </c>
      <c r="AU162">
        <f>_xlfn.RANK.AVG(Table2[[#This Row],[Sharpe Ratio Z-Score]],Table2[Sharpe Ratio Z-Score])</f>
        <v>84</v>
      </c>
      <c r="AV162">
        <f>(Table2[[#This Row],[Rank 1Y]]+Table2[[#This Row],[Rank 6M]]+Table2[[#This Row],[Rank Sharpe]])/3</f>
        <v>218</v>
      </c>
    </row>
    <row r="163" spans="1:48" x14ac:dyDescent="0.3">
      <c r="A163" t="s">
        <v>984</v>
      </c>
      <c r="B163" t="s">
        <v>985</v>
      </c>
      <c r="C163" t="s">
        <v>3154</v>
      </c>
      <c r="D163" t="s">
        <v>48</v>
      </c>
      <c r="E163">
        <v>14750.081246559999</v>
      </c>
      <c r="F163">
        <v>797.55</v>
      </c>
      <c r="G163">
        <v>10.5939207090968</v>
      </c>
      <c r="H163">
        <f>(Table2[[#This Row],[1Y Return vs Nifty]]-AVERAGE(Table2[1Y Return vs Nifty]))/_xlfn.STDEV.P(Table2[1Y Return vs Nifty])</f>
        <v>-0.2267807246043502</v>
      </c>
      <c r="I163">
        <v>9.6370810843253008</v>
      </c>
      <c r="J163">
        <f>(Table2[[#This Row],[1M Return vs Nifty]]-AVERAGE(Table2[1M Return vs Nifty]))/_xlfn.STDEV.P(Table2[1M Return vs Nifty])</f>
        <v>1.136584766470055</v>
      </c>
      <c r="K163">
        <v>45.785344403086498</v>
      </c>
      <c r="L163">
        <f>(Table2[[#This Row],[6M Return vs Nifty]]-AVERAGE(Table2[6M Return vs Nifty]))/_xlfn.STDEV.P(Table2[6M Return vs Nifty])</f>
        <v>1.1876808150704712</v>
      </c>
      <c r="M163">
        <v>3.5112405074881101</v>
      </c>
      <c r="N163">
        <f>(Table2[[#This Row],[1W Return vs Nifty]]-AVERAGE(Table2[1W Return vs Nifty]))/_xlfn.STDEV.P(Table2[1W Return vs Nifty])</f>
        <v>0.74343707512143697</v>
      </c>
      <c r="O163">
        <v>774.79</v>
      </c>
      <c r="P163">
        <v>749.674387328168</v>
      </c>
      <c r="Q163">
        <v>644.902276626618</v>
      </c>
      <c r="R163">
        <v>62.663174454863601</v>
      </c>
      <c r="S163" s="1">
        <f>(Table2[[#This Row],[Close Price]]-Table2[[#This Row],[20D EMA]])/Table2[[#This Row],[20D EMA]]</f>
        <v>2.9375701803069209E-2</v>
      </c>
      <c r="T163" s="1">
        <f>(Table2[[#This Row],[Close Price]]-Table2[[#This Row],[50D EMA]])/Table2[[#This Row],[50D EMA]]</f>
        <v>6.3861875877152696E-2</v>
      </c>
      <c r="U163" s="1">
        <f>(Table2[[#This Row],[Close Price]]-Table2[[#This Row],[200D EMA]])/Table2[[#This Row],[200D EMA]]</f>
        <v>0.23669899906673936</v>
      </c>
      <c r="V163">
        <v>0.73334991415894102</v>
      </c>
      <c r="W163">
        <v>774</v>
      </c>
      <c r="X163">
        <v>803.95</v>
      </c>
      <c r="Y163">
        <v>763</v>
      </c>
      <c r="Z163">
        <v>824</v>
      </c>
      <c r="AA163">
        <v>710.75</v>
      </c>
      <c r="AB163">
        <v>824</v>
      </c>
      <c r="AC163" s="1">
        <f>(Table2[[#This Row],[Close Price]]/Table2[[#This Row],[Day Low]])-1</f>
        <v>3.0426356589147163E-2</v>
      </c>
      <c r="AD163" s="1">
        <f>(Table2[[#This Row],[Day High]]/Table2[[#This Row],[Close Price]])-1</f>
        <v>8.0245752617391641E-3</v>
      </c>
      <c r="AE163" s="1">
        <f>(Table2[[#This Row],[Close Price]]/Table2[[#This Row],[Current Week Low]])-1</f>
        <v>4.528178243774561E-2</v>
      </c>
      <c r="AF163" s="1">
        <f>(Table2[[#This Row],[Current Week High]]/Table2[[#This Row],[Close Price]])-1</f>
        <v>3.3164064948906002E-2</v>
      </c>
      <c r="AG163" s="1">
        <f>(Table2[[#This Row],[Close Price]]/Table2[[#This Row],[Current Month Low]])-1</f>
        <v>0.12212451635596189</v>
      </c>
      <c r="AH163" s="1">
        <f>(Table2[[#This Row],[Current Month High]]/Table2[[#This Row],[Close Price]])-1</f>
        <v>3.3164064948906002E-2</v>
      </c>
      <c r="AI163">
        <v>3.6549432637452202</v>
      </c>
      <c r="AJ163">
        <v>78.024553571428498</v>
      </c>
      <c r="AK163" t="str">
        <f>IF(AND(Table2[[#This Row],[20D EMA]]&gt;Table2[[#This Row],[50D EMA]],Table2[[#This Row],[50D EMA]]&gt;Table2[[#This Row],[200D EMA]]),"Uptrend","Downtrend/NoTrend")</f>
        <v>Uptrend</v>
      </c>
      <c r="AL163">
        <v>0.17</v>
      </c>
      <c r="AM163" t="s">
        <v>3191</v>
      </c>
      <c r="AN163">
        <v>2.2999999999999998</v>
      </c>
      <c r="AO163" t="s">
        <v>3191</v>
      </c>
      <c r="AP163">
        <v>0.10914709075449699</v>
      </c>
      <c r="AQ163">
        <f>(Table2[[#This Row],[Sharpe Ratio]]-AVERAGE(Table2[Sharpe Ratio]))/_xlfn.STDEV.P(Table2[Sharpe Ratio])</f>
        <v>0.50812759452698297</v>
      </c>
      <c r="AR1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3.3490495265845963</v>
      </c>
      <c r="AS163">
        <f>_xlfn.RANK.AVG(Table2[[#This Row],[1Y Return vs Nifty Z-Score]],Table2[1Y Return vs Nifty Z-Score])</f>
        <v>369</v>
      </c>
      <c r="AT163">
        <f>_xlfn.RANK.AVG(Table2[[#This Row],[6M Return vs Nifty Z-Score]],Table2[6M Return vs Nifty Z-Score])</f>
        <v>76</v>
      </c>
      <c r="AU163">
        <f>_xlfn.RANK.AVG(Table2[[#This Row],[Sharpe Ratio Z-Score]],Table2[Sharpe Ratio Z-Score])</f>
        <v>210</v>
      </c>
      <c r="AV163">
        <f>(Table2[[#This Row],[Rank 1Y]]+Table2[[#This Row],[Rank 6M]]+Table2[[#This Row],[Rank Sharpe]])/3</f>
        <v>218.33333333333334</v>
      </c>
    </row>
    <row r="164" spans="1:48" x14ac:dyDescent="0.3">
      <c r="A164" t="s">
        <v>855</v>
      </c>
      <c r="B164" t="s">
        <v>856</v>
      </c>
      <c r="C164" t="s">
        <v>3156</v>
      </c>
      <c r="D164" t="s">
        <v>437</v>
      </c>
      <c r="E164">
        <v>18802.435103700001</v>
      </c>
      <c r="F164">
        <v>1268.05</v>
      </c>
      <c r="G164">
        <v>19.816442620143501</v>
      </c>
      <c r="H164">
        <f>(Table2[[#This Row],[1Y Return vs Nifty]]-AVERAGE(Table2[1Y Return vs Nifty]))/_xlfn.STDEV.P(Table2[1Y Return vs Nifty])</f>
        <v>-6.9642463734355481E-2</v>
      </c>
      <c r="I164">
        <v>6.7569921226199003</v>
      </c>
      <c r="J164">
        <f>(Table2[[#This Row],[1M Return vs Nifty]]-AVERAGE(Table2[1M Return vs Nifty]))/_xlfn.STDEV.P(Table2[1M Return vs Nifty])</f>
        <v>0.80511124858414851</v>
      </c>
      <c r="K164">
        <v>11.0204005531094</v>
      </c>
      <c r="L164">
        <f>(Table2[[#This Row],[6M Return vs Nifty]]-AVERAGE(Table2[6M Return vs Nifty]))/_xlfn.STDEV.P(Table2[6M Return vs Nifty])</f>
        <v>8.350926269779349E-2</v>
      </c>
      <c r="M164">
        <v>4.1544682195535696</v>
      </c>
      <c r="N164">
        <f>(Table2[[#This Row],[1W Return vs Nifty]]-AVERAGE(Table2[1W Return vs Nifty]))/_xlfn.STDEV.P(Table2[1W Return vs Nifty])</f>
        <v>0.88510870611102233</v>
      </c>
      <c r="O164">
        <v>1269.1500000000001</v>
      </c>
      <c r="P164">
        <v>1270.0156885598501</v>
      </c>
      <c r="Q164">
        <v>1141.7085872876301</v>
      </c>
      <c r="R164">
        <v>65.260216185534304</v>
      </c>
      <c r="S164" s="1">
        <f>(Table2[[#This Row],[Close Price]]-Table2[[#This Row],[20D EMA]])/Table2[[#This Row],[20D EMA]]</f>
        <v>-8.6672182169179087E-4</v>
      </c>
      <c r="T164" s="1">
        <f>(Table2[[#This Row],[Close Price]]-Table2[[#This Row],[50D EMA]])/Table2[[#This Row],[50D EMA]]</f>
        <v>-1.5477671477264719E-3</v>
      </c>
      <c r="U164" s="1">
        <f>(Table2[[#This Row],[Close Price]]-Table2[[#This Row],[200D EMA]])/Table2[[#This Row],[200D EMA]]</f>
        <v>0.11065994783530587</v>
      </c>
      <c r="V164">
        <v>0.65983900296581</v>
      </c>
      <c r="W164">
        <v>1263.5999999999999</v>
      </c>
      <c r="X164">
        <v>1315</v>
      </c>
      <c r="Y164">
        <v>1262.3499999999999</v>
      </c>
      <c r="Z164">
        <v>1365</v>
      </c>
      <c r="AA164">
        <v>1175.4000000000001</v>
      </c>
      <c r="AB164">
        <v>1365</v>
      </c>
      <c r="AC164" s="1">
        <f>(Table2[[#This Row],[Close Price]]/Table2[[#This Row],[Day Low]])-1</f>
        <v>3.5216840772396285E-3</v>
      </c>
      <c r="AD164" s="1">
        <f>(Table2[[#This Row],[Day High]]/Table2[[#This Row],[Close Price]])-1</f>
        <v>3.7025353889830859E-2</v>
      </c>
      <c r="AE164" s="1">
        <f>(Table2[[#This Row],[Close Price]]/Table2[[#This Row],[Current Week Low]])-1</f>
        <v>4.5153879668871078E-3</v>
      </c>
      <c r="AF164" s="1">
        <f>(Table2[[#This Row],[Current Week High]]/Table2[[#This Row],[Close Price]])-1</f>
        <v>7.6455975710737034E-2</v>
      </c>
      <c r="AG164" s="1">
        <f>(Table2[[#This Row],[Close Price]]/Table2[[#This Row],[Current Month Low]])-1</f>
        <v>7.882423004934469E-2</v>
      </c>
      <c r="AH164" s="1">
        <f>(Table2[[#This Row],[Current Month High]]/Table2[[#This Row],[Close Price]])-1</f>
        <v>7.6455975710737034E-2</v>
      </c>
      <c r="AI164">
        <v>21.738101809865501</v>
      </c>
      <c r="AJ164">
        <v>74.302405498281701</v>
      </c>
      <c r="AK164" t="str">
        <f>IF(AND(Table2[[#This Row],[20D EMA]]&gt;Table2[[#This Row],[50D EMA]],Table2[[#This Row],[50D EMA]]&gt;Table2[[#This Row],[200D EMA]]),"Uptrend","Downtrend/NoTrend")</f>
        <v>Downtrend/NoTrend</v>
      </c>
      <c r="AL164">
        <v>-0.05</v>
      </c>
      <c r="AM164" t="s">
        <v>3190</v>
      </c>
      <c r="AN164">
        <v>5.57</v>
      </c>
      <c r="AO164" t="s">
        <v>3191</v>
      </c>
      <c r="AP164">
        <v>0.18476978080397199</v>
      </c>
      <c r="AQ164">
        <f>(Table2[[#This Row],[Sharpe Ratio]]-AVERAGE(Table2[Sharpe Ratio]))/_xlfn.STDEV.P(Table2[Sharpe Ratio])</f>
        <v>1.3942515719151582</v>
      </c>
      <c r="AR1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4">
        <f>_xlfn.RANK.AVG(Table2[[#This Row],[1Y Return vs Nifty Z-Score]],Table2[1Y Return vs Nifty Z-Score])</f>
        <v>312</v>
      </c>
      <c r="AT164">
        <f>_xlfn.RANK.AVG(Table2[[#This Row],[6M Return vs Nifty Z-Score]],Table2[6M Return vs Nifty Z-Score])</f>
        <v>280</v>
      </c>
      <c r="AU164">
        <f>_xlfn.RANK.AVG(Table2[[#This Row],[Sharpe Ratio Z-Score]],Table2[Sharpe Ratio Z-Score])</f>
        <v>64</v>
      </c>
      <c r="AV164">
        <f>(Table2[[#This Row],[Rank 1Y]]+Table2[[#This Row],[Rank 6M]]+Table2[[#This Row],[Rank Sharpe]])/3</f>
        <v>218.66666666666666</v>
      </c>
    </row>
    <row r="165" spans="1:48" x14ac:dyDescent="0.3">
      <c r="A165" t="s">
        <v>872</v>
      </c>
      <c r="B165" t="s">
        <v>873</v>
      </c>
      <c r="C165" t="s">
        <v>3145</v>
      </c>
      <c r="D165" t="s">
        <v>487</v>
      </c>
      <c r="E165">
        <v>18334.869538350002</v>
      </c>
      <c r="F165">
        <v>1065.75</v>
      </c>
      <c r="G165">
        <v>110.406371618317</v>
      </c>
      <c r="H165">
        <f>(Table2[[#This Row],[1Y Return vs Nifty]]-AVERAGE(Table2[1Y Return vs Nifty]))/_xlfn.STDEV.P(Table2[1Y Return vs Nifty])</f>
        <v>1.4738771974180334</v>
      </c>
      <c r="I165">
        <v>6.5887510896463004</v>
      </c>
      <c r="J165">
        <f>(Table2[[#This Row],[1M Return vs Nifty]]-AVERAGE(Table2[1M Return vs Nifty]))/_xlfn.STDEV.P(Table2[1M Return vs Nifty])</f>
        <v>0.78574814980698571</v>
      </c>
      <c r="K165">
        <v>57.266933597942398</v>
      </c>
      <c r="L165">
        <f>(Table2[[#This Row],[6M Return vs Nifty]]-AVERAGE(Table2[6M Return vs Nifty]))/_xlfn.STDEV.P(Table2[6M Return vs Nifty])</f>
        <v>1.5523482864087788</v>
      </c>
      <c r="M165">
        <v>3.10572964810371</v>
      </c>
      <c r="N165">
        <f>(Table2[[#This Row],[1W Return vs Nifty]]-AVERAGE(Table2[1W Return vs Nifty]))/_xlfn.STDEV.P(Table2[1W Return vs Nifty])</f>
        <v>0.65412284976180279</v>
      </c>
      <c r="O165">
        <v>1054.8599999999999</v>
      </c>
      <c r="P165">
        <v>1006.53752971084</v>
      </c>
      <c r="Q165">
        <v>796.07442476218296</v>
      </c>
      <c r="R165">
        <v>52.404976661752499</v>
      </c>
      <c r="S165" s="1">
        <f>(Table2[[#This Row],[Close Price]]-Table2[[#This Row],[20D EMA]])/Table2[[#This Row],[20D EMA]]</f>
        <v>1.0323644843865632E-2</v>
      </c>
      <c r="T165" s="1">
        <f>(Table2[[#This Row],[Close Price]]-Table2[[#This Row],[50D EMA]])/Table2[[#This Row],[50D EMA]]</f>
        <v>5.8827881267547663E-2</v>
      </c>
      <c r="U165" s="1">
        <f>(Table2[[#This Row],[Close Price]]-Table2[[#This Row],[200D EMA]])/Table2[[#This Row],[200D EMA]]</f>
        <v>0.33875673787457644</v>
      </c>
      <c r="V165">
        <v>0.58642117045087605</v>
      </c>
      <c r="W165">
        <v>1033.2</v>
      </c>
      <c r="X165">
        <v>1073.5999999999999</v>
      </c>
      <c r="Y165">
        <v>1027</v>
      </c>
      <c r="Z165">
        <v>1129.9000000000001</v>
      </c>
      <c r="AA165">
        <v>981.85</v>
      </c>
      <c r="AB165">
        <v>1164.1500000000001</v>
      </c>
      <c r="AC165" s="1">
        <f>(Table2[[#This Row],[Close Price]]/Table2[[#This Row],[Day Low]])-1</f>
        <v>3.1504065040650397E-2</v>
      </c>
      <c r="AD165" s="1">
        <f>(Table2[[#This Row],[Day High]]/Table2[[#This Row],[Close Price]])-1</f>
        <v>7.3657049026505383E-3</v>
      </c>
      <c r="AE165" s="1">
        <f>(Table2[[#This Row],[Close Price]]/Table2[[#This Row],[Current Week Low]])-1</f>
        <v>3.7731256085686393E-2</v>
      </c>
      <c r="AF165" s="1">
        <f>(Table2[[#This Row],[Current Week High]]/Table2[[#This Row],[Close Price]])-1</f>
        <v>6.0192352803190241E-2</v>
      </c>
      <c r="AG165" s="1">
        <f>(Table2[[#This Row],[Close Price]]/Table2[[#This Row],[Current Month Low]])-1</f>
        <v>8.5450934460457262E-2</v>
      </c>
      <c r="AH165" s="1">
        <f>(Table2[[#This Row],[Current Month High]]/Table2[[#This Row],[Close Price]])-1</f>
        <v>9.2329345531316109E-2</v>
      </c>
      <c r="AI165">
        <v>11.5646258503401</v>
      </c>
      <c r="AJ165">
        <v>150.44060627423301</v>
      </c>
      <c r="AK165" t="str">
        <f>IF(AND(Table2[[#This Row],[20D EMA]]&gt;Table2[[#This Row],[50D EMA]],Table2[[#This Row],[50D EMA]]&gt;Table2[[#This Row],[200D EMA]]),"Uptrend","Downtrend/NoTrend")</f>
        <v>Uptrend</v>
      </c>
      <c r="AL165">
        <v>0.19</v>
      </c>
      <c r="AM165" t="s">
        <v>3191</v>
      </c>
      <c r="AN165">
        <v>-6.3</v>
      </c>
      <c r="AO165" t="s">
        <v>3190</v>
      </c>
      <c r="AQ165">
        <f>(Table2[[#This Row],[Sharpe Ratio]]-AVERAGE(Table2[Sharpe Ratio]))/_xlfn.STDEV.P(Table2[Sharpe Ratio])</f>
        <v>-0.77082524510946515</v>
      </c>
      <c r="AR1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3.6952712382861352</v>
      </c>
      <c r="AS165">
        <f>_xlfn.RANK.AVG(Table2[[#This Row],[1Y Return vs Nifty Z-Score]],Table2[1Y Return vs Nifty Z-Score])</f>
        <v>58</v>
      </c>
      <c r="AT165">
        <f>_xlfn.RANK.AVG(Table2[[#This Row],[6M Return vs Nifty Z-Score]],Table2[6M Return vs Nifty Z-Score])</f>
        <v>50</v>
      </c>
      <c r="AU165">
        <f>_xlfn.RANK.AVG(Table2[[#This Row],[Sharpe Ratio Z-Score]],Table2[Sharpe Ratio Z-Score])</f>
        <v>548.5</v>
      </c>
      <c r="AV165">
        <f>(Table2[[#This Row],[Rank 1Y]]+Table2[[#This Row],[Rank 6M]]+Table2[[#This Row],[Rank Sharpe]])/3</f>
        <v>218.83333333333334</v>
      </c>
    </row>
    <row r="166" spans="1:48" x14ac:dyDescent="0.3">
      <c r="A166" t="s">
        <v>481</v>
      </c>
      <c r="B166" t="s">
        <v>482</v>
      </c>
      <c r="C166" t="s">
        <v>3149</v>
      </c>
      <c r="D166" t="s">
        <v>51</v>
      </c>
      <c r="E166">
        <v>44912.080703909996</v>
      </c>
      <c r="F166">
        <v>2659.3</v>
      </c>
      <c r="G166">
        <v>48.853722078750302</v>
      </c>
      <c r="H166">
        <f>(Table2[[#This Row],[1Y Return vs Nifty]]-AVERAGE(Table2[1Y Return vs Nifty]))/_xlfn.STDEV.P(Table2[1Y Return vs Nifty])</f>
        <v>0.42511023390424912</v>
      </c>
      <c r="I166">
        <v>-2.84398429788068</v>
      </c>
      <c r="J166">
        <f>(Table2[[#This Row],[1M Return vs Nifty]]-AVERAGE(Table2[1M Return vs Nifty]))/_xlfn.STDEV.P(Table2[1M Return vs Nifty])</f>
        <v>-0.29987872622500267</v>
      </c>
      <c r="K166">
        <v>27.847295120805398</v>
      </c>
      <c r="L166">
        <f>(Table2[[#This Row],[6M Return vs Nifty]]-AVERAGE(Table2[6M Return vs Nifty]))/_xlfn.STDEV.P(Table2[6M Return vs Nifty])</f>
        <v>0.6179493117484266</v>
      </c>
      <c r="M166">
        <v>-4.1179322784090404</v>
      </c>
      <c r="N166">
        <f>(Table2[[#This Row],[1W Return vs Nifty]]-AVERAGE(Table2[1W Return vs Nifty]))/_xlfn.STDEV.P(Table2[1W Return vs Nifty])</f>
        <v>-0.93689685857794613</v>
      </c>
      <c r="O166">
        <v>2724.78</v>
      </c>
      <c r="P166">
        <v>2736.3434166290499</v>
      </c>
      <c r="Q166">
        <v>2416.51707793376</v>
      </c>
      <c r="R166">
        <v>37.236406674904302</v>
      </c>
      <c r="S166" s="1">
        <f>(Table2[[#This Row],[Close Price]]-Table2[[#This Row],[20D EMA]])/Table2[[#This Row],[20D EMA]]</f>
        <v>-2.4031297939650177E-2</v>
      </c>
      <c r="T166" s="1">
        <f>(Table2[[#This Row],[Close Price]]-Table2[[#This Row],[50D EMA]])/Table2[[#This Row],[50D EMA]]</f>
        <v>-2.8155609475348994E-2</v>
      </c>
      <c r="U166" s="1">
        <f>(Table2[[#This Row],[Close Price]]-Table2[[#This Row],[200D EMA]])/Table2[[#This Row],[200D EMA]]</f>
        <v>0.10046811764054712</v>
      </c>
      <c r="V166">
        <v>0.75879090249179304</v>
      </c>
      <c r="W166">
        <v>2615.25</v>
      </c>
      <c r="X166">
        <v>2690.45</v>
      </c>
      <c r="Y166">
        <v>2615.25</v>
      </c>
      <c r="Z166">
        <v>2812.1</v>
      </c>
      <c r="AA166">
        <v>2586.0500000000002</v>
      </c>
      <c r="AB166">
        <v>2889.9</v>
      </c>
      <c r="AC166" s="1">
        <f>(Table2[[#This Row],[Close Price]]/Table2[[#This Row],[Day Low]])-1</f>
        <v>1.6843514004397431E-2</v>
      </c>
      <c r="AD166" s="1">
        <f>(Table2[[#This Row],[Day High]]/Table2[[#This Row],[Close Price]])-1</f>
        <v>1.171360884443251E-2</v>
      </c>
      <c r="AE166" s="1">
        <f>(Table2[[#This Row],[Close Price]]/Table2[[#This Row],[Current Week Low]])-1</f>
        <v>1.6843514004397431E-2</v>
      </c>
      <c r="AF166" s="1">
        <f>(Table2[[#This Row],[Current Week High]]/Table2[[#This Row],[Close Price]])-1</f>
        <v>5.7458729740909265E-2</v>
      </c>
      <c r="AG166" s="1">
        <f>(Table2[[#This Row],[Close Price]]/Table2[[#This Row],[Current Month Low]])-1</f>
        <v>2.8325051719804373E-2</v>
      </c>
      <c r="AH166" s="1">
        <f>(Table2[[#This Row],[Current Month High]]/Table2[[#This Row],[Close Price]])-1</f>
        <v>8.6714548941450698E-2</v>
      </c>
      <c r="AI166">
        <v>16.1207836648742</v>
      </c>
      <c r="AJ166">
        <v>92.000288798238302</v>
      </c>
      <c r="AK166" t="str">
        <f>IF(AND(Table2[[#This Row],[20D EMA]]&gt;Table2[[#This Row],[50D EMA]],Table2[[#This Row],[50D EMA]]&gt;Table2[[#This Row],[200D EMA]]),"Uptrend","Downtrend/NoTrend")</f>
        <v>Downtrend/NoTrend</v>
      </c>
      <c r="AL166">
        <v>-0.09</v>
      </c>
      <c r="AM166" t="s">
        <v>3190</v>
      </c>
      <c r="AN166">
        <v>-2.78</v>
      </c>
      <c r="AO166" t="s">
        <v>3190</v>
      </c>
      <c r="AP166">
        <v>6.9186060490681003E-2</v>
      </c>
      <c r="AQ166">
        <f>(Table2[[#This Row],[Sharpe Ratio]]-AVERAGE(Table2[Sharpe Ratio]))/_xlfn.STDEV.P(Table2[Sharpe Ratio])</f>
        <v>3.9876239613065745E-2</v>
      </c>
      <c r="AR1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6">
        <f>_xlfn.RANK.AVG(Table2[[#This Row],[1Y Return vs Nifty Z-Score]],Table2[1Y Return vs Nifty Z-Score])</f>
        <v>182</v>
      </c>
      <c r="AT166">
        <f>_xlfn.RANK.AVG(Table2[[#This Row],[6M Return vs Nifty Z-Score]],Table2[6M Return vs Nifty Z-Score])</f>
        <v>144</v>
      </c>
      <c r="AU166">
        <f>_xlfn.RANK.AVG(Table2[[#This Row],[Sharpe Ratio Z-Score]],Table2[Sharpe Ratio Z-Score])</f>
        <v>331</v>
      </c>
      <c r="AV166">
        <f>(Table2[[#This Row],[Rank 1Y]]+Table2[[#This Row],[Rank 6M]]+Table2[[#This Row],[Rank Sharpe]])/3</f>
        <v>219</v>
      </c>
    </row>
    <row r="167" spans="1:48" x14ac:dyDescent="0.3">
      <c r="A167" t="s">
        <v>864</v>
      </c>
      <c r="B167" t="s">
        <v>865</v>
      </c>
      <c r="C167" t="s">
        <v>3155</v>
      </c>
      <c r="D167" t="s">
        <v>303</v>
      </c>
      <c r="E167">
        <v>18511.306789679998</v>
      </c>
      <c r="F167">
        <v>5403.55</v>
      </c>
      <c r="G167">
        <v>54.973053030878901</v>
      </c>
      <c r="H167">
        <f>(Table2[[#This Row],[1Y Return vs Nifty]]-AVERAGE(Table2[1Y Return vs Nifty]))/_xlfn.STDEV.P(Table2[1Y Return vs Nifty])</f>
        <v>0.52937466751363305</v>
      </c>
      <c r="I167">
        <v>22.708455362409399</v>
      </c>
      <c r="J167">
        <f>(Table2[[#This Row],[1M Return vs Nifty]]-AVERAGE(Table2[1M Return vs Nifty]))/_xlfn.STDEV.P(Table2[1M Return vs Nifty])</f>
        <v>2.6409877460899196</v>
      </c>
      <c r="K167">
        <v>37.526636501274503</v>
      </c>
      <c r="L167">
        <f>(Table2[[#This Row],[6M Return vs Nifty]]-AVERAGE(Table2[6M Return vs Nifty]))/_xlfn.STDEV.P(Table2[6M Return vs Nifty])</f>
        <v>0.92537547772006268</v>
      </c>
      <c r="M167">
        <v>8.5312103475117507</v>
      </c>
      <c r="N167">
        <f>(Table2[[#This Row],[1W Return vs Nifty]]-AVERAGE(Table2[1W Return vs Nifty]))/_xlfn.STDEV.P(Table2[1W Return vs Nifty])</f>
        <v>1.8490911093218501</v>
      </c>
      <c r="O167">
        <v>5040.0600000000004</v>
      </c>
      <c r="P167">
        <v>4738.5945393471102</v>
      </c>
      <c r="Q167">
        <v>4086.0708103648599</v>
      </c>
      <c r="R167">
        <v>74.929877318029099</v>
      </c>
      <c r="S167" s="1">
        <f>(Table2[[#This Row],[Close Price]]-Table2[[#This Row],[20D EMA]])/Table2[[#This Row],[20D EMA]]</f>
        <v>7.2120173172541546E-2</v>
      </c>
      <c r="T167" s="1">
        <f>(Table2[[#This Row],[Close Price]]-Table2[[#This Row],[50D EMA]])/Table2[[#This Row],[50D EMA]]</f>
        <v>0.14032757078737285</v>
      </c>
      <c r="U167" s="1">
        <f>(Table2[[#This Row],[Close Price]]-Table2[[#This Row],[200D EMA]])/Table2[[#This Row],[200D EMA]]</f>
        <v>0.32243180570762009</v>
      </c>
      <c r="V167">
        <v>1.3870841268833201</v>
      </c>
      <c r="W167">
        <v>5345</v>
      </c>
      <c r="X167">
        <v>5512.3</v>
      </c>
      <c r="Y167">
        <v>5035</v>
      </c>
      <c r="Z167">
        <v>5665.95</v>
      </c>
      <c r="AA167">
        <v>4703.8</v>
      </c>
      <c r="AB167">
        <v>5665.95</v>
      </c>
      <c r="AC167" s="1">
        <f>(Table2[[#This Row],[Close Price]]/Table2[[#This Row],[Day Low]])-1</f>
        <v>1.0954162768942899E-2</v>
      </c>
      <c r="AD167" s="1">
        <f>(Table2[[#This Row],[Day High]]/Table2[[#This Row],[Close Price]])-1</f>
        <v>2.0125658132153834E-2</v>
      </c>
      <c r="AE167" s="1">
        <f>(Table2[[#This Row],[Close Price]]/Table2[[#This Row],[Current Week Low]])-1</f>
        <v>7.3197616683217559E-2</v>
      </c>
      <c r="AF167" s="1">
        <f>(Table2[[#This Row],[Current Week High]]/Table2[[#This Row],[Close Price]])-1</f>
        <v>4.8560668449445288E-2</v>
      </c>
      <c r="AG167" s="1">
        <f>(Table2[[#This Row],[Close Price]]/Table2[[#This Row],[Current Month Low]])-1</f>
        <v>0.14876270249585444</v>
      </c>
      <c r="AH167" s="1">
        <f>(Table2[[#This Row],[Current Month High]]/Table2[[#This Row],[Close Price]])-1</f>
        <v>4.8560668449445288E-2</v>
      </c>
      <c r="AI167">
        <v>4.8560668449445199</v>
      </c>
      <c r="AJ167">
        <v>98.583267488653206</v>
      </c>
      <c r="AK167" t="str">
        <f>IF(AND(Table2[[#This Row],[20D EMA]]&gt;Table2[[#This Row],[50D EMA]],Table2[[#This Row],[50D EMA]]&gt;Table2[[#This Row],[200D EMA]]),"Uptrend","Downtrend/NoTrend")</f>
        <v>Uptrend</v>
      </c>
      <c r="AL167">
        <v>0.22</v>
      </c>
      <c r="AM167" t="s">
        <v>3191</v>
      </c>
      <c r="AN167">
        <v>11.51</v>
      </c>
      <c r="AO167" t="s">
        <v>3191</v>
      </c>
      <c r="AP167">
        <v>4.6161192356080002E-2</v>
      </c>
      <c r="AQ167">
        <f>(Table2[[#This Row],[Sharpe Ratio]]-AVERAGE(Table2[Sharpe Ratio]))/_xlfn.STDEV.P(Table2[Sharpe Ratio])</f>
        <v>-0.22992225230678814</v>
      </c>
      <c r="AR1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5.7149067483386773</v>
      </c>
      <c r="AS167">
        <f>_xlfn.RANK.AVG(Table2[[#This Row],[1Y Return vs Nifty Z-Score]],Table2[1Y Return vs Nifty Z-Score])</f>
        <v>160</v>
      </c>
      <c r="AT167">
        <f>_xlfn.RANK.AVG(Table2[[#This Row],[6M Return vs Nifty Z-Score]],Table2[6M Return vs Nifty Z-Score])</f>
        <v>96</v>
      </c>
      <c r="AU167">
        <f>_xlfn.RANK.AVG(Table2[[#This Row],[Sharpe Ratio Z-Score]],Table2[Sharpe Ratio Z-Score])</f>
        <v>401</v>
      </c>
      <c r="AV167">
        <f>(Table2[[#This Row],[Rank 1Y]]+Table2[[#This Row],[Rank 6M]]+Table2[[#This Row],[Rank Sharpe]])/3</f>
        <v>219</v>
      </c>
    </row>
    <row r="168" spans="1:48" x14ac:dyDescent="0.3">
      <c r="A168" t="s">
        <v>802</v>
      </c>
      <c r="B168" t="s">
        <v>803</v>
      </c>
      <c r="C168" t="s">
        <v>3154</v>
      </c>
      <c r="D168" t="s">
        <v>117</v>
      </c>
      <c r="E168">
        <v>20059.370809619999</v>
      </c>
      <c r="F168">
        <v>12950</v>
      </c>
      <c r="G168">
        <v>118.562266296388</v>
      </c>
      <c r="H168">
        <f>(Table2[[#This Row],[1Y Return vs Nifty]]-AVERAGE(Table2[1Y Return vs Nifty]))/_xlfn.STDEV.P(Table2[1Y Return vs Nifty])</f>
        <v>1.6128416930204592</v>
      </c>
      <c r="I168">
        <v>-6.0011891122926802</v>
      </c>
      <c r="J168">
        <f>(Table2[[#This Row],[1M Return vs Nifty]]-AVERAGE(Table2[1M Return vs Nifty]))/_xlfn.STDEV.P(Table2[1M Return vs Nifty])</f>
        <v>-0.66324590009861084</v>
      </c>
      <c r="K168">
        <v>51.646698893342702</v>
      </c>
      <c r="L168">
        <f>(Table2[[#This Row],[6M Return vs Nifty]]-AVERAGE(Table2[6M Return vs Nifty]))/_xlfn.STDEV.P(Table2[6M Return vs Nifty])</f>
        <v>1.3738436610236084</v>
      </c>
      <c r="M168">
        <v>-1.07109090904139</v>
      </c>
      <c r="N168">
        <f>(Table2[[#This Row],[1W Return vs Nifty]]-AVERAGE(Table2[1W Return vs Nifty]))/_xlfn.STDEV.P(Table2[1W Return vs Nifty])</f>
        <v>-0.26582660139206066</v>
      </c>
      <c r="O168">
        <v>13562.53</v>
      </c>
      <c r="P168">
        <v>13624.476310235301</v>
      </c>
      <c r="Q168">
        <v>11018.970271616099</v>
      </c>
      <c r="R168">
        <v>39.8808142023695</v>
      </c>
      <c r="S168" s="1">
        <f>(Table2[[#This Row],[Close Price]]-Table2[[#This Row],[20D EMA]])/Table2[[#This Row],[20D EMA]]</f>
        <v>-4.5163402403533899E-2</v>
      </c>
      <c r="T168" s="1">
        <f>(Table2[[#This Row],[Close Price]]-Table2[[#This Row],[50D EMA]])/Table2[[#This Row],[50D EMA]]</f>
        <v>-4.9504751219583011E-2</v>
      </c>
      <c r="U168" s="1">
        <f>(Table2[[#This Row],[Close Price]]-Table2[[#This Row],[200D EMA]])/Table2[[#This Row],[200D EMA]]</f>
        <v>0.17524593322100743</v>
      </c>
      <c r="V168">
        <v>0.86680974392838706</v>
      </c>
      <c r="W168">
        <v>12799.5</v>
      </c>
      <c r="X168">
        <v>13500</v>
      </c>
      <c r="Y168">
        <v>12799.5</v>
      </c>
      <c r="Z168">
        <v>14040</v>
      </c>
      <c r="AA168">
        <v>12799.5</v>
      </c>
      <c r="AB168">
        <v>14440</v>
      </c>
      <c r="AC168" s="1">
        <f>(Table2[[#This Row],[Close Price]]/Table2[[#This Row],[Day Low]])-1</f>
        <v>1.1758271807492449E-2</v>
      </c>
      <c r="AD168" s="1">
        <f>(Table2[[#This Row],[Day High]]/Table2[[#This Row],[Close Price]])-1</f>
        <v>4.2471042471042386E-2</v>
      </c>
      <c r="AE168" s="1">
        <f>(Table2[[#This Row],[Close Price]]/Table2[[#This Row],[Current Week Low]])-1</f>
        <v>1.1758271807492449E-2</v>
      </c>
      <c r="AF168" s="1">
        <f>(Table2[[#This Row],[Current Week High]]/Table2[[#This Row],[Close Price]])-1</f>
        <v>8.4169884169884135E-2</v>
      </c>
      <c r="AG168" s="1">
        <f>(Table2[[#This Row],[Close Price]]/Table2[[#This Row],[Current Month Low]])-1</f>
        <v>1.1758271807492449E-2</v>
      </c>
      <c r="AH168" s="1">
        <f>(Table2[[#This Row],[Current Month High]]/Table2[[#This Row],[Close Price]])-1</f>
        <v>0.11505791505791496</v>
      </c>
      <c r="AI168">
        <v>21.251737451737402</v>
      </c>
      <c r="AJ168">
        <v>189.75130611833899</v>
      </c>
      <c r="AK168" t="str">
        <f>IF(AND(Table2[[#This Row],[20D EMA]]&gt;Table2[[#This Row],[50D EMA]],Table2[[#This Row],[50D EMA]]&gt;Table2[[#This Row],[200D EMA]]),"Uptrend","Downtrend/NoTrend")</f>
        <v>Downtrend/NoTrend</v>
      </c>
      <c r="AL168">
        <v>-0.01</v>
      </c>
      <c r="AM168" t="s">
        <v>3190</v>
      </c>
      <c r="AN168">
        <v>-7.5</v>
      </c>
      <c r="AO168" t="s">
        <v>3190</v>
      </c>
      <c r="AQ168">
        <f>(Table2[[#This Row],[Sharpe Ratio]]-AVERAGE(Table2[Sharpe Ratio]))/_xlfn.STDEV.P(Table2[Sharpe Ratio])</f>
        <v>-0.77082524510946515</v>
      </c>
      <c r="AR1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68">
        <f>_xlfn.RANK.AVG(Table2[[#This Row],[1Y Return vs Nifty Z-Score]],Table2[1Y Return vs Nifty Z-Score])</f>
        <v>47</v>
      </c>
      <c r="AT168">
        <f>_xlfn.RANK.AVG(Table2[[#This Row],[6M Return vs Nifty Z-Score]],Table2[6M Return vs Nifty Z-Score])</f>
        <v>64</v>
      </c>
      <c r="AU168">
        <f>_xlfn.RANK.AVG(Table2[[#This Row],[Sharpe Ratio Z-Score]],Table2[Sharpe Ratio Z-Score])</f>
        <v>548.5</v>
      </c>
      <c r="AV168">
        <f>(Table2[[#This Row],[Rank 1Y]]+Table2[[#This Row],[Rank 6M]]+Table2[[#This Row],[Rank Sharpe]])/3</f>
        <v>219.83333333333334</v>
      </c>
    </row>
    <row r="169" spans="1:48" x14ac:dyDescent="0.3">
      <c r="A169" t="s">
        <v>295</v>
      </c>
      <c r="B169" t="s">
        <v>296</v>
      </c>
      <c r="C169" t="s">
        <v>3147</v>
      </c>
      <c r="D169" t="s">
        <v>195</v>
      </c>
      <c r="E169">
        <v>91665.958298850004</v>
      </c>
      <c r="F169">
        <v>3395.95</v>
      </c>
      <c r="G169">
        <v>38.656086446219099</v>
      </c>
      <c r="H169">
        <f>(Table2[[#This Row],[1Y Return vs Nifty]]-AVERAGE(Table2[1Y Return vs Nifty]))/_xlfn.STDEV.P(Table2[1Y Return vs Nifty])</f>
        <v>0.25135746392032027</v>
      </c>
      <c r="I169">
        <v>-5.9267242185395101</v>
      </c>
      <c r="J169">
        <f>(Table2[[#This Row],[1M Return vs Nifty]]-AVERAGE(Table2[1M Return vs Nifty]))/_xlfn.STDEV.P(Table2[1M Return vs Nifty])</f>
        <v>-0.65467563000641626</v>
      </c>
      <c r="K169">
        <v>14.3045273427315</v>
      </c>
      <c r="L169">
        <f>(Table2[[#This Row],[6M Return vs Nifty]]-AVERAGE(Table2[6M Return vs Nifty]))/_xlfn.STDEV.P(Table2[6M Return vs Nifty])</f>
        <v>0.18781661872673527</v>
      </c>
      <c r="M169">
        <v>-7.1343263290748098</v>
      </c>
      <c r="N169">
        <f>(Table2[[#This Row],[1W Return vs Nifty]]-AVERAGE(Table2[1W Return vs Nifty]))/_xlfn.STDEV.P(Table2[1W Return vs Nifty])</f>
        <v>-1.6012610593877714</v>
      </c>
      <c r="O169">
        <v>3598.7</v>
      </c>
      <c r="P169">
        <v>3547.88694915209</v>
      </c>
      <c r="Q169">
        <v>3029.6077922514301</v>
      </c>
      <c r="R169">
        <v>19.834896819415601</v>
      </c>
      <c r="S169" s="1">
        <f>(Table2[[#This Row],[Close Price]]-Table2[[#This Row],[20D EMA]])/Table2[[#This Row],[20D EMA]]</f>
        <v>-5.6339789368383027E-2</v>
      </c>
      <c r="T169" s="1">
        <f>(Table2[[#This Row],[Close Price]]-Table2[[#This Row],[50D EMA]])/Table2[[#This Row],[50D EMA]]</f>
        <v>-4.2824630922471081E-2</v>
      </c>
      <c r="U169" s="1">
        <f>(Table2[[#This Row],[Close Price]]-Table2[[#This Row],[200D EMA]])/Table2[[#This Row],[200D EMA]]</f>
        <v>0.12092067121213909</v>
      </c>
      <c r="V169">
        <v>0.71861249048467901</v>
      </c>
      <c r="W169">
        <v>3349</v>
      </c>
      <c r="X169">
        <v>3433.85</v>
      </c>
      <c r="Y169">
        <v>3349</v>
      </c>
      <c r="Z169">
        <v>3700</v>
      </c>
      <c r="AA169">
        <v>3349</v>
      </c>
      <c r="AB169">
        <v>3873.25</v>
      </c>
      <c r="AC169" s="1">
        <f>(Table2[[#This Row],[Close Price]]/Table2[[#This Row],[Day Low]])-1</f>
        <v>1.4019110182143857E-2</v>
      </c>
      <c r="AD169" s="1">
        <f>(Table2[[#This Row],[Day High]]/Table2[[#This Row],[Close Price]])-1</f>
        <v>1.1160352773156301E-2</v>
      </c>
      <c r="AE169" s="1">
        <f>(Table2[[#This Row],[Close Price]]/Table2[[#This Row],[Current Week Low]])-1</f>
        <v>1.4019110182143857E-2</v>
      </c>
      <c r="AF169" s="1">
        <f>(Table2[[#This Row],[Current Week High]]/Table2[[#This Row],[Close Price]])-1</f>
        <v>8.9533120334516214E-2</v>
      </c>
      <c r="AG169" s="1">
        <f>(Table2[[#This Row],[Close Price]]/Table2[[#This Row],[Current Month Low]])-1</f>
        <v>1.4019110182143857E-2</v>
      </c>
      <c r="AH169" s="1">
        <f>(Table2[[#This Row],[Current Month High]]/Table2[[#This Row],[Close Price]])-1</f>
        <v>0.14054977252315259</v>
      </c>
      <c r="AI169">
        <v>14.5482118405747</v>
      </c>
      <c r="AJ169">
        <v>69.374064837905195</v>
      </c>
      <c r="AK169" t="str">
        <f>IF(AND(Table2[[#This Row],[20D EMA]]&gt;Table2[[#This Row],[50D EMA]],Table2[[#This Row],[50D EMA]]&gt;Table2[[#This Row],[200D EMA]]),"Uptrend","Downtrend/NoTrend")</f>
        <v>Uptrend</v>
      </c>
      <c r="AL169">
        <v>0.01</v>
      </c>
      <c r="AM169" t="s">
        <v>3191</v>
      </c>
      <c r="AN169">
        <v>-11.1</v>
      </c>
      <c r="AO169" t="s">
        <v>3190</v>
      </c>
      <c r="AP169">
        <v>0.11460177182718501</v>
      </c>
      <c r="AQ169">
        <f>(Table2[[#This Row],[Sharpe Ratio]]-AVERAGE(Table2[Sharpe Ratio]))/_xlfn.STDEV.P(Table2[Sharpe Ratio])</f>
        <v>0.57204390964817264</v>
      </c>
      <c r="AR1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-1.2447186970989597</v>
      </c>
      <c r="AS169">
        <f>_xlfn.RANK.AVG(Table2[[#This Row],[1Y Return vs Nifty Z-Score]],Table2[1Y Return vs Nifty Z-Score])</f>
        <v>220</v>
      </c>
      <c r="AT169">
        <f>_xlfn.RANK.AVG(Table2[[#This Row],[6M Return vs Nifty Z-Score]],Table2[6M Return vs Nifty Z-Score])</f>
        <v>246</v>
      </c>
      <c r="AU169">
        <f>_xlfn.RANK.AVG(Table2[[#This Row],[Sharpe Ratio Z-Score]],Table2[Sharpe Ratio Z-Score])</f>
        <v>194</v>
      </c>
      <c r="AV169">
        <f>(Table2[[#This Row],[Rank 1Y]]+Table2[[#This Row],[Rank 6M]]+Table2[[#This Row],[Rank Sharpe]])/3</f>
        <v>220</v>
      </c>
    </row>
    <row r="170" spans="1:48" x14ac:dyDescent="0.3">
      <c r="A170" t="s">
        <v>820</v>
      </c>
      <c r="B170" t="s">
        <v>821</v>
      </c>
      <c r="C170" t="s">
        <v>3152</v>
      </c>
      <c r="D170" t="s">
        <v>117</v>
      </c>
      <c r="E170">
        <v>19573.26668208</v>
      </c>
      <c r="F170">
        <v>1092.2</v>
      </c>
      <c r="G170">
        <v>53.113014589665703</v>
      </c>
      <c r="H170">
        <f>(Table2[[#This Row],[1Y Return vs Nifty]]-AVERAGE(Table2[1Y Return vs Nifty]))/_xlfn.STDEV.P(Table2[1Y Return vs Nifty])</f>
        <v>0.49768233773413073</v>
      </c>
      <c r="I170">
        <v>-4.7150467528847502</v>
      </c>
      <c r="J170">
        <f>(Table2[[#This Row],[1M Return vs Nifty]]-AVERAGE(Table2[1M Return vs Nifty]))/_xlfn.STDEV.P(Table2[1M Return vs Nifty])</f>
        <v>-0.51522195429570539</v>
      </c>
      <c r="K170">
        <v>-6.5108921677302503</v>
      </c>
      <c r="L170">
        <f>(Table2[[#This Row],[6M Return vs Nifty]]-AVERAGE(Table2[6M Return vs Nifty]))/_xlfn.STDEV.P(Table2[6M Return vs Nifty])</f>
        <v>-0.47330322007807302</v>
      </c>
      <c r="M170">
        <v>-6.2797234355187799</v>
      </c>
      <c r="N170">
        <f>(Table2[[#This Row],[1W Return vs Nifty]]-AVERAGE(Table2[1W Return vs Nifty]))/_xlfn.STDEV.P(Table2[1W Return vs Nifty])</f>
        <v>-1.413033805636956</v>
      </c>
      <c r="O170">
        <v>1090.29</v>
      </c>
      <c r="P170">
        <v>1047.4384275730599</v>
      </c>
      <c r="Q170">
        <v>907.88987144135001</v>
      </c>
      <c r="R170">
        <v>43.377763651782402</v>
      </c>
      <c r="S170" s="1">
        <f>(Table2[[#This Row],[Close Price]]-Table2[[#This Row],[20D EMA]])/Table2[[#This Row],[20D EMA]]</f>
        <v>1.751827495437069E-3</v>
      </c>
      <c r="T170" s="1">
        <f>(Table2[[#This Row],[Close Price]]-Table2[[#This Row],[50D EMA]])/Table2[[#This Row],[50D EMA]]</f>
        <v>4.273432332500323E-2</v>
      </c>
      <c r="U170" s="1">
        <f>(Table2[[#This Row],[Close Price]]-Table2[[#This Row],[200D EMA]])/Table2[[#This Row],[200D EMA]]</f>
        <v>0.20300934546834684</v>
      </c>
      <c r="V170">
        <v>0.983119642411588</v>
      </c>
      <c r="W170">
        <v>1055.05</v>
      </c>
      <c r="X170">
        <v>1126.4000000000001</v>
      </c>
      <c r="Y170">
        <v>1051.4000000000001</v>
      </c>
      <c r="Z170">
        <v>1158.95</v>
      </c>
      <c r="AA170">
        <v>972.25</v>
      </c>
      <c r="AB170">
        <v>1177</v>
      </c>
      <c r="AC170" s="1">
        <f>(Table2[[#This Row],[Close Price]]/Table2[[#This Row],[Day Low]])-1</f>
        <v>3.5211601345907839E-2</v>
      </c>
      <c r="AD170" s="1">
        <f>(Table2[[#This Row],[Day High]]/Table2[[#This Row],[Close Price]])-1</f>
        <v>3.1312946346822912E-2</v>
      </c>
      <c r="AE170" s="1">
        <f>(Table2[[#This Row],[Close Price]]/Table2[[#This Row],[Current Week Low]])-1</f>
        <v>3.8805402320715165E-2</v>
      </c>
      <c r="AF170" s="1">
        <f>(Table2[[#This Row],[Current Week High]]/Table2[[#This Row],[Close Price]])-1</f>
        <v>6.1115180369895716E-2</v>
      </c>
      <c r="AG170" s="1">
        <f>(Table2[[#This Row],[Close Price]]/Table2[[#This Row],[Current Month Low]])-1</f>
        <v>0.12337361789663159</v>
      </c>
      <c r="AH170" s="1">
        <f>(Table2[[#This Row],[Current Month High]]/Table2[[#This Row],[Close Price]])-1</f>
        <v>7.76414576084965E-2</v>
      </c>
      <c r="AI170">
        <v>20.3076359641091</v>
      </c>
      <c r="AJ170">
        <v>106.25059012368899</v>
      </c>
      <c r="AK170" t="str">
        <f>IF(AND(Table2[[#This Row],[20D EMA]]&gt;Table2[[#This Row],[50D EMA]],Table2[[#This Row],[50D EMA]]&gt;Table2[[#This Row],[200D EMA]]),"Uptrend","Downtrend/NoTrend")</f>
        <v>Uptrend</v>
      </c>
      <c r="AL170">
        <v>0.15</v>
      </c>
      <c r="AM170" t="s">
        <v>3191</v>
      </c>
      <c r="AN170">
        <v>-0.91</v>
      </c>
      <c r="AO170" t="s">
        <v>3190</v>
      </c>
      <c r="AP170">
        <v>0.24636119473304799</v>
      </c>
      <c r="AQ170">
        <f>(Table2[[#This Row],[Sharpe Ratio]]-AVERAGE(Table2[Sharpe Ratio]))/_xlfn.STDEV.P(Table2[Sharpe Ratio])</f>
        <v>2.1159612684108486</v>
      </c>
      <c r="AR1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0.21208462613424461</v>
      </c>
      <c r="AS170">
        <f>_xlfn.RANK.AVG(Table2[[#This Row],[1Y Return vs Nifty Z-Score]],Table2[1Y Return vs Nifty Z-Score])</f>
        <v>165</v>
      </c>
      <c r="AT170">
        <f>_xlfn.RANK.AVG(Table2[[#This Row],[6M Return vs Nifty Z-Score]],Table2[6M Return vs Nifty Z-Score])</f>
        <v>481</v>
      </c>
      <c r="AU170">
        <f>_xlfn.RANK.AVG(Table2[[#This Row],[Sharpe Ratio Z-Score]],Table2[Sharpe Ratio Z-Score])</f>
        <v>14</v>
      </c>
      <c r="AV170">
        <f>(Table2[[#This Row],[Rank 1Y]]+Table2[[#This Row],[Rank 6M]]+Table2[[#This Row],[Rank Sharpe]])/3</f>
        <v>220</v>
      </c>
    </row>
    <row r="171" spans="1:48" x14ac:dyDescent="0.3">
      <c r="A171" t="s">
        <v>841</v>
      </c>
      <c r="B171" t="s">
        <v>842</v>
      </c>
      <c r="C171" t="s">
        <v>3146</v>
      </c>
      <c r="D171" t="s">
        <v>748</v>
      </c>
      <c r="E171">
        <v>19106.541605023998</v>
      </c>
      <c r="F171">
        <v>130.07</v>
      </c>
      <c r="G171">
        <v>51.952162043670299</v>
      </c>
      <c r="H171">
        <f>(Table2[[#This Row],[1Y Return vs Nifty]]-AVERAGE(Table2[1Y Return vs Nifty]))/_xlfn.STDEV.P(Table2[1Y Return vs Nifty])</f>
        <v>0.47790311118811102</v>
      </c>
      <c r="I171">
        <v>-11.6442573658098</v>
      </c>
      <c r="J171">
        <f>(Table2[[#This Row],[1M Return vs Nifty]]-AVERAGE(Table2[1M Return vs Nifty]))/_xlfn.STDEV.P(Table2[1M Return vs Nifty])</f>
        <v>-1.3127146180912639</v>
      </c>
      <c r="K171">
        <v>27.926640702298702</v>
      </c>
      <c r="L171">
        <f>(Table2[[#This Row],[6M Return vs Nifty]]-AVERAGE(Table2[6M Return vs Nifty]))/_xlfn.STDEV.P(Table2[6M Return vs Nifty])</f>
        <v>0.62046941171664294</v>
      </c>
      <c r="M171">
        <v>-4.2547212164599904</v>
      </c>
      <c r="N171">
        <f>(Table2[[#This Row],[1W Return vs Nifty]]-AVERAGE(Table2[1W Return vs Nifty]))/_xlfn.STDEV.P(Table2[1W Return vs Nifty])</f>
        <v>-0.96702477687422639</v>
      </c>
      <c r="O171">
        <v>140.72999999999999</v>
      </c>
      <c r="P171">
        <v>140.89860668413201</v>
      </c>
      <c r="Q171">
        <v>117.690126643849</v>
      </c>
      <c r="R171">
        <v>32.563253405170798</v>
      </c>
      <c r="S171" s="1">
        <f>(Table2[[#This Row],[Close Price]]-Table2[[#This Row],[20D EMA]])/Table2[[#This Row],[20D EMA]]</f>
        <v>-7.574788602288067E-2</v>
      </c>
      <c r="T171" s="1">
        <f>(Table2[[#This Row],[Close Price]]-Table2[[#This Row],[50D EMA]])/Table2[[#This Row],[50D EMA]]</f>
        <v>-7.6853894718829252E-2</v>
      </c>
      <c r="U171" s="1">
        <f>(Table2[[#This Row],[Close Price]]-Table2[[#This Row],[200D EMA]])/Table2[[#This Row],[200D EMA]]</f>
        <v>0.10519041579090714</v>
      </c>
      <c r="V171">
        <v>0.46794548965813498</v>
      </c>
      <c r="W171">
        <v>126.98</v>
      </c>
      <c r="X171">
        <v>132.28</v>
      </c>
      <c r="Y171">
        <v>126.98</v>
      </c>
      <c r="Z171">
        <v>140.77000000000001</v>
      </c>
      <c r="AA171">
        <v>126.98</v>
      </c>
      <c r="AB171">
        <v>152.74</v>
      </c>
      <c r="AC171" s="1">
        <f>(Table2[[#This Row],[Close Price]]/Table2[[#This Row],[Day Low]])-1</f>
        <v>2.4334540872578359E-2</v>
      </c>
      <c r="AD171" s="1">
        <f>(Table2[[#This Row],[Day High]]/Table2[[#This Row],[Close Price]])-1</f>
        <v>1.6990851080187719E-2</v>
      </c>
      <c r="AE171" s="1">
        <f>(Table2[[#This Row],[Close Price]]/Table2[[#This Row],[Current Week Low]])-1</f>
        <v>2.4334540872578359E-2</v>
      </c>
      <c r="AF171" s="1">
        <f>(Table2[[#This Row],[Current Week High]]/Table2[[#This Row],[Close Price]])-1</f>
        <v>8.2263396632582531E-2</v>
      </c>
      <c r="AG171" s="1">
        <f>(Table2[[#This Row],[Close Price]]/Table2[[#This Row],[Current Month Low]])-1</f>
        <v>2.4334540872578359E-2</v>
      </c>
      <c r="AH171" s="1">
        <f>(Table2[[#This Row],[Current Month High]]/Table2[[#This Row],[Close Price]])-1</f>
        <v>0.17429076651034081</v>
      </c>
      <c r="AI171">
        <v>31.4676712539401</v>
      </c>
      <c r="AJ171">
        <v>111.495934959349</v>
      </c>
      <c r="AK171" t="str">
        <f>IF(AND(Table2[[#This Row],[20D EMA]]&gt;Table2[[#This Row],[50D EMA]],Table2[[#This Row],[50D EMA]]&gt;Table2[[#This Row],[200D EMA]]),"Uptrend","Downtrend/NoTrend")</f>
        <v>Downtrend/NoTrend</v>
      </c>
      <c r="AL171">
        <v>-0.06</v>
      </c>
      <c r="AM171" t="s">
        <v>3190</v>
      </c>
      <c r="AN171">
        <v>-12.48</v>
      </c>
      <c r="AO171" t="s">
        <v>3190</v>
      </c>
      <c r="AP171">
        <v>6.5469826212596005E-2</v>
      </c>
      <c r="AQ171">
        <f>(Table2[[#This Row],[Sharpe Ratio]]-AVERAGE(Table2[Sharpe Ratio]))/_xlfn.STDEV.P(Table2[Sharpe Ratio])</f>
        <v>-3.6694779123030139E-3</v>
      </c>
      <c r="AR1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1">
        <f>_xlfn.RANK.AVG(Table2[[#This Row],[1Y Return vs Nifty Z-Score]],Table2[1Y Return vs Nifty Z-Score])</f>
        <v>174</v>
      </c>
      <c r="AT171">
        <f>_xlfn.RANK.AVG(Table2[[#This Row],[6M Return vs Nifty Z-Score]],Table2[6M Return vs Nifty Z-Score])</f>
        <v>143</v>
      </c>
      <c r="AU171">
        <f>_xlfn.RANK.AVG(Table2[[#This Row],[Sharpe Ratio Z-Score]],Table2[Sharpe Ratio Z-Score])</f>
        <v>343</v>
      </c>
      <c r="AV171">
        <f>(Table2[[#This Row],[Rank 1Y]]+Table2[[#This Row],[Rank 6M]]+Table2[[#This Row],[Rank Sharpe]])/3</f>
        <v>220</v>
      </c>
    </row>
    <row r="172" spans="1:48" x14ac:dyDescent="0.3">
      <c r="A172" t="s">
        <v>1004</v>
      </c>
      <c r="B172" t="s">
        <v>1005</v>
      </c>
      <c r="C172" t="s">
        <v>3149</v>
      </c>
      <c r="D172" t="s">
        <v>51</v>
      </c>
      <c r="E172">
        <v>14407.608322620001</v>
      </c>
      <c r="F172">
        <v>597.25</v>
      </c>
      <c r="G172">
        <v>41.442376426191899</v>
      </c>
      <c r="H172">
        <f>(Table2[[#This Row],[1Y Return vs Nifty]]-AVERAGE(Table2[1Y Return vs Nifty]))/_xlfn.STDEV.P(Table2[1Y Return vs Nifty])</f>
        <v>0.29883176281116741</v>
      </c>
      <c r="I172">
        <v>11.1262355662603</v>
      </c>
      <c r="J172">
        <f>(Table2[[#This Row],[1M Return vs Nifty]]-AVERAGE(Table2[1M Return vs Nifty]))/_xlfn.STDEV.P(Table2[1M Return vs Nifty])</f>
        <v>1.3079736649957006</v>
      </c>
      <c r="K172">
        <v>31.0428703828801</v>
      </c>
      <c r="L172">
        <f>(Table2[[#This Row],[6M Return vs Nifty]]-AVERAGE(Table2[6M Return vs Nifty]))/_xlfn.STDEV.P(Table2[6M Return vs Nifty])</f>
        <v>0.71944417718170039</v>
      </c>
      <c r="M172">
        <v>2.7211972480592199</v>
      </c>
      <c r="N172">
        <f>(Table2[[#This Row],[1W Return vs Nifty]]-AVERAGE(Table2[1W Return vs Nifty]))/_xlfn.STDEV.P(Table2[1W Return vs Nifty])</f>
        <v>0.56942915379570203</v>
      </c>
      <c r="O172">
        <v>589.05999999999995</v>
      </c>
      <c r="P172">
        <v>592.10648255223305</v>
      </c>
      <c r="Q172">
        <v>511.60918271861902</v>
      </c>
      <c r="R172">
        <v>54.115702018209397</v>
      </c>
      <c r="S172" s="1">
        <f>(Table2[[#This Row],[Close Price]]-Table2[[#This Row],[20D EMA]])/Table2[[#This Row],[20D EMA]]</f>
        <v>1.3903507282789622E-2</v>
      </c>
      <c r="T172" s="1">
        <f>(Table2[[#This Row],[Close Price]]-Table2[[#This Row],[50D EMA]])/Table2[[#This Row],[50D EMA]]</f>
        <v>8.6868115775327881E-3</v>
      </c>
      <c r="U172" s="1">
        <f>(Table2[[#This Row],[Close Price]]-Table2[[#This Row],[200D EMA]])/Table2[[#This Row],[200D EMA]]</f>
        <v>0.1673949963647989</v>
      </c>
      <c r="V172">
        <v>0.68082767694693702</v>
      </c>
      <c r="W172">
        <v>577.35</v>
      </c>
      <c r="X172">
        <v>601.95000000000005</v>
      </c>
      <c r="Y172">
        <v>577.35</v>
      </c>
      <c r="Z172">
        <v>613.9</v>
      </c>
      <c r="AA172">
        <v>537.95000000000005</v>
      </c>
      <c r="AB172">
        <v>613.9</v>
      </c>
      <c r="AC172" s="1">
        <f>(Table2[[#This Row],[Close Price]]/Table2[[#This Row],[Day Low]])-1</f>
        <v>3.4467827141248852E-2</v>
      </c>
      <c r="AD172" s="1">
        <f>(Table2[[#This Row],[Day High]]/Table2[[#This Row],[Close Price]])-1</f>
        <v>7.8694014231897036E-3</v>
      </c>
      <c r="AE172" s="1">
        <f>(Table2[[#This Row],[Close Price]]/Table2[[#This Row],[Current Week Low]])-1</f>
        <v>3.4467827141248852E-2</v>
      </c>
      <c r="AF172" s="1">
        <f>(Table2[[#This Row],[Current Week High]]/Table2[[#This Row],[Close Price]])-1</f>
        <v>2.7877773126831373E-2</v>
      </c>
      <c r="AG172" s="1">
        <f>(Table2[[#This Row],[Close Price]]/Table2[[#This Row],[Current Month Low]])-1</f>
        <v>0.11023329305697538</v>
      </c>
      <c r="AH172" s="1">
        <f>(Table2[[#This Row],[Current Month High]]/Table2[[#This Row],[Close Price]])-1</f>
        <v>2.7877773126831373E-2</v>
      </c>
      <c r="AI172">
        <v>20.719966513185401</v>
      </c>
      <c r="AJ172">
        <v>87.255055651356002</v>
      </c>
      <c r="AK172" t="str">
        <f>IF(AND(Table2[[#This Row],[20D EMA]]&gt;Table2[[#This Row],[50D EMA]],Table2[[#This Row],[50D EMA]]&gt;Table2[[#This Row],[200D EMA]]),"Uptrend","Downtrend/NoTrend")</f>
        <v>Downtrend/NoTrend</v>
      </c>
      <c r="AL172">
        <v>-0.12</v>
      </c>
      <c r="AM172" t="s">
        <v>3190</v>
      </c>
      <c r="AN172">
        <v>3.13</v>
      </c>
      <c r="AO172" t="s">
        <v>3191</v>
      </c>
      <c r="AP172">
        <v>6.9518751044781002E-2</v>
      </c>
      <c r="AQ172">
        <f>(Table2[[#This Row],[Sharpe Ratio]]-AVERAGE(Table2[Sharpe Ratio]))/_xlfn.STDEV.P(Table2[Sharpe Ratio])</f>
        <v>4.3774607640514843E-2</v>
      </c>
      <c r="AR1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2">
        <f>_xlfn.RANK.AVG(Table2[[#This Row],[1Y Return vs Nifty Z-Score]],Table2[1Y Return vs Nifty Z-Score])</f>
        <v>209</v>
      </c>
      <c r="AT172">
        <f>_xlfn.RANK.AVG(Table2[[#This Row],[6M Return vs Nifty Z-Score]],Table2[6M Return vs Nifty Z-Score])</f>
        <v>122</v>
      </c>
      <c r="AU172">
        <f>_xlfn.RANK.AVG(Table2[[#This Row],[Sharpe Ratio Z-Score]],Table2[Sharpe Ratio Z-Score])</f>
        <v>329</v>
      </c>
      <c r="AV172">
        <f>(Table2[[#This Row],[Rank 1Y]]+Table2[[#This Row],[Rank 6M]]+Table2[[#This Row],[Rank Sharpe]])/3</f>
        <v>220</v>
      </c>
    </row>
    <row r="173" spans="1:48" x14ac:dyDescent="0.3">
      <c r="A173" t="s">
        <v>446</v>
      </c>
      <c r="B173" t="s">
        <v>447</v>
      </c>
      <c r="C173" t="s">
        <v>3159</v>
      </c>
      <c r="D173" t="s">
        <v>448</v>
      </c>
      <c r="E173">
        <v>51415.84175</v>
      </c>
      <c r="F173">
        <v>4695.6499999999996</v>
      </c>
      <c r="G173">
        <v>42.1601743233322</v>
      </c>
      <c r="H173">
        <f>(Table2[[#This Row],[1Y Return vs Nifty]]-AVERAGE(Table2[1Y Return vs Nifty]))/_xlfn.STDEV.P(Table2[1Y Return vs Nifty])</f>
        <v>0.31106198728780027</v>
      </c>
      <c r="I173">
        <v>8.6825122583657208</v>
      </c>
      <c r="J173">
        <f>(Table2[[#This Row],[1M Return vs Nifty]]-AVERAGE(Table2[1M Return vs Nifty]))/_xlfn.STDEV.P(Table2[1M Return vs Nifty])</f>
        <v>1.0267220882638646</v>
      </c>
      <c r="K173">
        <v>17.491197196791902</v>
      </c>
      <c r="L173">
        <f>(Table2[[#This Row],[6M Return vs Nifty]]-AVERAGE(Table2[6M Return vs Nifty]))/_xlfn.STDEV.P(Table2[6M Return vs Nifty])</f>
        <v>0.28902863894000552</v>
      </c>
      <c r="M173">
        <v>0.88780712521701899</v>
      </c>
      <c r="N173">
        <f>(Table2[[#This Row],[1W Return vs Nifty]]-AVERAGE(Table2[1W Return vs Nifty]))/_xlfn.STDEV.P(Table2[1W Return vs Nifty])</f>
        <v>0.16562290591312043</v>
      </c>
      <c r="O173">
        <v>4399.0200000000004</v>
      </c>
      <c r="P173">
        <v>4044.6488764512201</v>
      </c>
      <c r="Q173">
        <v>3540.1100505248401</v>
      </c>
      <c r="R173">
        <v>69.855329767811298</v>
      </c>
      <c r="S173" s="1">
        <f>(Table2[[#This Row],[Close Price]]-Table2[[#This Row],[20D EMA]])/Table2[[#This Row],[20D EMA]]</f>
        <v>6.7430927797554718E-2</v>
      </c>
      <c r="T173" s="1">
        <f>(Table2[[#This Row],[Close Price]]-Table2[[#This Row],[50D EMA]])/Table2[[#This Row],[50D EMA]]</f>
        <v>0.16095368063691323</v>
      </c>
      <c r="U173" s="1">
        <f>(Table2[[#This Row],[Close Price]]-Table2[[#This Row],[200D EMA]])/Table2[[#This Row],[200D EMA]]</f>
        <v>0.32641356708779284</v>
      </c>
      <c r="V173">
        <v>1.0909834471401101</v>
      </c>
      <c r="W173">
        <v>4570.3</v>
      </c>
      <c r="X173">
        <v>4734.2</v>
      </c>
      <c r="Y173">
        <v>4527</v>
      </c>
      <c r="Z173">
        <v>4880.95</v>
      </c>
      <c r="AA173">
        <v>3883.05</v>
      </c>
      <c r="AB173">
        <v>4880.95</v>
      </c>
      <c r="AC173" s="1">
        <f>(Table2[[#This Row],[Close Price]]/Table2[[#This Row],[Day Low]])-1</f>
        <v>2.7427083561254006E-2</v>
      </c>
      <c r="AD173" s="1">
        <f>(Table2[[#This Row],[Day High]]/Table2[[#This Row],[Close Price]])-1</f>
        <v>8.2097260230213909E-3</v>
      </c>
      <c r="AE173" s="1">
        <f>(Table2[[#This Row],[Close Price]]/Table2[[#This Row],[Current Week Low]])-1</f>
        <v>3.7254252264192544E-2</v>
      </c>
      <c r="AF173" s="1">
        <f>(Table2[[#This Row],[Current Week High]]/Table2[[#This Row],[Close Price]])-1</f>
        <v>3.9462055306507038E-2</v>
      </c>
      <c r="AG173" s="1">
        <f>(Table2[[#This Row],[Close Price]]/Table2[[#This Row],[Current Month Low]])-1</f>
        <v>0.20926848740036808</v>
      </c>
      <c r="AH173" s="1">
        <f>(Table2[[#This Row],[Current Month High]]/Table2[[#This Row],[Close Price]])-1</f>
        <v>3.9462055306507038E-2</v>
      </c>
      <c r="AI173">
        <v>3.9462055306506998</v>
      </c>
      <c r="AJ173">
        <v>89.646607431340797</v>
      </c>
      <c r="AK173" t="str">
        <f>IF(AND(Table2[[#This Row],[20D EMA]]&gt;Table2[[#This Row],[50D EMA]],Table2[[#This Row],[50D EMA]]&gt;Table2[[#This Row],[200D EMA]]),"Uptrend","Downtrend/NoTrend")</f>
        <v>Uptrend</v>
      </c>
      <c r="AL173">
        <v>0.44</v>
      </c>
      <c r="AM173" t="s">
        <v>3191</v>
      </c>
      <c r="AN173">
        <v>8.6999999999999993</v>
      </c>
      <c r="AO173" t="s">
        <v>3191</v>
      </c>
      <c r="AP173">
        <v>0.10097841843576599</v>
      </c>
      <c r="AQ173">
        <f>(Table2[[#This Row],[Sharpe Ratio]]-AVERAGE(Table2[Sharpe Ratio]))/_xlfn.STDEV.P(Table2[Sharpe Ratio])</f>
        <v>0.41240954482101566</v>
      </c>
      <c r="AR1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2.2048451652258065</v>
      </c>
      <c r="AS173">
        <f>_xlfn.RANK.AVG(Table2[[#This Row],[1Y Return vs Nifty Z-Score]],Table2[1Y Return vs Nifty Z-Score])</f>
        <v>206</v>
      </c>
      <c r="AT173">
        <f>_xlfn.RANK.AVG(Table2[[#This Row],[6M Return vs Nifty Z-Score]],Table2[6M Return vs Nifty Z-Score])</f>
        <v>222</v>
      </c>
      <c r="AU173">
        <f>_xlfn.RANK.AVG(Table2[[#This Row],[Sharpe Ratio Z-Score]],Table2[Sharpe Ratio Z-Score])</f>
        <v>233</v>
      </c>
      <c r="AV173">
        <f>(Table2[[#This Row],[Rank 1Y]]+Table2[[#This Row],[Rank 6M]]+Table2[[#This Row],[Rank Sharpe]])/3</f>
        <v>220.33333333333334</v>
      </c>
    </row>
    <row r="174" spans="1:48" x14ac:dyDescent="0.3">
      <c r="A174" t="s">
        <v>284</v>
      </c>
      <c r="B174" t="s">
        <v>285</v>
      </c>
      <c r="C174" t="s">
        <v>3157</v>
      </c>
      <c r="D174" t="s">
        <v>286</v>
      </c>
      <c r="E174">
        <v>97832.49696171</v>
      </c>
      <c r="F174">
        <v>686.7</v>
      </c>
      <c r="G174">
        <v>39.983553855864002</v>
      </c>
      <c r="H174">
        <f>(Table2[[#This Row],[1Y Return vs Nifty]]-AVERAGE(Table2[1Y Return vs Nifty]))/_xlfn.STDEV.P(Table2[1Y Return vs Nifty])</f>
        <v>0.27397556362505954</v>
      </c>
      <c r="I174">
        <v>1.54178739869791</v>
      </c>
      <c r="J174">
        <f>(Table2[[#This Row],[1M Return vs Nifty]]-AVERAGE(Table2[1M Return vs Nifty]))/_xlfn.STDEV.P(Table2[1M Return vs Nifty])</f>
        <v>0.20488595022739398</v>
      </c>
      <c r="K174">
        <v>2.7286831037088302</v>
      </c>
      <c r="L174">
        <f>(Table2[[#This Row],[6M Return vs Nifty]]-AVERAGE(Table2[6M Return vs Nifty]))/_xlfn.STDEV.P(Table2[6M Return vs Nifty])</f>
        <v>-0.17984449295472074</v>
      </c>
      <c r="M174">
        <v>-2.1935028799640701</v>
      </c>
      <c r="N174">
        <f>(Table2[[#This Row],[1W Return vs Nifty]]-AVERAGE(Table2[1W Return vs Nifty]))/_xlfn.STDEV.P(Table2[1W Return vs Nifty])</f>
        <v>-0.51303910729023428</v>
      </c>
      <c r="O174">
        <v>691.34</v>
      </c>
      <c r="P174">
        <v>672.885942300848</v>
      </c>
      <c r="Q174">
        <v>592.58561708833702</v>
      </c>
      <c r="R174">
        <v>44.218296337448798</v>
      </c>
      <c r="S174" s="1">
        <f>(Table2[[#This Row],[Close Price]]-Table2[[#This Row],[20D EMA]])/Table2[[#This Row],[20D EMA]]</f>
        <v>-6.7116035525211703E-3</v>
      </c>
      <c r="T174" s="1">
        <f>(Table2[[#This Row],[Close Price]]-Table2[[#This Row],[50D EMA]])/Table2[[#This Row],[50D EMA]]</f>
        <v>2.0529567985796568E-2</v>
      </c>
      <c r="U174" s="1">
        <f>(Table2[[#This Row],[Close Price]]-Table2[[#This Row],[200D EMA]])/Table2[[#This Row],[200D EMA]]</f>
        <v>0.15881989065832045</v>
      </c>
      <c r="V174">
        <v>0.75291753500446001</v>
      </c>
      <c r="W174">
        <v>680.4</v>
      </c>
      <c r="X174">
        <v>693</v>
      </c>
      <c r="Y174">
        <v>679.7</v>
      </c>
      <c r="Z174">
        <v>714.6</v>
      </c>
      <c r="AA174">
        <v>645.9</v>
      </c>
      <c r="AB174">
        <v>715.4</v>
      </c>
      <c r="AC174" s="1">
        <f>(Table2[[#This Row],[Close Price]]/Table2[[#This Row],[Day Low]])-1</f>
        <v>9.2592592592593004E-3</v>
      </c>
      <c r="AD174" s="1">
        <f>(Table2[[#This Row],[Day High]]/Table2[[#This Row],[Close Price]])-1</f>
        <v>9.1743119266054496E-3</v>
      </c>
      <c r="AE174" s="1">
        <f>(Table2[[#This Row],[Close Price]]/Table2[[#This Row],[Current Week Low]])-1</f>
        <v>1.029866117404743E-2</v>
      </c>
      <c r="AF174" s="1">
        <f>(Table2[[#This Row],[Current Week High]]/Table2[[#This Row],[Close Price]])-1</f>
        <v>4.0629095674967308E-2</v>
      </c>
      <c r="AG174" s="1">
        <f>(Table2[[#This Row],[Close Price]]/Table2[[#This Row],[Current Month Low]])-1</f>
        <v>6.3167673014398629E-2</v>
      </c>
      <c r="AH174" s="1">
        <f>(Table2[[#This Row],[Current Month High]]/Table2[[#This Row],[Close Price]])-1</f>
        <v>4.1794087665647295E-2</v>
      </c>
      <c r="AI174">
        <v>4.9148099606815201</v>
      </c>
      <c r="AJ174">
        <v>84.795479009687796</v>
      </c>
      <c r="AK174" t="str">
        <f>IF(AND(Table2[[#This Row],[20D EMA]]&gt;Table2[[#This Row],[50D EMA]],Table2[[#This Row],[50D EMA]]&gt;Table2[[#This Row],[200D EMA]]),"Uptrend","Downtrend/NoTrend")</f>
        <v>Uptrend</v>
      </c>
      <c r="AL174">
        <v>0.04</v>
      </c>
      <c r="AM174" t="s">
        <v>3191</v>
      </c>
      <c r="AN174">
        <v>0.73</v>
      </c>
      <c r="AO174" t="s">
        <v>3191</v>
      </c>
      <c r="AP174">
        <v>0.187109186822741</v>
      </c>
      <c r="AQ174">
        <f>(Table2[[#This Row],[Sharpe Ratio]]-AVERAGE(Table2[Sharpe Ratio]))/_xlfn.STDEV.P(Table2[Sharpe Ratio])</f>
        <v>1.4216640292704996</v>
      </c>
      <c r="AR1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1.2076419428779983</v>
      </c>
      <c r="AS174">
        <f>_xlfn.RANK.AVG(Table2[[#This Row],[1Y Return vs Nifty Z-Score]],Table2[1Y Return vs Nifty Z-Score])</f>
        <v>213</v>
      </c>
      <c r="AT174">
        <f>_xlfn.RANK.AVG(Table2[[#This Row],[6M Return vs Nifty Z-Score]],Table2[6M Return vs Nifty Z-Score])</f>
        <v>386</v>
      </c>
      <c r="AU174">
        <f>_xlfn.RANK.AVG(Table2[[#This Row],[Sharpe Ratio Z-Score]],Table2[Sharpe Ratio Z-Score])</f>
        <v>63</v>
      </c>
      <c r="AV174">
        <f>(Table2[[#This Row],[Rank 1Y]]+Table2[[#This Row],[Rank 6M]]+Table2[[#This Row],[Rank Sharpe]])/3</f>
        <v>220.66666666666666</v>
      </c>
    </row>
    <row r="175" spans="1:48" x14ac:dyDescent="0.3">
      <c r="A175" t="s">
        <v>730</v>
      </c>
      <c r="B175" t="s">
        <v>731</v>
      </c>
      <c r="C175" t="s">
        <v>3145</v>
      </c>
      <c r="D175" t="s">
        <v>412</v>
      </c>
      <c r="E175">
        <v>23910.363892245001</v>
      </c>
      <c r="F175">
        <v>4742</v>
      </c>
      <c r="G175">
        <v>56.307041838323798</v>
      </c>
      <c r="H175">
        <f>(Table2[[#This Row],[1Y Return vs Nifty]]-AVERAGE(Table2[1Y Return vs Nifty]))/_xlfn.STDEV.P(Table2[1Y Return vs Nifty])</f>
        <v>0.55210388228197604</v>
      </c>
      <c r="I175">
        <v>9.2105942361460595</v>
      </c>
      <c r="J175">
        <f>(Table2[[#This Row],[1M Return vs Nifty]]-AVERAGE(Table2[1M Return vs Nifty]))/_xlfn.STDEV.P(Table2[1M Return vs Nifty])</f>
        <v>1.0874997910482069</v>
      </c>
      <c r="K175">
        <v>35.114547817326397</v>
      </c>
      <c r="L175">
        <f>(Table2[[#This Row],[6M Return vs Nifty]]-AVERAGE(Table2[6M Return vs Nifty]))/_xlfn.STDEV.P(Table2[6M Return vs Nifty])</f>
        <v>0.84876497841625598</v>
      </c>
      <c r="M175">
        <v>7.8394101949832304</v>
      </c>
      <c r="N175">
        <f>(Table2[[#This Row],[1W Return vs Nifty]]-AVERAGE(Table2[1W Return vs Nifty]))/_xlfn.STDEV.P(Table2[1W Return vs Nifty])</f>
        <v>1.6967213433911412</v>
      </c>
      <c r="O175">
        <v>4545.28</v>
      </c>
      <c r="P175">
        <v>4396.8001372634299</v>
      </c>
      <c r="Q175">
        <v>3715.2439032178099</v>
      </c>
      <c r="R175">
        <v>74.191126574972898</v>
      </c>
      <c r="S175" s="1">
        <f>(Table2[[#This Row],[Close Price]]-Table2[[#This Row],[20D EMA]])/Table2[[#This Row],[20D EMA]]</f>
        <v>4.3280061954379105E-2</v>
      </c>
      <c r="T175" s="1">
        <f>(Table2[[#This Row],[Close Price]]-Table2[[#This Row],[50D EMA]])/Table2[[#This Row],[50D EMA]]</f>
        <v>7.8511611162617609E-2</v>
      </c>
      <c r="U175" s="1">
        <f>(Table2[[#This Row],[Close Price]]-Table2[[#This Row],[200D EMA]])/Table2[[#This Row],[200D EMA]]</f>
        <v>0.27636303928603617</v>
      </c>
      <c r="V175">
        <v>1.05114019905133</v>
      </c>
      <c r="W175">
        <v>4652</v>
      </c>
      <c r="X175">
        <v>4846.6499999999996</v>
      </c>
      <c r="Y175">
        <v>4401.8999999999996</v>
      </c>
      <c r="Z175">
        <v>4969.8500000000004</v>
      </c>
      <c r="AA175">
        <v>4050</v>
      </c>
      <c r="AB175">
        <v>4969.8500000000004</v>
      </c>
      <c r="AC175" s="1">
        <f>(Table2[[#This Row],[Close Price]]/Table2[[#This Row],[Day Low]])-1</f>
        <v>1.9346517626827264E-2</v>
      </c>
      <c r="AD175" s="1">
        <f>(Table2[[#This Row],[Day High]]/Table2[[#This Row],[Close Price]])-1</f>
        <v>2.2068747363981345E-2</v>
      </c>
      <c r="AE175" s="1">
        <f>(Table2[[#This Row],[Close Price]]/Table2[[#This Row],[Current Week Low]])-1</f>
        <v>7.7262091369636021E-2</v>
      </c>
      <c r="AF175" s="1">
        <f>(Table2[[#This Row],[Current Week High]]/Table2[[#This Row],[Close Price]])-1</f>
        <v>4.8049346267397874E-2</v>
      </c>
      <c r="AG175" s="1">
        <f>(Table2[[#This Row],[Close Price]]/Table2[[#This Row],[Current Month Low]])-1</f>
        <v>0.17086419753086424</v>
      </c>
      <c r="AH175" s="1">
        <f>(Table2[[#This Row],[Current Month High]]/Table2[[#This Row],[Close Price]])-1</f>
        <v>4.8049346267397874E-2</v>
      </c>
      <c r="AI175">
        <v>4.8049346267397803</v>
      </c>
      <c r="AJ175">
        <v>112.645739910313</v>
      </c>
      <c r="AK175" t="str">
        <f>IF(AND(Table2[[#This Row],[20D EMA]]&gt;Table2[[#This Row],[50D EMA]],Table2[[#This Row],[50D EMA]]&gt;Table2[[#This Row],[200D EMA]]),"Uptrend","Downtrend/NoTrend")</f>
        <v>Uptrend</v>
      </c>
      <c r="AL175">
        <v>0.02</v>
      </c>
      <c r="AM175" t="s">
        <v>3191</v>
      </c>
      <c r="AN175">
        <v>3.53</v>
      </c>
      <c r="AO175" t="s">
        <v>3191</v>
      </c>
      <c r="AP175">
        <v>4.3143449814401998E-2</v>
      </c>
      <c r="AQ175">
        <f>(Table2[[#This Row],[Sharpe Ratio]]-AVERAGE(Table2[Sharpe Ratio]))/_xlfn.STDEV.P(Table2[Sharpe Ratio])</f>
        <v>-0.26528325337691311</v>
      </c>
      <c r="AR1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3.9198067417606675</v>
      </c>
      <c r="AS175">
        <f>_xlfn.RANK.AVG(Table2[[#This Row],[1Y Return vs Nifty Z-Score]],Table2[1Y Return vs Nifty Z-Score])</f>
        <v>153</v>
      </c>
      <c r="AT175">
        <f>_xlfn.RANK.AVG(Table2[[#This Row],[6M Return vs Nifty Z-Score]],Table2[6M Return vs Nifty Z-Score])</f>
        <v>104</v>
      </c>
      <c r="AU175">
        <f>_xlfn.RANK.AVG(Table2[[#This Row],[Sharpe Ratio Z-Score]],Table2[Sharpe Ratio Z-Score])</f>
        <v>405</v>
      </c>
      <c r="AV175">
        <f>(Table2[[#This Row],[Rank 1Y]]+Table2[[#This Row],[Rank 6M]]+Table2[[#This Row],[Rank Sharpe]])/3</f>
        <v>220.66666666666666</v>
      </c>
    </row>
    <row r="176" spans="1:48" x14ac:dyDescent="0.3">
      <c r="A176" t="s">
        <v>1229</v>
      </c>
      <c r="B176" t="s">
        <v>1230</v>
      </c>
      <c r="C176" t="s">
        <v>3154</v>
      </c>
      <c r="D176" t="s">
        <v>258</v>
      </c>
      <c r="E176">
        <v>9681.4530099000003</v>
      </c>
      <c r="F176">
        <v>1436.2</v>
      </c>
      <c r="G176">
        <v>89.621881235412502</v>
      </c>
      <c r="H176">
        <f>(Table2[[#This Row],[1Y Return vs Nifty]]-AVERAGE(Table2[1Y Return vs Nifty]))/_xlfn.STDEV.P(Table2[1Y Return vs Nifty])</f>
        <v>1.1197399339514436</v>
      </c>
      <c r="I176">
        <v>13.471591849760999</v>
      </c>
      <c r="J176">
        <f>(Table2[[#This Row],[1M Return vs Nifty]]-AVERAGE(Table2[1M Return vs Nifty]))/_xlfn.STDEV.P(Table2[1M Return vs Nifty])</f>
        <v>1.5779040415655454</v>
      </c>
      <c r="K176">
        <v>79.874863776260995</v>
      </c>
      <c r="L176">
        <f>(Table2[[#This Row],[6M Return vs Nifty]]-AVERAGE(Table2[6M Return vs Nifty]))/_xlfn.STDEV.P(Table2[6M Return vs Nifty])</f>
        <v>2.2704001684613249</v>
      </c>
      <c r="M176">
        <v>14.7895070651778</v>
      </c>
      <c r="N176">
        <f>(Table2[[#This Row],[1W Return vs Nifty]]-AVERAGE(Table2[1W Return vs Nifty]))/_xlfn.STDEV.P(Table2[1W Return vs Nifty])</f>
        <v>3.2274880387101912</v>
      </c>
      <c r="O176">
        <v>1369.92</v>
      </c>
      <c r="P176">
        <v>1324.8854389796099</v>
      </c>
      <c r="Q176">
        <v>1101.4399965902201</v>
      </c>
      <c r="R176">
        <v>71.188622229891294</v>
      </c>
      <c r="S176" s="1">
        <f>(Table2[[#This Row],[Close Price]]-Table2[[#This Row],[20D EMA]])/Table2[[#This Row],[20D EMA]]</f>
        <v>4.8382387292688601E-2</v>
      </c>
      <c r="T176" s="1">
        <f>(Table2[[#This Row],[Close Price]]-Table2[[#This Row],[50D EMA]])/Table2[[#This Row],[50D EMA]]</f>
        <v>8.4018253763979395E-2</v>
      </c>
      <c r="U176" s="1">
        <f>(Table2[[#This Row],[Close Price]]-Table2[[#This Row],[200D EMA]])/Table2[[#This Row],[200D EMA]]</f>
        <v>0.30392940554738557</v>
      </c>
      <c r="V176">
        <v>1.4293124754136901</v>
      </c>
      <c r="W176">
        <v>1420</v>
      </c>
      <c r="X176">
        <v>1498.65</v>
      </c>
      <c r="Y176">
        <v>1382.55</v>
      </c>
      <c r="Z176">
        <v>1552.5</v>
      </c>
      <c r="AA176">
        <v>1211.75</v>
      </c>
      <c r="AB176">
        <v>1552.5</v>
      </c>
      <c r="AC176" s="1">
        <f>(Table2[[#This Row],[Close Price]]/Table2[[#This Row],[Day Low]])-1</f>
        <v>1.1408450704225359E-2</v>
      </c>
      <c r="AD176" s="1">
        <f>(Table2[[#This Row],[Day High]]/Table2[[#This Row],[Close Price]])-1</f>
        <v>4.3482801838184093E-2</v>
      </c>
      <c r="AE176" s="1">
        <f>(Table2[[#This Row],[Close Price]]/Table2[[#This Row],[Current Week Low]])-1</f>
        <v>3.8805106506093923E-2</v>
      </c>
      <c r="AF176" s="1">
        <f>(Table2[[#This Row],[Current Week High]]/Table2[[#This Row],[Close Price]])-1</f>
        <v>8.0977579724272442E-2</v>
      </c>
      <c r="AG176" s="1">
        <f>(Table2[[#This Row],[Close Price]]/Table2[[#This Row],[Current Month Low]])-1</f>
        <v>0.18522797606767072</v>
      </c>
      <c r="AH176" s="1">
        <f>(Table2[[#This Row],[Current Month High]]/Table2[[#This Row],[Close Price]])-1</f>
        <v>8.0977579724272442E-2</v>
      </c>
      <c r="AI176">
        <v>8.0977579724272406</v>
      </c>
      <c r="AJ176">
        <v>165.44681637556599</v>
      </c>
      <c r="AK176" t="str">
        <f>IF(AND(Table2[[#This Row],[20D EMA]]&gt;Table2[[#This Row],[50D EMA]],Table2[[#This Row],[50D EMA]]&gt;Table2[[#This Row],[200D EMA]]),"Uptrend","Downtrend/NoTrend")</f>
        <v>Uptrend</v>
      </c>
      <c r="AL176">
        <v>0.1</v>
      </c>
      <c r="AM176" t="s">
        <v>3191</v>
      </c>
      <c r="AN176">
        <v>8.42</v>
      </c>
      <c r="AO176" t="s">
        <v>3191</v>
      </c>
      <c r="AQ176">
        <f>(Table2[[#This Row],[Sharpe Ratio]]-AVERAGE(Table2[Sharpe Ratio]))/_xlfn.STDEV.P(Table2[Sharpe Ratio])</f>
        <v>-0.77082524510946515</v>
      </c>
      <c r="AR1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7.4247069375790407</v>
      </c>
      <c r="AS176">
        <f>_xlfn.RANK.AVG(Table2[[#This Row],[1Y Return vs Nifty Z-Score]],Table2[1Y Return vs Nifty Z-Score])</f>
        <v>92</v>
      </c>
      <c r="AT176">
        <f>_xlfn.RANK.AVG(Table2[[#This Row],[6M Return vs Nifty Z-Score]],Table2[6M Return vs Nifty Z-Score])</f>
        <v>25</v>
      </c>
      <c r="AU176">
        <f>_xlfn.RANK.AVG(Table2[[#This Row],[Sharpe Ratio Z-Score]],Table2[Sharpe Ratio Z-Score])</f>
        <v>548.5</v>
      </c>
      <c r="AV176">
        <f>(Table2[[#This Row],[Rank 1Y]]+Table2[[#This Row],[Rank 6M]]+Table2[[#This Row],[Rank Sharpe]])/3</f>
        <v>221.83333333333334</v>
      </c>
    </row>
    <row r="177" spans="1:48" x14ac:dyDescent="0.3">
      <c r="A177" t="s">
        <v>311</v>
      </c>
      <c r="B177" t="s">
        <v>312</v>
      </c>
      <c r="C177" t="s">
        <v>3151</v>
      </c>
      <c r="D177" t="s">
        <v>313</v>
      </c>
      <c r="E177">
        <v>86291.108698259995</v>
      </c>
      <c r="F177">
        <v>4488.75</v>
      </c>
      <c r="G177">
        <v>23.586821811852001</v>
      </c>
      <c r="H177">
        <f>(Table2[[#This Row],[1Y Return vs Nifty]]-AVERAGE(Table2[1Y Return vs Nifty]))/_xlfn.STDEV.P(Table2[1Y Return vs Nifty])</f>
        <v>-5.4007265262463961E-3</v>
      </c>
      <c r="I177">
        <v>10.186642676587301</v>
      </c>
      <c r="J177">
        <f>(Table2[[#This Row],[1M Return vs Nifty]]-AVERAGE(Table2[1M Return vs Nifty]))/_xlfn.STDEV.P(Table2[1M Return vs Nifty])</f>
        <v>1.19983458850826</v>
      </c>
      <c r="K177">
        <v>14.6503305240874</v>
      </c>
      <c r="L177">
        <f>(Table2[[#This Row],[6M Return vs Nifty]]-AVERAGE(Table2[6M Return vs Nifty]))/_xlfn.STDEV.P(Table2[6M Return vs Nifty])</f>
        <v>0.19879969516203363</v>
      </c>
      <c r="M177">
        <v>9.4143183986124193</v>
      </c>
      <c r="N177">
        <f>(Table2[[#This Row],[1W Return vs Nifty]]-AVERAGE(Table2[1W Return vs Nifty]))/_xlfn.STDEV.P(Table2[1W Return vs Nifty])</f>
        <v>2.0435966562575105</v>
      </c>
      <c r="O177">
        <v>4248.07</v>
      </c>
      <c r="P177">
        <v>4158.2396136171601</v>
      </c>
      <c r="Q177">
        <v>3879.1408065501701</v>
      </c>
      <c r="R177">
        <v>68.507892536497707</v>
      </c>
      <c r="S177" s="1">
        <f>(Table2[[#This Row],[Close Price]]-Table2[[#This Row],[20D EMA]])/Table2[[#This Row],[20D EMA]]</f>
        <v>5.6656316868601578E-2</v>
      </c>
      <c r="T177" s="1">
        <f>(Table2[[#This Row],[Close Price]]-Table2[[#This Row],[50D EMA]])/Table2[[#This Row],[50D EMA]]</f>
        <v>7.9483247021288478E-2</v>
      </c>
      <c r="U177" s="1">
        <f>(Table2[[#This Row],[Close Price]]-Table2[[#This Row],[200D EMA]])/Table2[[#This Row],[200D EMA]]</f>
        <v>0.15715057118330611</v>
      </c>
      <c r="V177">
        <v>0.81873010830307502</v>
      </c>
      <c r="W177">
        <v>4400.3500000000004</v>
      </c>
      <c r="X177">
        <v>4517</v>
      </c>
      <c r="Y177">
        <v>4161.55</v>
      </c>
      <c r="Z177">
        <v>4536</v>
      </c>
      <c r="AA177">
        <v>3927</v>
      </c>
      <c r="AB177">
        <v>4536</v>
      </c>
      <c r="AC177" s="1">
        <f>(Table2[[#This Row],[Close Price]]/Table2[[#This Row],[Day Low]])-1</f>
        <v>2.0089311077527761E-2</v>
      </c>
      <c r="AD177" s="1">
        <f>(Table2[[#This Row],[Day High]]/Table2[[#This Row],[Close Price]])-1</f>
        <v>6.2935115566693511E-3</v>
      </c>
      <c r="AE177" s="1">
        <f>(Table2[[#This Row],[Close Price]]/Table2[[#This Row],[Current Week Low]])-1</f>
        <v>7.8624550948564798E-2</v>
      </c>
      <c r="AF177" s="1">
        <f>(Table2[[#This Row],[Current Week High]]/Table2[[#This Row],[Close Price]])-1</f>
        <v>1.0526315789473717E-2</v>
      </c>
      <c r="AG177" s="1">
        <f>(Table2[[#This Row],[Close Price]]/Table2[[#This Row],[Current Month Low]])-1</f>
        <v>0.14304812834224601</v>
      </c>
      <c r="AH177" s="1">
        <f>(Table2[[#This Row],[Current Month High]]/Table2[[#This Row],[Close Price]])-1</f>
        <v>1.0526315789473717E-2</v>
      </c>
      <c r="AI177">
        <v>4.29852408799775</v>
      </c>
      <c r="AJ177">
        <v>55.899973951549804</v>
      </c>
      <c r="AK177" t="str">
        <f>IF(AND(Table2[[#This Row],[20D EMA]]&gt;Table2[[#This Row],[50D EMA]],Table2[[#This Row],[50D EMA]]&gt;Table2[[#This Row],[200D EMA]]),"Uptrend","Downtrend/NoTrend")</f>
        <v>Uptrend</v>
      </c>
      <c r="AL177">
        <v>0.15</v>
      </c>
      <c r="AM177" t="s">
        <v>3191</v>
      </c>
      <c r="AN177">
        <v>3.41</v>
      </c>
      <c r="AO177" t="s">
        <v>3191</v>
      </c>
      <c r="AP177">
        <v>0.136228376097799</v>
      </c>
      <c r="AQ177">
        <f>(Table2[[#This Row],[Sharpe Ratio]]-AVERAGE(Table2[Sharpe Ratio]))/_xlfn.STDEV.P(Table2[Sharpe Ratio])</f>
        <v>0.82545796541819227</v>
      </c>
      <c r="AR1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4.26228817881975</v>
      </c>
      <c r="AS177">
        <f>_xlfn.RANK.AVG(Table2[[#This Row],[1Y Return vs Nifty Z-Score]],Table2[1Y Return vs Nifty Z-Score])</f>
        <v>287</v>
      </c>
      <c r="AT177">
        <f>_xlfn.RANK.AVG(Table2[[#This Row],[6M Return vs Nifty Z-Score]],Table2[6M Return vs Nifty Z-Score])</f>
        <v>239</v>
      </c>
      <c r="AU177">
        <f>_xlfn.RANK.AVG(Table2[[#This Row],[Sharpe Ratio Z-Score]],Table2[Sharpe Ratio Z-Score])</f>
        <v>140</v>
      </c>
      <c r="AV177">
        <f>(Table2[[#This Row],[Rank 1Y]]+Table2[[#This Row],[Rank 6M]]+Table2[[#This Row],[Rank Sharpe]])/3</f>
        <v>222</v>
      </c>
    </row>
    <row r="178" spans="1:48" x14ac:dyDescent="0.3">
      <c r="A178" t="s">
        <v>1215</v>
      </c>
      <c r="B178" t="s">
        <v>1216</v>
      </c>
      <c r="C178" t="s">
        <v>3151</v>
      </c>
      <c r="D178" t="s">
        <v>190</v>
      </c>
      <c r="E178">
        <v>9896.8942072000009</v>
      </c>
      <c r="F178">
        <v>2221.35</v>
      </c>
      <c r="G178">
        <v>74.925004944199799</v>
      </c>
      <c r="H178">
        <f>(Table2[[#This Row],[1Y Return vs Nifty]]-AVERAGE(Table2[1Y Return vs Nifty]))/_xlfn.STDEV.P(Table2[1Y Return vs Nifty])</f>
        <v>0.86932669526275241</v>
      </c>
      <c r="I178">
        <v>-1.3027445115267</v>
      </c>
      <c r="J178">
        <f>(Table2[[#This Row],[1M Return vs Nifty]]-AVERAGE(Table2[1M Return vs Nifty]))/_xlfn.STDEV.P(Table2[1M Return vs Nifty])</f>
        <v>-0.1224952562415037</v>
      </c>
      <c r="K178">
        <v>-3.7538159569336802</v>
      </c>
      <c r="L178">
        <f>(Table2[[#This Row],[6M Return vs Nifty]]-AVERAGE(Table2[6M Return vs Nifty]))/_xlfn.STDEV.P(Table2[6M Return vs Nifty])</f>
        <v>-0.38573555039270885</v>
      </c>
      <c r="M178">
        <v>4.5998883988118102</v>
      </c>
      <c r="N178">
        <f>(Table2[[#This Row],[1W Return vs Nifty]]-AVERAGE(Table2[1W Return vs Nifty]))/_xlfn.STDEV.P(Table2[1W Return vs Nifty])</f>
        <v>0.98321300430513769</v>
      </c>
      <c r="O178">
        <v>2187.2399999999998</v>
      </c>
      <c r="P178">
        <v>2141.7233094999201</v>
      </c>
      <c r="Q178">
        <v>1867.9495441449999</v>
      </c>
      <c r="R178">
        <v>59.313820803997601</v>
      </c>
      <c r="S178" s="1">
        <f>(Table2[[#This Row],[Close Price]]-Table2[[#This Row],[20D EMA]])/Table2[[#This Row],[20D EMA]]</f>
        <v>1.5594996433861913E-2</v>
      </c>
      <c r="T178" s="1">
        <f>(Table2[[#This Row],[Close Price]]-Table2[[#This Row],[50D EMA]])/Table2[[#This Row],[50D EMA]]</f>
        <v>3.7178794360076407E-2</v>
      </c>
      <c r="U178" s="1">
        <f>(Table2[[#This Row],[Close Price]]-Table2[[#This Row],[200D EMA]])/Table2[[#This Row],[200D EMA]]</f>
        <v>0.18919164972240129</v>
      </c>
      <c r="V178">
        <v>0.54334989438284298</v>
      </c>
      <c r="W178">
        <v>2146.9</v>
      </c>
      <c r="X178">
        <v>2246.75</v>
      </c>
      <c r="Y178">
        <v>2117.8000000000002</v>
      </c>
      <c r="Z178">
        <v>2277</v>
      </c>
      <c r="AA178">
        <v>1933</v>
      </c>
      <c r="AB178">
        <v>2277</v>
      </c>
      <c r="AC178" s="1">
        <f>(Table2[[#This Row],[Close Price]]/Table2[[#This Row],[Day Low]])-1</f>
        <v>3.4677907680842113E-2</v>
      </c>
      <c r="AD178" s="1">
        <f>(Table2[[#This Row],[Day High]]/Table2[[#This Row],[Close Price]])-1</f>
        <v>1.1434488036554447E-2</v>
      </c>
      <c r="AE178" s="1">
        <f>(Table2[[#This Row],[Close Price]]/Table2[[#This Row],[Current Week Low]])-1</f>
        <v>4.8895079799792018E-2</v>
      </c>
      <c r="AF178" s="1">
        <f>(Table2[[#This Row],[Current Week High]]/Table2[[#This Row],[Close Price]])-1</f>
        <v>2.5052333040718633E-2</v>
      </c>
      <c r="AG178" s="1">
        <f>(Table2[[#This Row],[Close Price]]/Table2[[#This Row],[Current Month Low]])-1</f>
        <v>0.14917227108122089</v>
      </c>
      <c r="AH178" s="1">
        <f>(Table2[[#This Row],[Current Month High]]/Table2[[#This Row],[Close Price]])-1</f>
        <v>2.5052333040718633E-2</v>
      </c>
      <c r="AI178">
        <v>7.99738897517277</v>
      </c>
      <c r="AJ178">
        <v>134.09737590894699</v>
      </c>
      <c r="AK178" t="str">
        <f>IF(AND(Table2[[#This Row],[20D EMA]]&gt;Table2[[#This Row],[50D EMA]],Table2[[#This Row],[50D EMA]]&gt;Table2[[#This Row],[200D EMA]]),"Uptrend","Downtrend/NoTrend")</f>
        <v>Uptrend</v>
      </c>
      <c r="AL178">
        <v>0.13</v>
      </c>
      <c r="AM178" t="s">
        <v>3191</v>
      </c>
      <c r="AN178">
        <v>2.13</v>
      </c>
      <c r="AO178" t="s">
        <v>3191</v>
      </c>
      <c r="AP178">
        <v>0.16163050716052099</v>
      </c>
      <c r="AQ178">
        <f>(Table2[[#This Row],[Sharpe Ratio]]-AVERAGE(Table2[Sharpe Ratio]))/_xlfn.STDEV.P(Table2[Sharpe Ratio])</f>
        <v>1.1231125105911883</v>
      </c>
      <c r="AR1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2.4674214035248658</v>
      </c>
      <c r="AS178">
        <f>_xlfn.RANK.AVG(Table2[[#This Row],[1Y Return vs Nifty Z-Score]],Table2[1Y Return vs Nifty Z-Score])</f>
        <v>116</v>
      </c>
      <c r="AT178">
        <f>_xlfn.RANK.AVG(Table2[[#This Row],[6M Return vs Nifty Z-Score]],Table2[6M Return vs Nifty Z-Score])</f>
        <v>458</v>
      </c>
      <c r="AU178">
        <f>_xlfn.RANK.AVG(Table2[[#This Row],[Sharpe Ratio Z-Score]],Table2[Sharpe Ratio Z-Score])</f>
        <v>94</v>
      </c>
      <c r="AV178">
        <f>(Table2[[#This Row],[Rank 1Y]]+Table2[[#This Row],[Rank 6M]]+Table2[[#This Row],[Rank Sharpe]])/3</f>
        <v>222.66666666666666</v>
      </c>
    </row>
    <row r="179" spans="1:48" x14ac:dyDescent="0.3">
      <c r="A179" t="s">
        <v>1362</v>
      </c>
      <c r="B179" t="s">
        <v>1363</v>
      </c>
      <c r="C179" t="s">
        <v>3154</v>
      </c>
      <c r="D179" t="s">
        <v>757</v>
      </c>
      <c r="E179">
        <v>8352.4618175179894</v>
      </c>
      <c r="F179">
        <v>203.66</v>
      </c>
      <c r="G179">
        <v>24.791102991100502</v>
      </c>
      <c r="H179">
        <f>(Table2[[#This Row],[1Y Return vs Nifty]]-AVERAGE(Table2[1Y Return vs Nifty]))/_xlfn.STDEV.P(Table2[1Y Return vs Nifty])</f>
        <v>1.5118460300396586E-2</v>
      </c>
      <c r="I179">
        <v>-4.3343238541195301</v>
      </c>
      <c r="J179">
        <f>(Table2[[#This Row],[1M Return vs Nifty]]-AVERAGE(Table2[1M Return vs Nifty]))/_xlfn.STDEV.P(Table2[1M Return vs Nifty])</f>
        <v>-0.47140401663078685</v>
      </c>
      <c r="K179">
        <v>9.7664298428544907</v>
      </c>
      <c r="L179">
        <f>(Table2[[#This Row],[6M Return vs Nifty]]-AVERAGE(Table2[6M Return vs Nifty]))/_xlfn.STDEV.P(Table2[6M Return vs Nifty])</f>
        <v>4.3681820670357419E-2</v>
      </c>
      <c r="M179">
        <v>10.8549075100824</v>
      </c>
      <c r="N179">
        <f>(Table2[[#This Row],[1W Return vs Nifty]]-AVERAGE(Table2[1W Return vs Nifty]))/_xlfn.STDEV.P(Table2[1W Return vs Nifty])</f>
        <v>2.3608880371783312</v>
      </c>
      <c r="O179">
        <v>207.61</v>
      </c>
      <c r="P179">
        <v>219.450328561416</v>
      </c>
      <c r="Q179">
        <v>203.11738226589401</v>
      </c>
      <c r="R179">
        <v>56.757377923520203</v>
      </c>
      <c r="S179" s="1">
        <f>(Table2[[#This Row],[Close Price]]-Table2[[#This Row],[20D EMA]])/Table2[[#This Row],[20D EMA]]</f>
        <v>-1.9026058475025368E-2</v>
      </c>
      <c r="T179" s="1">
        <f>(Table2[[#This Row],[Close Price]]-Table2[[#This Row],[50D EMA]])/Table2[[#This Row],[50D EMA]]</f>
        <v>-7.1953998268892441E-2</v>
      </c>
      <c r="U179" s="1">
        <f>(Table2[[#This Row],[Close Price]]-Table2[[#This Row],[200D EMA]])/Table2[[#This Row],[200D EMA]]</f>
        <v>2.6714490313569819E-3</v>
      </c>
      <c r="V179">
        <v>0.93150012715188601</v>
      </c>
      <c r="W179">
        <v>201.28</v>
      </c>
      <c r="X179">
        <v>207.57</v>
      </c>
      <c r="Y179">
        <v>193.8</v>
      </c>
      <c r="Z179">
        <v>215.8</v>
      </c>
      <c r="AA179">
        <v>184.55</v>
      </c>
      <c r="AB179">
        <v>215.8</v>
      </c>
      <c r="AC179" s="1">
        <f>(Table2[[#This Row],[Close Price]]/Table2[[#This Row],[Day Low]])-1</f>
        <v>1.1824324324324342E-2</v>
      </c>
      <c r="AD179" s="1">
        <f>(Table2[[#This Row],[Day High]]/Table2[[#This Row],[Close Price]])-1</f>
        <v>1.9198664440734481E-2</v>
      </c>
      <c r="AE179" s="1">
        <f>(Table2[[#This Row],[Close Price]]/Table2[[#This Row],[Current Week Low]])-1</f>
        <v>5.0877192982456076E-2</v>
      </c>
      <c r="AF179" s="1">
        <f>(Table2[[#This Row],[Current Week High]]/Table2[[#This Row],[Close Price]])-1</f>
        <v>5.9609152509083829E-2</v>
      </c>
      <c r="AG179" s="1">
        <f>(Table2[[#This Row],[Close Price]]/Table2[[#This Row],[Current Month Low]])-1</f>
        <v>0.10354917366567307</v>
      </c>
      <c r="AH179" s="1">
        <f>(Table2[[#This Row],[Current Month High]]/Table2[[#This Row],[Close Price]])-1</f>
        <v>5.9609152509083829E-2</v>
      </c>
      <c r="AI179">
        <v>45.580870077580201</v>
      </c>
      <c r="AJ179">
        <v>83.974706413730701</v>
      </c>
      <c r="AK179" t="str">
        <f>IF(AND(Table2[[#This Row],[20D EMA]]&gt;Table2[[#This Row],[50D EMA]],Table2[[#This Row],[50D EMA]]&gt;Table2[[#This Row],[200D EMA]]),"Uptrend","Downtrend/NoTrend")</f>
        <v>Downtrend/NoTrend</v>
      </c>
      <c r="AL179">
        <v>-0.2</v>
      </c>
      <c r="AM179" t="s">
        <v>3190</v>
      </c>
      <c r="AN179">
        <v>-3.26</v>
      </c>
      <c r="AO179" t="s">
        <v>3190</v>
      </c>
      <c r="AP179">
        <v>0.16257165819515601</v>
      </c>
      <c r="AQ179">
        <f>(Table2[[#This Row],[Sharpe Ratio]]-AVERAGE(Table2[Sharpe Ratio]))/_xlfn.STDEV.P(Table2[Sharpe Ratio])</f>
        <v>1.1341406358481469</v>
      </c>
      <c r="AR1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79">
        <f>_xlfn.RANK.AVG(Table2[[#This Row],[1Y Return vs Nifty Z-Score]],Table2[1Y Return vs Nifty Z-Score])</f>
        <v>285</v>
      </c>
      <c r="AT179">
        <f>_xlfn.RANK.AVG(Table2[[#This Row],[6M Return vs Nifty Z-Score]],Table2[6M Return vs Nifty Z-Score])</f>
        <v>298</v>
      </c>
      <c r="AU179">
        <f>_xlfn.RANK.AVG(Table2[[#This Row],[Sharpe Ratio Z-Score]],Table2[Sharpe Ratio Z-Score])</f>
        <v>93</v>
      </c>
      <c r="AV179">
        <f>(Table2[[#This Row],[Rank 1Y]]+Table2[[#This Row],[Rank 6M]]+Table2[[#This Row],[Rank Sharpe]])/3</f>
        <v>225.33333333333334</v>
      </c>
    </row>
    <row r="180" spans="1:48" x14ac:dyDescent="0.3">
      <c r="A180" t="s">
        <v>98</v>
      </c>
      <c r="B180" t="s">
        <v>99</v>
      </c>
      <c r="C180" t="s">
        <v>3151</v>
      </c>
      <c r="D180" t="s">
        <v>100</v>
      </c>
      <c r="E180">
        <v>282593.34012756002</v>
      </c>
      <c r="F180">
        <v>10063.950000000001</v>
      </c>
      <c r="G180">
        <v>69.549646866899096</v>
      </c>
      <c r="H180">
        <f>(Table2[[#This Row],[1Y Return vs Nifty]]-AVERAGE(Table2[1Y Return vs Nifty]))/_xlfn.STDEV.P(Table2[1Y Return vs Nifty])</f>
        <v>0.77773846939919944</v>
      </c>
      <c r="I180">
        <v>-13.1189312919141</v>
      </c>
      <c r="J180">
        <f>(Table2[[#This Row],[1M Return vs Nifty]]-AVERAGE(Table2[1M Return vs Nifty]))/_xlfn.STDEV.P(Table2[1M Return vs Nifty])</f>
        <v>-1.4824369289364709</v>
      </c>
      <c r="K180">
        <v>-1.43662247120975</v>
      </c>
      <c r="L180">
        <f>(Table2[[#This Row],[6M Return vs Nifty]]-AVERAGE(Table2[6M Return vs Nifty]))/_xlfn.STDEV.P(Table2[6M Return vs Nifty])</f>
        <v>-0.31213902340503952</v>
      </c>
      <c r="M180">
        <v>-14.3970096734823</v>
      </c>
      <c r="N180">
        <f>(Table2[[#This Row],[1W Return vs Nifty]]-AVERAGE(Table2[1W Return vs Nifty]))/_xlfn.STDEV.P(Table2[1W Return vs Nifty])</f>
        <v>-3.2008752791470023</v>
      </c>
      <c r="O180">
        <v>11472.99</v>
      </c>
      <c r="P180">
        <v>11157.2470240941</v>
      </c>
      <c r="Q180">
        <v>9352.9756196508897</v>
      </c>
      <c r="R180">
        <v>15.2488869580261</v>
      </c>
      <c r="S180" s="1">
        <f>(Table2[[#This Row],[Close Price]]-Table2[[#This Row],[20D EMA]])/Table2[[#This Row],[20D EMA]]</f>
        <v>-0.12281366932246948</v>
      </c>
      <c r="T180" s="1">
        <f>(Table2[[#This Row],[Close Price]]-Table2[[#This Row],[50D EMA]])/Table2[[#This Row],[50D EMA]]</f>
        <v>-9.7989855538119938E-2</v>
      </c>
      <c r="U180" s="1">
        <f>(Table2[[#This Row],[Close Price]]-Table2[[#This Row],[200D EMA]])/Table2[[#This Row],[200D EMA]]</f>
        <v>7.6015848780288914E-2</v>
      </c>
      <c r="V180">
        <v>1.56396282062915</v>
      </c>
      <c r="W180">
        <v>9841.1</v>
      </c>
      <c r="X180">
        <v>10149.1</v>
      </c>
      <c r="Y180">
        <v>9841.1</v>
      </c>
      <c r="Z180">
        <v>11990.1</v>
      </c>
      <c r="AA180">
        <v>9841.1</v>
      </c>
      <c r="AB180">
        <v>12500</v>
      </c>
      <c r="AC180" s="1">
        <f>(Table2[[#This Row],[Close Price]]/Table2[[#This Row],[Day Low]])-1</f>
        <v>2.2644826289744069E-2</v>
      </c>
      <c r="AD180" s="1">
        <f>(Table2[[#This Row],[Day High]]/Table2[[#This Row],[Close Price]])-1</f>
        <v>8.4608925918749911E-3</v>
      </c>
      <c r="AE180" s="1">
        <f>(Table2[[#This Row],[Close Price]]/Table2[[#This Row],[Current Week Low]])-1</f>
        <v>2.2644826289744069E-2</v>
      </c>
      <c r="AF180" s="1">
        <f>(Table2[[#This Row],[Current Week High]]/Table2[[#This Row],[Close Price]])-1</f>
        <v>0.19139105420833769</v>
      </c>
      <c r="AG180" s="1">
        <f>(Table2[[#This Row],[Close Price]]/Table2[[#This Row],[Current Month Low]])-1</f>
        <v>2.2644826289744069E-2</v>
      </c>
      <c r="AH180" s="1">
        <f>(Table2[[#This Row],[Current Month High]]/Table2[[#This Row],[Close Price]])-1</f>
        <v>0.2420570451959716</v>
      </c>
      <c r="AI180">
        <v>26.928293562666699</v>
      </c>
      <c r="AJ180">
        <v>96.344853823417495</v>
      </c>
      <c r="AK180" t="str">
        <f>IF(AND(Table2[[#This Row],[20D EMA]]&gt;Table2[[#This Row],[50D EMA]],Table2[[#This Row],[50D EMA]]&gt;Table2[[#This Row],[200D EMA]]),"Uptrend","Downtrend/NoTrend")</f>
        <v>Uptrend</v>
      </c>
      <c r="AL180">
        <v>0.11</v>
      </c>
      <c r="AM180" t="s">
        <v>3191</v>
      </c>
      <c r="AN180">
        <v>-17.22</v>
      </c>
      <c r="AO180" t="s">
        <v>3190</v>
      </c>
      <c r="AP180">
        <v>0.14485306398480499</v>
      </c>
      <c r="AQ180">
        <f>(Table2[[#This Row],[Sharpe Ratio]]-AVERAGE(Table2[Sharpe Ratio]))/_xlfn.STDEV.P(Table2[Sharpe Ratio])</f>
        <v>0.92651946864117141</v>
      </c>
      <c r="AR1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-3.291193293448142</v>
      </c>
      <c r="AS180">
        <f>_xlfn.RANK.AVG(Table2[[#This Row],[1Y Return vs Nifty Z-Score]],Table2[1Y Return vs Nifty Z-Score])</f>
        <v>128</v>
      </c>
      <c r="AT180">
        <f>_xlfn.RANK.AVG(Table2[[#This Row],[6M Return vs Nifty Z-Score]],Table2[6M Return vs Nifty Z-Score])</f>
        <v>423</v>
      </c>
      <c r="AU180">
        <f>_xlfn.RANK.AVG(Table2[[#This Row],[Sharpe Ratio Z-Score]],Table2[Sharpe Ratio Z-Score])</f>
        <v>127</v>
      </c>
      <c r="AV180">
        <f>(Table2[[#This Row],[Rank 1Y]]+Table2[[#This Row],[Rank 6M]]+Table2[[#This Row],[Rank Sharpe]])/3</f>
        <v>226</v>
      </c>
    </row>
    <row r="181" spans="1:48" x14ac:dyDescent="0.3">
      <c r="A181" t="s">
        <v>798</v>
      </c>
      <c r="B181" t="s">
        <v>799</v>
      </c>
      <c r="C181" t="s">
        <v>3154</v>
      </c>
      <c r="D181" t="s">
        <v>552</v>
      </c>
      <c r="E181">
        <v>20087.053572299999</v>
      </c>
      <c r="F181">
        <v>1323.75</v>
      </c>
      <c r="G181">
        <v>17.249070921402801</v>
      </c>
      <c r="H181">
        <f>(Table2[[#This Row],[1Y Return vs Nifty]]-AVERAGE(Table2[1Y Return vs Nifty]))/_xlfn.STDEV.P(Table2[1Y Return vs Nifty])</f>
        <v>-0.11338671586388721</v>
      </c>
      <c r="I181">
        <v>-5.0122910788675599</v>
      </c>
      <c r="J181">
        <f>(Table2[[#This Row],[1M Return vs Nifty]]-AVERAGE(Table2[1M Return vs Nifty]))/_xlfn.STDEV.P(Table2[1M Return vs Nifty])</f>
        <v>-0.54943222478221321</v>
      </c>
      <c r="K181">
        <v>21.471676078234101</v>
      </c>
      <c r="L181">
        <f>(Table2[[#This Row],[6M Return vs Nifty]]-AVERAGE(Table2[6M Return vs Nifty]))/_xlfn.STDEV.P(Table2[6M Return vs Nifty])</f>
        <v>0.41545287723808028</v>
      </c>
      <c r="M181">
        <v>0.85427528338001302</v>
      </c>
      <c r="N181">
        <f>(Table2[[#This Row],[1W Return vs Nifty]]-AVERAGE(Table2[1W Return vs Nifty]))/_xlfn.STDEV.P(Table2[1W Return vs Nifty])</f>
        <v>0.15823747982835312</v>
      </c>
      <c r="O181">
        <v>1357.44</v>
      </c>
      <c r="P181">
        <v>1400.84583827492</v>
      </c>
      <c r="Q181">
        <v>1286.7697764827899</v>
      </c>
      <c r="R181">
        <v>39.170676346895299</v>
      </c>
      <c r="S181" s="1">
        <f>(Table2[[#This Row],[Close Price]]-Table2[[#This Row],[20D EMA]])/Table2[[#This Row],[20D EMA]]</f>
        <v>-2.4818776520509234E-2</v>
      </c>
      <c r="T181" s="1">
        <f>(Table2[[#This Row],[Close Price]]-Table2[[#This Row],[50D EMA]])/Table2[[#This Row],[50D EMA]]</f>
        <v>-5.5035205279875841E-2</v>
      </c>
      <c r="U181" s="1">
        <f>(Table2[[#This Row],[Close Price]]-Table2[[#This Row],[200D EMA]])/Table2[[#This Row],[200D EMA]]</f>
        <v>2.8738803314366394E-2</v>
      </c>
      <c r="V181">
        <v>0.99065055535485103</v>
      </c>
      <c r="W181">
        <v>1287.5</v>
      </c>
      <c r="X181">
        <v>1328.65</v>
      </c>
      <c r="Y181">
        <v>1287.5</v>
      </c>
      <c r="Z181">
        <v>1360.6</v>
      </c>
      <c r="AA181">
        <v>1267.2</v>
      </c>
      <c r="AB181">
        <v>1445</v>
      </c>
      <c r="AC181" s="1">
        <f>(Table2[[#This Row],[Close Price]]/Table2[[#This Row],[Day Low]])-1</f>
        <v>2.8155339805825186E-2</v>
      </c>
      <c r="AD181" s="1">
        <f>(Table2[[#This Row],[Day High]]/Table2[[#This Row],[Close Price]])-1</f>
        <v>3.70160528800767E-3</v>
      </c>
      <c r="AE181" s="1">
        <f>(Table2[[#This Row],[Close Price]]/Table2[[#This Row],[Current Week Low]])-1</f>
        <v>2.8155339805825186E-2</v>
      </c>
      <c r="AF181" s="1">
        <f>(Table2[[#This Row],[Current Week High]]/Table2[[#This Row],[Close Price]])-1</f>
        <v>2.783758262511804E-2</v>
      </c>
      <c r="AG181" s="1">
        <f>(Table2[[#This Row],[Close Price]]/Table2[[#This Row],[Current Month Low]])-1</f>
        <v>4.4625946969697017E-2</v>
      </c>
      <c r="AH181" s="1">
        <f>(Table2[[#This Row],[Current Month High]]/Table2[[#This Row],[Close Price]])-1</f>
        <v>9.159584513692165E-2</v>
      </c>
      <c r="AI181">
        <v>28.423040604343701</v>
      </c>
      <c r="AJ181">
        <v>59.2481203007518</v>
      </c>
      <c r="AK181" t="str">
        <f>IF(AND(Table2[[#This Row],[20D EMA]]&gt;Table2[[#This Row],[50D EMA]],Table2[[#This Row],[50D EMA]]&gt;Table2[[#This Row],[200D EMA]]),"Uptrend","Downtrend/NoTrend")</f>
        <v>Downtrend/NoTrend</v>
      </c>
      <c r="AL181">
        <v>-0.15</v>
      </c>
      <c r="AM181" t="s">
        <v>3190</v>
      </c>
      <c r="AN181">
        <v>-6.79</v>
      </c>
      <c r="AO181" t="s">
        <v>3190</v>
      </c>
      <c r="AP181">
        <v>0.12623553900974399</v>
      </c>
      <c r="AQ181">
        <f>(Table2[[#This Row],[Sharpe Ratio]]-AVERAGE(Table2[Sharpe Ratio]))/_xlfn.STDEV.P(Table2[Sharpe Ratio])</f>
        <v>0.70836490062419732</v>
      </c>
      <c r="AR1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1">
        <f>_xlfn.RANK.AVG(Table2[[#This Row],[1Y Return vs Nifty Z-Score]],Table2[1Y Return vs Nifty Z-Score])</f>
        <v>329</v>
      </c>
      <c r="AT181">
        <f>_xlfn.RANK.AVG(Table2[[#This Row],[6M Return vs Nifty Z-Score]],Table2[6M Return vs Nifty Z-Score])</f>
        <v>185</v>
      </c>
      <c r="AU181">
        <f>_xlfn.RANK.AVG(Table2[[#This Row],[Sharpe Ratio Z-Score]],Table2[Sharpe Ratio Z-Score])</f>
        <v>164</v>
      </c>
      <c r="AV181">
        <f>(Table2[[#This Row],[Rank 1Y]]+Table2[[#This Row],[Rank 6M]]+Table2[[#This Row],[Rank Sharpe]])/3</f>
        <v>226</v>
      </c>
    </row>
    <row r="182" spans="1:48" x14ac:dyDescent="0.3">
      <c r="A182" t="s">
        <v>1798</v>
      </c>
      <c r="B182" t="s">
        <v>1799</v>
      </c>
      <c r="C182" t="s">
        <v>3149</v>
      </c>
      <c r="D182" t="s">
        <v>51</v>
      </c>
      <c r="E182">
        <v>4478.0629920000001</v>
      </c>
      <c r="F182">
        <v>555.1</v>
      </c>
      <c r="G182">
        <v>101.94724739603301</v>
      </c>
      <c r="H182">
        <f>(Table2[[#This Row],[1Y Return vs Nifty]]-AVERAGE(Table2[1Y Return vs Nifty]))/_xlfn.STDEV.P(Table2[1Y Return vs Nifty])</f>
        <v>1.329746114662808</v>
      </c>
      <c r="I182">
        <v>-10.322004700166399</v>
      </c>
      <c r="J182">
        <f>(Table2[[#This Row],[1M Return vs Nifty]]-AVERAGE(Table2[1M Return vs Nifty]))/_xlfn.STDEV.P(Table2[1M Return vs Nifty])</f>
        <v>-1.1605346859980179</v>
      </c>
      <c r="K182">
        <v>38.382878158501597</v>
      </c>
      <c r="L182">
        <f>(Table2[[#This Row],[6M Return vs Nifty]]-AVERAGE(Table2[6M Return vs Nifty]))/_xlfn.STDEV.P(Table2[6M Return vs Nifty])</f>
        <v>0.95257062245973168</v>
      </c>
      <c r="M182">
        <v>-5.15748290330027</v>
      </c>
      <c r="N182">
        <f>(Table2[[#This Row],[1W Return vs Nifty]]-AVERAGE(Table2[1W Return vs Nifty]))/_xlfn.STDEV.P(Table2[1W Return vs Nifty])</f>
        <v>-1.1658590593072509</v>
      </c>
      <c r="O182">
        <v>571.71</v>
      </c>
      <c r="P182">
        <v>550.277192236671</v>
      </c>
      <c r="Q182">
        <v>436.71398206485702</v>
      </c>
      <c r="R182">
        <v>41.520616125692001</v>
      </c>
      <c r="S182" s="1">
        <f>(Table2[[#This Row],[Close Price]]-Table2[[#This Row],[20D EMA]])/Table2[[#This Row],[20D EMA]]</f>
        <v>-2.9053191303283155E-2</v>
      </c>
      <c r="T182" s="1">
        <f>(Table2[[#This Row],[Close Price]]-Table2[[#This Row],[50D EMA]])/Table2[[#This Row],[50D EMA]]</f>
        <v>8.7643242921374119E-3</v>
      </c>
      <c r="U182" s="1">
        <f>(Table2[[#This Row],[Close Price]]-Table2[[#This Row],[200D EMA]])/Table2[[#This Row],[200D EMA]]</f>
        <v>0.27108364466691459</v>
      </c>
      <c r="V182">
        <v>0.35243404197964401</v>
      </c>
      <c r="W182">
        <v>541.70000000000005</v>
      </c>
      <c r="X182">
        <v>556.54999999999995</v>
      </c>
      <c r="Y182">
        <v>541.70000000000005</v>
      </c>
      <c r="Z182">
        <v>580.95000000000005</v>
      </c>
      <c r="AA182">
        <v>527</v>
      </c>
      <c r="AB182">
        <v>593.04999999999995</v>
      </c>
      <c r="AC182" s="1">
        <f>(Table2[[#This Row],[Close Price]]/Table2[[#This Row],[Day Low]])-1</f>
        <v>2.473693926527587E-2</v>
      </c>
      <c r="AD182" s="1">
        <f>(Table2[[#This Row],[Day High]]/Table2[[#This Row],[Close Price]])-1</f>
        <v>2.6121419564040238E-3</v>
      </c>
      <c r="AE182" s="1">
        <f>(Table2[[#This Row],[Close Price]]/Table2[[#This Row],[Current Week Low]])-1</f>
        <v>2.473693926527587E-2</v>
      </c>
      <c r="AF182" s="1">
        <f>(Table2[[#This Row],[Current Week High]]/Table2[[#This Row],[Close Price]])-1</f>
        <v>4.6568185912448268E-2</v>
      </c>
      <c r="AG182" s="1">
        <f>(Table2[[#This Row],[Close Price]]/Table2[[#This Row],[Current Month Low]])-1</f>
        <v>5.3320683111954592E-2</v>
      </c>
      <c r="AH182" s="1">
        <f>(Table2[[#This Row],[Current Month High]]/Table2[[#This Row],[Close Price]])-1</f>
        <v>6.8366060169338772E-2</v>
      </c>
      <c r="AI182">
        <v>21.599711763646098</v>
      </c>
      <c r="AJ182">
        <v>136.313324819071</v>
      </c>
      <c r="AK182" t="str">
        <f>IF(AND(Table2[[#This Row],[20D EMA]]&gt;Table2[[#This Row],[50D EMA]],Table2[[#This Row],[50D EMA]]&gt;Table2[[#This Row],[200D EMA]]),"Uptrend","Downtrend/NoTrend")</f>
        <v>Uptrend</v>
      </c>
      <c r="AL182">
        <v>0.3</v>
      </c>
      <c r="AM182" t="s">
        <v>3191</v>
      </c>
      <c r="AN182">
        <v>-5.25</v>
      </c>
      <c r="AO182" t="s">
        <v>3190</v>
      </c>
      <c r="AP182">
        <v>1.8807946668480001E-3</v>
      </c>
      <c r="AQ182">
        <f>(Table2[[#This Row],[Sharpe Ratio]]-AVERAGE(Table2[Sharpe Ratio]))/_xlfn.STDEV.P(Table2[Sharpe Ratio])</f>
        <v>-0.74878665788455345</v>
      </c>
      <c r="AR1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-0.79286366606728254</v>
      </c>
      <c r="AS182">
        <f>_xlfn.RANK.AVG(Table2[[#This Row],[1Y Return vs Nifty Z-Score]],Table2[1Y Return vs Nifty Z-Score])</f>
        <v>71</v>
      </c>
      <c r="AT182">
        <f>_xlfn.RANK.AVG(Table2[[#This Row],[6M Return vs Nifty Z-Score]],Table2[6M Return vs Nifty Z-Score])</f>
        <v>92</v>
      </c>
      <c r="AU182">
        <f>_xlfn.RANK.AVG(Table2[[#This Row],[Sharpe Ratio Z-Score]],Table2[Sharpe Ratio Z-Score])</f>
        <v>515</v>
      </c>
      <c r="AV182">
        <f>(Table2[[#This Row],[Rank 1Y]]+Table2[[#This Row],[Rank 6M]]+Table2[[#This Row],[Rank Sharpe]])/3</f>
        <v>226</v>
      </c>
    </row>
    <row r="183" spans="1:48" x14ac:dyDescent="0.3">
      <c r="A183" t="s">
        <v>1248</v>
      </c>
      <c r="B183" t="s">
        <v>1249</v>
      </c>
      <c r="C183" t="s">
        <v>609</v>
      </c>
      <c r="D183" t="s">
        <v>455</v>
      </c>
      <c r="E183">
        <v>9574.1007389200004</v>
      </c>
      <c r="F183">
        <v>360.25</v>
      </c>
      <c r="G183">
        <v>62.561238017509403</v>
      </c>
      <c r="H183">
        <f>(Table2[[#This Row],[1Y Return vs Nifty]]-AVERAGE(Table2[1Y Return vs Nifty]))/_xlfn.STDEV.P(Table2[1Y Return vs Nifty])</f>
        <v>0.65866622176092371</v>
      </c>
      <c r="I183">
        <v>-7.8608172358146504</v>
      </c>
      <c r="J183">
        <f>(Table2[[#This Row],[1M Return vs Nifty]]-AVERAGE(Table2[1M Return vs Nifty]))/_xlfn.STDEV.P(Table2[1M Return vs Nifty])</f>
        <v>-0.87727313476374857</v>
      </c>
      <c r="K183">
        <v>3.21540804581391</v>
      </c>
      <c r="L183">
        <f>(Table2[[#This Row],[6M Return vs Nifty]]-AVERAGE(Table2[6M Return vs Nifty]))/_xlfn.STDEV.P(Table2[6M Return vs Nifty])</f>
        <v>-0.16438559167698946</v>
      </c>
      <c r="M183">
        <v>3.1798106877724899</v>
      </c>
      <c r="N183">
        <f>(Table2[[#This Row],[1W Return vs Nifty]]-AVERAGE(Table2[1W Return vs Nifty]))/_xlfn.STDEV.P(Table2[1W Return vs Nifty])</f>
        <v>0.67043928252490514</v>
      </c>
      <c r="O183">
        <v>368.19</v>
      </c>
      <c r="P183">
        <v>377.03822594638802</v>
      </c>
      <c r="Q183">
        <v>335.74464114207598</v>
      </c>
      <c r="R183">
        <v>50.615243373747198</v>
      </c>
      <c r="S183" s="1">
        <f>(Table2[[#This Row],[Close Price]]-Table2[[#This Row],[20D EMA]])/Table2[[#This Row],[20D EMA]]</f>
        <v>-2.1564952877590367E-2</v>
      </c>
      <c r="T183" s="1">
        <f>(Table2[[#This Row],[Close Price]]-Table2[[#This Row],[50D EMA]])/Table2[[#This Row],[50D EMA]]</f>
        <v>-4.4526588528917978E-2</v>
      </c>
      <c r="U183" s="1">
        <f>(Table2[[#This Row],[Close Price]]-Table2[[#This Row],[200D EMA]])/Table2[[#This Row],[200D EMA]]</f>
        <v>7.2988086346117337E-2</v>
      </c>
      <c r="V183">
        <v>0.59266828204247002</v>
      </c>
      <c r="W183">
        <v>354.6</v>
      </c>
      <c r="X183">
        <v>365</v>
      </c>
      <c r="Y183">
        <v>352.35</v>
      </c>
      <c r="Z183">
        <v>376.9</v>
      </c>
      <c r="AA183">
        <v>327.7</v>
      </c>
      <c r="AB183">
        <v>376.9</v>
      </c>
      <c r="AC183" s="1">
        <f>(Table2[[#This Row],[Close Price]]/Table2[[#This Row],[Day Low]])-1</f>
        <v>1.5933446136491725E-2</v>
      </c>
      <c r="AD183" s="1">
        <f>(Table2[[#This Row],[Day High]]/Table2[[#This Row],[Close Price]])-1</f>
        <v>1.3185287994448291E-2</v>
      </c>
      <c r="AE183" s="1">
        <f>(Table2[[#This Row],[Close Price]]/Table2[[#This Row],[Current Week Low]])-1</f>
        <v>2.2420888321271315E-2</v>
      </c>
      <c r="AF183" s="1">
        <f>(Table2[[#This Row],[Current Week High]]/Table2[[#This Row],[Close Price]])-1</f>
        <v>4.6217904233171403E-2</v>
      </c>
      <c r="AG183" s="1">
        <f>(Table2[[#This Row],[Close Price]]/Table2[[#This Row],[Current Month Low]])-1</f>
        <v>9.9328654256942261E-2</v>
      </c>
      <c r="AH183" s="1">
        <f>(Table2[[#This Row],[Current Month High]]/Table2[[#This Row],[Close Price]])-1</f>
        <v>4.6217904233171403E-2</v>
      </c>
      <c r="AI183">
        <v>16.946564885496102</v>
      </c>
      <c r="AJ183">
        <v>120.269030877407</v>
      </c>
      <c r="AK183" t="str">
        <f>IF(AND(Table2[[#This Row],[20D EMA]]&gt;Table2[[#This Row],[50D EMA]],Table2[[#This Row],[50D EMA]]&gt;Table2[[#This Row],[200D EMA]]),"Uptrend","Downtrend/NoTrend")</f>
        <v>Downtrend/NoTrend</v>
      </c>
      <c r="AL183">
        <v>-0.06</v>
      </c>
      <c r="AM183" t="s">
        <v>3190</v>
      </c>
      <c r="AN183">
        <v>0.04</v>
      </c>
      <c r="AO183" t="s">
        <v>3191</v>
      </c>
      <c r="AP183">
        <v>0.12658893159217899</v>
      </c>
      <c r="AQ183">
        <f>(Table2[[#This Row],[Sharpe Ratio]]-AVERAGE(Table2[Sharpe Ratio]))/_xlfn.STDEV.P(Table2[Sharpe Ratio])</f>
        <v>0.71250584880419332</v>
      </c>
      <c r="AR1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83">
        <f>_xlfn.RANK.AVG(Table2[[#This Row],[1Y Return vs Nifty Z-Score]],Table2[1Y Return vs Nifty Z-Score])</f>
        <v>139</v>
      </c>
      <c r="AT183">
        <f>_xlfn.RANK.AVG(Table2[[#This Row],[6M Return vs Nifty Z-Score]],Table2[6M Return vs Nifty Z-Score])</f>
        <v>380</v>
      </c>
      <c r="AU183">
        <f>_xlfn.RANK.AVG(Table2[[#This Row],[Sharpe Ratio Z-Score]],Table2[Sharpe Ratio Z-Score])</f>
        <v>162</v>
      </c>
      <c r="AV183">
        <f>(Table2[[#This Row],[Rank 1Y]]+Table2[[#This Row],[Rank 6M]]+Table2[[#This Row],[Rank Sharpe]])/3</f>
        <v>227</v>
      </c>
    </row>
    <row r="184" spans="1:48" x14ac:dyDescent="0.3">
      <c r="A184" t="s">
        <v>1317</v>
      </c>
      <c r="B184" t="s">
        <v>1318</v>
      </c>
      <c r="C184" t="s">
        <v>3157</v>
      </c>
      <c r="D184" t="s">
        <v>114</v>
      </c>
      <c r="E184">
        <v>8785.5943452899992</v>
      </c>
      <c r="F184">
        <v>4299.45</v>
      </c>
      <c r="G184">
        <v>98.224951983580894</v>
      </c>
      <c r="H184">
        <f>(Table2[[#This Row],[1Y Return vs Nifty]]-AVERAGE(Table2[1Y Return vs Nifty]))/_xlfn.STDEV.P(Table2[1Y Return vs Nifty])</f>
        <v>1.2663236546026724</v>
      </c>
      <c r="I184">
        <v>24.556811987364199</v>
      </c>
      <c r="J184">
        <f>(Table2[[#This Row],[1M Return vs Nifty]]-AVERAGE(Table2[1M Return vs Nifty]))/_xlfn.STDEV.P(Table2[1M Return vs Nifty])</f>
        <v>2.8537177280203037</v>
      </c>
      <c r="K184">
        <v>93.953818518447207</v>
      </c>
      <c r="L184">
        <f>(Table2[[#This Row],[6M Return vs Nifty]]-AVERAGE(Table2[6M Return vs Nifty]))/_xlfn.STDEV.P(Table2[6M Return vs Nifty])</f>
        <v>2.7175627291301714</v>
      </c>
      <c r="M184">
        <v>2.6301539164180898</v>
      </c>
      <c r="N184">
        <f>(Table2[[#This Row],[1W Return vs Nifty]]-AVERAGE(Table2[1W Return vs Nifty]))/_xlfn.STDEV.P(Table2[1W Return vs Nifty])</f>
        <v>0.54937675704353606</v>
      </c>
      <c r="O184">
        <v>4221.96</v>
      </c>
      <c r="P184">
        <v>3902.28407930508</v>
      </c>
      <c r="Q184">
        <v>3030.7009428838901</v>
      </c>
      <c r="R184">
        <v>63.712879016762102</v>
      </c>
      <c r="S184" s="1">
        <f>(Table2[[#This Row],[Close Price]]-Table2[[#This Row],[20D EMA]])/Table2[[#This Row],[20D EMA]]</f>
        <v>1.8354034618992075E-2</v>
      </c>
      <c r="T184" s="1">
        <f>(Table2[[#This Row],[Close Price]]-Table2[[#This Row],[50D EMA]])/Table2[[#This Row],[50D EMA]]</f>
        <v>0.10177780823318409</v>
      </c>
      <c r="U184" s="1">
        <f>(Table2[[#This Row],[Close Price]]-Table2[[#This Row],[200D EMA]])/Table2[[#This Row],[200D EMA]]</f>
        <v>0.41863221776966897</v>
      </c>
      <c r="V184">
        <v>0.95678782137822405</v>
      </c>
      <c r="W184">
        <v>4250</v>
      </c>
      <c r="X184">
        <v>4438.95</v>
      </c>
      <c r="Y184">
        <v>4133.7</v>
      </c>
      <c r="Z184">
        <v>4500</v>
      </c>
      <c r="AA184">
        <v>4060.5</v>
      </c>
      <c r="AB184">
        <v>4500</v>
      </c>
      <c r="AC184" s="1">
        <f>(Table2[[#This Row],[Close Price]]/Table2[[#This Row],[Day Low]])-1</f>
        <v>1.1635294117646966E-2</v>
      </c>
      <c r="AD184" s="1">
        <f>(Table2[[#This Row],[Day High]]/Table2[[#This Row],[Close Price]])-1</f>
        <v>3.2446010536231418E-2</v>
      </c>
      <c r="AE184" s="1">
        <f>(Table2[[#This Row],[Close Price]]/Table2[[#This Row],[Current Week Low]])-1</f>
        <v>4.0097249437549998E-2</v>
      </c>
      <c r="AF184" s="1">
        <f>(Table2[[#This Row],[Current Week High]]/Table2[[#This Row],[Close Price]])-1</f>
        <v>4.66455011687541E-2</v>
      </c>
      <c r="AG184" s="1">
        <f>(Table2[[#This Row],[Close Price]]/Table2[[#This Row],[Current Month Low]])-1</f>
        <v>5.8847432582194159E-2</v>
      </c>
      <c r="AH184" s="1">
        <f>(Table2[[#This Row],[Current Month High]]/Table2[[#This Row],[Close Price]])-1</f>
        <v>4.66455011687541E-2</v>
      </c>
      <c r="AI184">
        <v>4.66455011687541</v>
      </c>
      <c r="AJ184">
        <v>169.55799373040699</v>
      </c>
      <c r="AK184" t="str">
        <f>IF(AND(Table2[[#This Row],[20D EMA]]&gt;Table2[[#This Row],[50D EMA]],Table2[[#This Row],[50D EMA]]&gt;Table2[[#This Row],[200D EMA]]),"Uptrend","Downtrend/NoTrend")</f>
        <v>Uptrend</v>
      </c>
      <c r="AL184">
        <v>0.23</v>
      </c>
      <c r="AM184" t="s">
        <v>3191</v>
      </c>
      <c r="AN184">
        <v>-2.57</v>
      </c>
      <c r="AO184" t="s">
        <v>3190</v>
      </c>
      <c r="AP184">
        <v>-6.9464170803820004E-3</v>
      </c>
      <c r="AQ184">
        <f>(Table2[[#This Row],[Sharpe Ratio]]-AVERAGE(Table2[Sharpe Ratio]))/_xlfn.STDEV.P(Table2[Sharpe Ratio])</f>
        <v>-0.85222127489679733</v>
      </c>
      <c r="AR1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6.5347595938998859</v>
      </c>
      <c r="AS184">
        <f>_xlfn.RANK.AVG(Table2[[#This Row],[1Y Return vs Nifty Z-Score]],Table2[1Y Return vs Nifty Z-Score])</f>
        <v>80</v>
      </c>
      <c r="AT184">
        <f>_xlfn.RANK.AVG(Table2[[#This Row],[6M Return vs Nifty Z-Score]],Table2[6M Return vs Nifty Z-Score])</f>
        <v>13</v>
      </c>
      <c r="AU184">
        <f>_xlfn.RANK.AVG(Table2[[#This Row],[Sharpe Ratio Z-Score]],Table2[Sharpe Ratio Z-Score])</f>
        <v>589</v>
      </c>
      <c r="AV184">
        <f>(Table2[[#This Row],[Rank 1Y]]+Table2[[#This Row],[Rank 6M]]+Table2[[#This Row],[Rank Sharpe]])/3</f>
        <v>227.33333333333334</v>
      </c>
    </row>
    <row r="185" spans="1:48" x14ac:dyDescent="0.3">
      <c r="A185" t="s">
        <v>1191</v>
      </c>
      <c r="B185" t="s">
        <v>1192</v>
      </c>
      <c r="C185" t="s">
        <v>3149</v>
      </c>
      <c r="D185" t="s">
        <v>275</v>
      </c>
      <c r="E185">
        <v>10276.08100645</v>
      </c>
      <c r="F185">
        <v>995.8</v>
      </c>
      <c r="G185">
        <v>43.2075498168781</v>
      </c>
      <c r="H185">
        <f>(Table2[[#This Row],[1Y Return vs Nifty]]-AVERAGE(Table2[1Y Return vs Nifty]))/_xlfn.STDEV.P(Table2[1Y Return vs Nifty])</f>
        <v>0.32890773112241439</v>
      </c>
      <c r="I185">
        <v>12.6359475930365</v>
      </c>
      <c r="J185">
        <f>(Table2[[#This Row],[1M Return vs Nifty]]-AVERAGE(Table2[1M Return vs Nifty]))/_xlfn.STDEV.P(Table2[1M Return vs Nifty])</f>
        <v>1.4817285604742927</v>
      </c>
      <c r="K185">
        <v>34.2371936263851</v>
      </c>
      <c r="L185">
        <f>(Table2[[#This Row],[6M Return vs Nifty]]-AVERAGE(Table2[6M Return vs Nifty]))/_xlfn.STDEV.P(Table2[6M Return vs Nifty])</f>
        <v>0.82089927717500499</v>
      </c>
      <c r="M185">
        <v>1.6083336512089299</v>
      </c>
      <c r="N185">
        <f>(Table2[[#This Row],[1W Return vs Nifty]]-AVERAGE(Table2[1W Return vs Nifty]))/_xlfn.STDEV.P(Table2[1W Return vs Nifty])</f>
        <v>0.32431968808494582</v>
      </c>
      <c r="O185">
        <v>975.42</v>
      </c>
      <c r="P185">
        <v>924.39254107757097</v>
      </c>
      <c r="Q185">
        <v>779.521236831029</v>
      </c>
      <c r="R185">
        <v>53.621808386228103</v>
      </c>
      <c r="S185" s="1">
        <f>(Table2[[#This Row],[Close Price]]-Table2[[#This Row],[20D EMA]])/Table2[[#This Row],[20D EMA]]</f>
        <v>2.0893563798158737E-2</v>
      </c>
      <c r="T185" s="1">
        <f>(Table2[[#This Row],[Close Price]]-Table2[[#This Row],[50D EMA]])/Table2[[#This Row],[50D EMA]]</f>
        <v>7.7247982593183634E-2</v>
      </c>
      <c r="U185" s="1">
        <f>(Table2[[#This Row],[Close Price]]-Table2[[#This Row],[200D EMA]])/Table2[[#This Row],[200D EMA]]</f>
        <v>0.27745076458494494</v>
      </c>
      <c r="V185">
        <v>1.20776327027067</v>
      </c>
      <c r="W185">
        <v>979.2</v>
      </c>
      <c r="X185">
        <v>1037</v>
      </c>
      <c r="Y185">
        <v>960.4</v>
      </c>
      <c r="Z185">
        <v>1107.6500000000001</v>
      </c>
      <c r="AA185">
        <v>924.05</v>
      </c>
      <c r="AB185">
        <v>1107.6500000000001</v>
      </c>
      <c r="AC185" s="1">
        <f>(Table2[[#This Row],[Close Price]]/Table2[[#This Row],[Day Low]])-1</f>
        <v>1.6952614379084796E-2</v>
      </c>
      <c r="AD185" s="1">
        <f>(Table2[[#This Row],[Day High]]/Table2[[#This Row],[Close Price]])-1</f>
        <v>4.1373769833299878E-2</v>
      </c>
      <c r="AE185" s="1">
        <f>(Table2[[#This Row],[Close Price]]/Table2[[#This Row],[Current Week Low]])-1</f>
        <v>3.6859641815909949E-2</v>
      </c>
      <c r="AF185" s="1">
        <f>(Table2[[#This Row],[Current Week High]]/Table2[[#This Row],[Close Price]])-1</f>
        <v>0.112321751355694</v>
      </c>
      <c r="AG185" s="1">
        <f>(Table2[[#This Row],[Close Price]]/Table2[[#This Row],[Current Month Low]])-1</f>
        <v>7.7647313457064104E-2</v>
      </c>
      <c r="AH185" s="1">
        <f>(Table2[[#This Row],[Current Month High]]/Table2[[#This Row],[Close Price]])-1</f>
        <v>0.112321751355694</v>
      </c>
      <c r="AI185">
        <v>11.2321751355693</v>
      </c>
      <c r="AJ185">
        <v>85.541270728526101</v>
      </c>
      <c r="AK185" t="str">
        <f>IF(AND(Table2[[#This Row],[20D EMA]]&gt;Table2[[#This Row],[50D EMA]],Table2[[#This Row],[50D EMA]]&gt;Table2[[#This Row],[200D EMA]]),"Uptrend","Downtrend/NoTrend")</f>
        <v>Uptrend</v>
      </c>
      <c r="AL185">
        <v>0.17</v>
      </c>
      <c r="AM185" t="s">
        <v>3191</v>
      </c>
      <c r="AN185">
        <v>4.53</v>
      </c>
      <c r="AO185" t="s">
        <v>3191</v>
      </c>
      <c r="AP185">
        <v>5.3111054098924998E-2</v>
      </c>
      <c r="AQ185">
        <f>(Table2[[#This Row],[Sharpe Ratio]]-AVERAGE(Table2[Sharpe Ratio]))/_xlfn.STDEV.P(Table2[Sharpe Ratio])</f>
        <v>-0.14848585899892436</v>
      </c>
      <c r="AR1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2.8073693978577334</v>
      </c>
      <c r="AS185">
        <f>_xlfn.RANK.AVG(Table2[[#This Row],[1Y Return vs Nifty Z-Score]],Table2[1Y Return vs Nifty Z-Score])</f>
        <v>201</v>
      </c>
      <c r="AT185">
        <f>_xlfn.RANK.AVG(Table2[[#This Row],[6M Return vs Nifty Z-Score]],Table2[6M Return vs Nifty Z-Score])</f>
        <v>106</v>
      </c>
      <c r="AU185">
        <f>_xlfn.RANK.AVG(Table2[[#This Row],[Sharpe Ratio Z-Score]],Table2[Sharpe Ratio Z-Score])</f>
        <v>378</v>
      </c>
      <c r="AV185">
        <f>(Table2[[#This Row],[Rank 1Y]]+Table2[[#This Row],[Rank 6M]]+Table2[[#This Row],[Rank Sharpe]])/3</f>
        <v>228.33333333333334</v>
      </c>
    </row>
    <row r="186" spans="1:48" x14ac:dyDescent="0.3">
      <c r="A186" t="s">
        <v>242</v>
      </c>
      <c r="B186" t="s">
        <v>243</v>
      </c>
      <c r="C186" t="s">
        <v>3154</v>
      </c>
      <c r="D186" t="s">
        <v>229</v>
      </c>
      <c r="E186">
        <v>107087.92028207501</v>
      </c>
      <c r="F186">
        <v>7120.4</v>
      </c>
      <c r="G186">
        <v>7.0240004411769403</v>
      </c>
      <c r="H186">
        <f>(Table2[[#This Row],[1Y Return vs Nifty]]-AVERAGE(Table2[1Y Return vs Nifty]))/_xlfn.STDEV.P(Table2[1Y Return vs Nifty])</f>
        <v>-0.28760693545602012</v>
      </c>
      <c r="I186">
        <v>8.1813267670977101</v>
      </c>
      <c r="J186">
        <f>(Table2[[#This Row],[1M Return vs Nifty]]-AVERAGE(Table2[1M Return vs Nifty]))/_xlfn.STDEV.P(Table2[1M Return vs Nifty])</f>
        <v>0.96903994020771123</v>
      </c>
      <c r="K186">
        <v>20.599231442609401</v>
      </c>
      <c r="L186">
        <f>(Table2[[#This Row],[6M Return vs Nifty]]-AVERAGE(Table2[6M Return vs Nifty]))/_xlfn.STDEV.P(Table2[6M Return vs Nifty])</f>
        <v>0.38774310868979672</v>
      </c>
      <c r="M186">
        <v>-4.4911455223425998</v>
      </c>
      <c r="N186">
        <f>(Table2[[#This Row],[1W Return vs Nifty]]-AVERAGE(Table2[1W Return vs Nifty]))/_xlfn.STDEV.P(Table2[1W Return vs Nifty])</f>
        <v>-1.0190974976101159</v>
      </c>
      <c r="O186">
        <v>7138.72</v>
      </c>
      <c r="P186">
        <v>6928.4325869022596</v>
      </c>
      <c r="Q186">
        <v>6151.5572934247502</v>
      </c>
      <c r="R186">
        <v>43.315697039558898</v>
      </c>
      <c r="S186" s="1">
        <f>(Table2[[#This Row],[Close Price]]-Table2[[#This Row],[20D EMA]])/Table2[[#This Row],[20D EMA]]</f>
        <v>-2.5662863930789579E-3</v>
      </c>
      <c r="T186" s="1">
        <f>(Table2[[#This Row],[Close Price]]-Table2[[#This Row],[50D EMA]])/Table2[[#This Row],[50D EMA]]</f>
        <v>2.7707192166470909E-2</v>
      </c>
      <c r="U186" s="1">
        <f>(Table2[[#This Row],[Close Price]]-Table2[[#This Row],[200D EMA]])/Table2[[#This Row],[200D EMA]]</f>
        <v>0.15749551867310441</v>
      </c>
      <c r="V186">
        <v>1.1691631359626999</v>
      </c>
      <c r="W186">
        <v>6612</v>
      </c>
      <c r="X186">
        <v>7170</v>
      </c>
      <c r="Y186">
        <v>6612</v>
      </c>
      <c r="Z186">
        <v>7605</v>
      </c>
      <c r="AA186">
        <v>6612</v>
      </c>
      <c r="AB186">
        <v>7605</v>
      </c>
      <c r="AC186" s="1">
        <f>(Table2[[#This Row],[Close Price]]/Table2[[#This Row],[Day Low]])-1</f>
        <v>7.6890502117362258E-2</v>
      </c>
      <c r="AD186" s="1">
        <f>(Table2[[#This Row],[Day High]]/Table2[[#This Row],[Close Price]])-1</f>
        <v>6.9659007920903626E-3</v>
      </c>
      <c r="AE186" s="1">
        <f>(Table2[[#This Row],[Close Price]]/Table2[[#This Row],[Current Week Low]])-1</f>
        <v>7.6890502117362258E-2</v>
      </c>
      <c r="AF186" s="1">
        <f>(Table2[[#This Row],[Current Week High]]/Table2[[#This Row],[Close Price]])-1</f>
        <v>6.805797427110849E-2</v>
      </c>
      <c r="AG186" s="1">
        <f>(Table2[[#This Row],[Close Price]]/Table2[[#This Row],[Current Month Low]])-1</f>
        <v>7.6890502117362258E-2</v>
      </c>
      <c r="AH186" s="1">
        <f>(Table2[[#This Row],[Current Month High]]/Table2[[#This Row],[Close Price]])-1</f>
        <v>6.805797427110849E-2</v>
      </c>
      <c r="AI186">
        <v>6.8057974271108401</v>
      </c>
      <c r="AJ186">
        <v>87.329650092080996</v>
      </c>
      <c r="AK186" t="str">
        <f>IF(AND(Table2[[#This Row],[20D EMA]]&gt;Table2[[#This Row],[50D EMA]],Table2[[#This Row],[50D EMA]]&gt;Table2[[#This Row],[200D EMA]]),"Uptrend","Downtrend/NoTrend")</f>
        <v>Uptrend</v>
      </c>
      <c r="AL186">
        <v>0.02</v>
      </c>
      <c r="AM186" t="s">
        <v>3191</v>
      </c>
      <c r="AN186">
        <v>-2.81</v>
      </c>
      <c r="AO186" t="s">
        <v>3190</v>
      </c>
      <c r="AP186">
        <v>0.15494214550347599</v>
      </c>
      <c r="AQ186">
        <f>(Table2[[#This Row],[Sharpe Ratio]]-AVERAGE(Table2[Sharpe Ratio]))/_xlfn.STDEV.P(Table2[Sharpe Ratio])</f>
        <v>1.0447402967771355</v>
      </c>
      <c r="AR1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1.0948189126085073</v>
      </c>
      <c r="AS186">
        <f>_xlfn.RANK.AVG(Table2[[#This Row],[1Y Return vs Nifty Z-Score]],Table2[1Y Return vs Nifty Z-Score])</f>
        <v>397</v>
      </c>
      <c r="AT186">
        <f>_xlfn.RANK.AVG(Table2[[#This Row],[6M Return vs Nifty Z-Score]],Table2[6M Return vs Nifty Z-Score])</f>
        <v>190</v>
      </c>
      <c r="AU186">
        <f>_xlfn.RANK.AVG(Table2[[#This Row],[Sharpe Ratio Z-Score]],Table2[Sharpe Ratio Z-Score])</f>
        <v>108</v>
      </c>
      <c r="AV186">
        <f>(Table2[[#This Row],[Rank 1Y]]+Table2[[#This Row],[Rank 6M]]+Table2[[#This Row],[Rank Sharpe]])/3</f>
        <v>231.66666666666666</v>
      </c>
    </row>
    <row r="187" spans="1:48" x14ac:dyDescent="0.3">
      <c r="A187" t="s">
        <v>912</v>
      </c>
      <c r="B187" t="s">
        <v>913</v>
      </c>
      <c r="C187" t="s">
        <v>3147</v>
      </c>
      <c r="D187" t="s">
        <v>914</v>
      </c>
      <c r="E187">
        <v>16931.738844</v>
      </c>
      <c r="F187">
        <v>2924.4</v>
      </c>
      <c r="G187">
        <v>94.186627061744502</v>
      </c>
      <c r="H187">
        <f>(Table2[[#This Row],[1Y Return vs Nifty]]-AVERAGE(Table2[1Y Return vs Nifty]))/_xlfn.STDEV.P(Table2[1Y Return vs Nifty])</f>
        <v>1.1975165147372484</v>
      </c>
      <c r="I187">
        <v>0.65290307205369502</v>
      </c>
      <c r="J187">
        <f>(Table2[[#This Row],[1M Return vs Nifty]]-AVERAGE(Table2[1M Return vs Nifty]))/_xlfn.STDEV.P(Table2[1M Return vs Nifty])</f>
        <v>0.10258299408122841</v>
      </c>
      <c r="K187">
        <v>53.155381214493801</v>
      </c>
      <c r="L187">
        <f>(Table2[[#This Row],[6M Return vs Nifty]]-AVERAGE(Table2[6M Return vs Nifty]))/_xlfn.STDEV.P(Table2[6M Return vs Nifty])</f>
        <v>1.4217610144291346</v>
      </c>
      <c r="M187">
        <v>2.61864829086799</v>
      </c>
      <c r="N187">
        <f>(Table2[[#This Row],[1W Return vs Nifty]]-AVERAGE(Table2[1W Return vs Nifty]))/_xlfn.STDEV.P(Table2[1W Return vs Nifty])</f>
        <v>0.54684263000475541</v>
      </c>
      <c r="O187">
        <v>2723.95</v>
      </c>
      <c r="P187">
        <v>2608.1646534230499</v>
      </c>
      <c r="Q187">
        <v>1983.3322179039901</v>
      </c>
      <c r="R187">
        <v>60.576609137694902</v>
      </c>
      <c r="S187" s="1">
        <f>(Table2[[#This Row],[Close Price]]-Table2[[#This Row],[20D EMA]])/Table2[[#This Row],[20D EMA]]</f>
        <v>7.3587988032085869E-2</v>
      </c>
      <c r="T187" s="1">
        <f>(Table2[[#This Row],[Close Price]]-Table2[[#This Row],[50D EMA]])/Table2[[#This Row],[50D EMA]]</f>
        <v>0.12124822954022915</v>
      </c>
      <c r="U187" s="1">
        <f>(Table2[[#This Row],[Close Price]]-Table2[[#This Row],[200D EMA]])/Table2[[#This Row],[200D EMA]]</f>
        <v>0.47448822421215037</v>
      </c>
      <c r="V187">
        <v>1.1401864166303</v>
      </c>
      <c r="W187">
        <v>2750</v>
      </c>
      <c r="X187">
        <v>3038.6</v>
      </c>
      <c r="Y187">
        <v>2684.05</v>
      </c>
      <c r="Z187">
        <v>3038.6</v>
      </c>
      <c r="AA187">
        <v>2431.3000000000002</v>
      </c>
      <c r="AB187">
        <v>3038.6</v>
      </c>
      <c r="AC187" s="1">
        <f>(Table2[[#This Row],[Close Price]]/Table2[[#This Row],[Day Low]])-1</f>
        <v>6.3418181818181818E-2</v>
      </c>
      <c r="AD187" s="1">
        <f>(Table2[[#This Row],[Day High]]/Table2[[#This Row],[Close Price]])-1</f>
        <v>3.9050745452058555E-2</v>
      </c>
      <c r="AE187" s="1">
        <f>(Table2[[#This Row],[Close Price]]/Table2[[#This Row],[Current Week Low]])-1</f>
        <v>8.9547512155138564E-2</v>
      </c>
      <c r="AF187" s="1">
        <f>(Table2[[#This Row],[Current Week High]]/Table2[[#This Row],[Close Price]])-1</f>
        <v>3.9050745452058555E-2</v>
      </c>
      <c r="AG187" s="1">
        <f>(Table2[[#This Row],[Close Price]]/Table2[[#This Row],[Current Month Low]])-1</f>
        <v>0.20281330975198442</v>
      </c>
      <c r="AH187" s="1">
        <f>(Table2[[#This Row],[Current Month High]]/Table2[[#This Row],[Close Price]])-1</f>
        <v>3.9050745452058555E-2</v>
      </c>
      <c r="AI187">
        <v>3.9050745452058502</v>
      </c>
      <c r="AJ187">
        <v>138.609660574412</v>
      </c>
      <c r="AK187" t="str">
        <f>IF(AND(Table2[[#This Row],[20D EMA]]&gt;Table2[[#This Row],[50D EMA]],Table2[[#This Row],[50D EMA]]&gt;Table2[[#This Row],[200D EMA]]),"Uptrend","Downtrend/NoTrend")</f>
        <v>Uptrend</v>
      </c>
      <c r="AL187">
        <v>0.26</v>
      </c>
      <c r="AM187" t="s">
        <v>3191</v>
      </c>
      <c r="AN187">
        <v>10.44</v>
      </c>
      <c r="AO187" t="s">
        <v>3191</v>
      </c>
      <c r="AQ187">
        <f>(Table2[[#This Row],[Sharpe Ratio]]-AVERAGE(Table2[Sharpe Ratio]))/_xlfn.STDEV.P(Table2[Sharpe Ratio])</f>
        <v>-0.77082524510946515</v>
      </c>
      <c r="AR1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2.4978779081429017</v>
      </c>
      <c r="AS187">
        <f>_xlfn.RANK.AVG(Table2[[#This Row],[1Y Return vs Nifty Z-Score]],Table2[1Y Return vs Nifty Z-Score])</f>
        <v>89</v>
      </c>
      <c r="AT187">
        <f>_xlfn.RANK.AVG(Table2[[#This Row],[6M Return vs Nifty Z-Score]],Table2[6M Return vs Nifty Z-Score])</f>
        <v>58</v>
      </c>
      <c r="AU187">
        <f>_xlfn.RANK.AVG(Table2[[#This Row],[Sharpe Ratio Z-Score]],Table2[Sharpe Ratio Z-Score])</f>
        <v>548.5</v>
      </c>
      <c r="AV187">
        <f>(Table2[[#This Row],[Rank 1Y]]+Table2[[#This Row],[Rank 6M]]+Table2[[#This Row],[Rank Sharpe]])/3</f>
        <v>231.83333333333334</v>
      </c>
    </row>
    <row r="188" spans="1:48" x14ac:dyDescent="0.3">
      <c r="A188" t="s">
        <v>337</v>
      </c>
      <c r="B188" t="s">
        <v>338</v>
      </c>
      <c r="C188" t="s">
        <v>3145</v>
      </c>
      <c r="D188" t="s">
        <v>120</v>
      </c>
      <c r="E188">
        <v>76432.841130529996</v>
      </c>
      <c r="F188">
        <v>1683.6</v>
      </c>
      <c r="G188">
        <v>99.987911252985199</v>
      </c>
      <c r="H188">
        <f>(Table2[[#This Row],[1Y Return vs Nifty]]-AVERAGE(Table2[1Y Return vs Nifty]))/_xlfn.STDEV.P(Table2[1Y Return vs Nifty])</f>
        <v>1.2963618975313236</v>
      </c>
      <c r="I188">
        <v>-6.1088152390178401</v>
      </c>
      <c r="J188">
        <f>(Table2[[#This Row],[1M Return vs Nifty]]-AVERAGE(Table2[1M Return vs Nifty]))/_xlfn.STDEV.P(Table2[1M Return vs Nifty])</f>
        <v>-0.67563274346226121</v>
      </c>
      <c r="K188">
        <v>25.630679164952198</v>
      </c>
      <c r="L188">
        <f>(Table2[[#This Row],[6M Return vs Nifty]]-AVERAGE(Table2[6M Return vs Nifty]))/_xlfn.STDEV.P(Table2[6M Return vs Nifty])</f>
        <v>0.54754723396713068</v>
      </c>
      <c r="M188">
        <v>3.6288164273318602</v>
      </c>
      <c r="N188">
        <f>(Table2[[#This Row],[1W Return vs Nifty]]-AVERAGE(Table2[1W Return vs Nifty]))/_xlfn.STDEV.P(Table2[1W Return vs Nifty])</f>
        <v>0.76933330443014825</v>
      </c>
      <c r="O188">
        <v>1696.62</v>
      </c>
      <c r="P188">
        <v>1670.02064402624</v>
      </c>
      <c r="Q188">
        <v>1365.8331608485601</v>
      </c>
      <c r="R188">
        <v>48.813947982972202</v>
      </c>
      <c r="S188" s="1">
        <f>(Table2[[#This Row],[Close Price]]-Table2[[#This Row],[20D EMA]])/Table2[[#This Row],[20D EMA]]</f>
        <v>-7.6740814089188989E-3</v>
      </c>
      <c r="T188" s="1">
        <f>(Table2[[#This Row],[Close Price]]-Table2[[#This Row],[50D EMA]])/Table2[[#This Row],[50D EMA]]</f>
        <v>8.1312503664754329E-3</v>
      </c>
      <c r="U188" s="1">
        <f>(Table2[[#This Row],[Close Price]]-Table2[[#This Row],[200D EMA]])/Table2[[#This Row],[200D EMA]]</f>
        <v>0.23265421301824213</v>
      </c>
      <c r="V188">
        <v>0.81943355285764696</v>
      </c>
      <c r="W188">
        <v>1654.8</v>
      </c>
      <c r="X188">
        <v>1710</v>
      </c>
      <c r="Y188">
        <v>1642.45</v>
      </c>
      <c r="Z188">
        <v>1730</v>
      </c>
      <c r="AA188">
        <v>1595.4</v>
      </c>
      <c r="AB188">
        <v>1779</v>
      </c>
      <c r="AC188" s="1">
        <f>(Table2[[#This Row],[Close Price]]/Table2[[#This Row],[Day Low]])-1</f>
        <v>1.7403915881073262E-2</v>
      </c>
      <c r="AD188" s="1">
        <f>(Table2[[#This Row],[Day High]]/Table2[[#This Row],[Close Price]])-1</f>
        <v>1.5680684248039922E-2</v>
      </c>
      <c r="AE188" s="1">
        <f>(Table2[[#This Row],[Close Price]]/Table2[[#This Row],[Current Week Low]])-1</f>
        <v>2.5054035130445351E-2</v>
      </c>
      <c r="AF188" s="1">
        <f>(Table2[[#This Row],[Current Week High]]/Table2[[#This Row],[Close Price]])-1</f>
        <v>2.7559990496555109E-2</v>
      </c>
      <c r="AG188" s="1">
        <f>(Table2[[#This Row],[Close Price]]/Table2[[#This Row],[Current Month Low]])-1</f>
        <v>5.5283941331327524E-2</v>
      </c>
      <c r="AH188" s="1">
        <f>(Table2[[#This Row],[Current Month High]]/Table2[[#This Row],[Close Price]])-1</f>
        <v>5.6664290805417128E-2</v>
      </c>
      <c r="AI188">
        <v>16.8032786885246</v>
      </c>
      <c r="AJ188">
        <v>154.58944503251101</v>
      </c>
      <c r="AK188" t="str">
        <f>IF(AND(Table2[[#This Row],[20D EMA]]&gt;Table2[[#This Row],[50D EMA]],Table2[[#This Row],[50D EMA]]&gt;Table2[[#This Row],[200D EMA]]),"Uptrend","Downtrend/NoTrend")</f>
        <v>Uptrend</v>
      </c>
      <c r="AL188">
        <v>0.12</v>
      </c>
      <c r="AM188" t="s">
        <v>3191</v>
      </c>
      <c r="AN188">
        <v>-2.71</v>
      </c>
      <c r="AO188" t="s">
        <v>3190</v>
      </c>
      <c r="AP188">
        <v>2.3963617216813001E-2</v>
      </c>
      <c r="AQ188">
        <f>(Table2[[#This Row],[Sharpe Ratio]]-AVERAGE(Table2[Sharpe Ratio]))/_xlfn.STDEV.P(Table2[Sharpe Ratio])</f>
        <v>-0.49002677328999411</v>
      </c>
      <c r="AR1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1.4475829191763472</v>
      </c>
      <c r="AS188">
        <f>_xlfn.RANK.AVG(Table2[[#This Row],[1Y Return vs Nifty Z-Score]],Table2[1Y Return vs Nifty Z-Score])</f>
        <v>77</v>
      </c>
      <c r="AT188">
        <f>_xlfn.RANK.AVG(Table2[[#This Row],[6M Return vs Nifty Z-Score]],Table2[6M Return vs Nifty Z-Score])</f>
        <v>159</v>
      </c>
      <c r="AU188">
        <f>_xlfn.RANK.AVG(Table2[[#This Row],[Sharpe Ratio Z-Score]],Table2[Sharpe Ratio Z-Score])</f>
        <v>460</v>
      </c>
      <c r="AV188">
        <f>(Table2[[#This Row],[Rank 1Y]]+Table2[[#This Row],[Rank 6M]]+Table2[[#This Row],[Rank Sharpe]])/3</f>
        <v>232</v>
      </c>
    </row>
    <row r="189" spans="1:48" x14ac:dyDescent="0.3">
      <c r="A189" t="s">
        <v>650</v>
      </c>
      <c r="B189" t="s">
        <v>651</v>
      </c>
      <c r="C189" t="s">
        <v>3147</v>
      </c>
      <c r="D189" t="s">
        <v>234</v>
      </c>
      <c r="E189">
        <v>29332.86765674</v>
      </c>
      <c r="F189">
        <v>2242.1</v>
      </c>
      <c r="G189">
        <v>52.035280474619597</v>
      </c>
      <c r="H189">
        <f>(Table2[[#This Row],[1Y Return vs Nifty]]-AVERAGE(Table2[1Y Return vs Nifty]))/_xlfn.STDEV.P(Table2[1Y Return vs Nifty])</f>
        <v>0.47931932746947015</v>
      </c>
      <c r="I189">
        <v>2.6522829084323298</v>
      </c>
      <c r="J189">
        <f>(Table2[[#This Row],[1M Return vs Nifty]]-AVERAGE(Table2[1M Return vs Nifty]))/_xlfn.STDEV.P(Table2[1M Return vs Nifty])</f>
        <v>0.33269445131973741</v>
      </c>
      <c r="K189">
        <v>15.7178061739776</v>
      </c>
      <c r="L189">
        <f>(Table2[[#This Row],[6M Return vs Nifty]]-AVERAGE(Table2[6M Return vs Nifty]))/_xlfn.STDEV.P(Table2[6M Return vs Nifty])</f>
        <v>0.23270385593231119</v>
      </c>
      <c r="M189">
        <v>3.8801104919657798</v>
      </c>
      <c r="N189">
        <f>(Table2[[#This Row],[1W Return vs Nifty]]-AVERAGE(Table2[1W Return vs Nifty]))/_xlfn.STDEV.P(Table2[1W Return vs Nifty])</f>
        <v>0.82468110634678371</v>
      </c>
      <c r="O189">
        <v>2123.42</v>
      </c>
      <c r="P189">
        <v>2013.7164443648101</v>
      </c>
      <c r="Q189">
        <v>1762.8408444373299</v>
      </c>
      <c r="R189">
        <v>64.759595047312402</v>
      </c>
      <c r="S189" s="1">
        <f>(Table2[[#This Row],[Close Price]]-Table2[[#This Row],[20D EMA]])/Table2[[#This Row],[20D EMA]]</f>
        <v>5.5890968343521225E-2</v>
      </c>
      <c r="T189" s="1">
        <f>(Table2[[#This Row],[Close Price]]-Table2[[#This Row],[50D EMA]])/Table2[[#This Row],[50D EMA]]</f>
        <v>0.11341395968349915</v>
      </c>
      <c r="U189" s="1">
        <f>(Table2[[#This Row],[Close Price]]-Table2[[#This Row],[200D EMA]])/Table2[[#This Row],[200D EMA]]</f>
        <v>0.27186751264300418</v>
      </c>
      <c r="V189">
        <v>0.65056588063016396</v>
      </c>
      <c r="W189">
        <v>2102.5</v>
      </c>
      <c r="X189">
        <v>2263.6999999999998</v>
      </c>
      <c r="Y189">
        <v>2102.5</v>
      </c>
      <c r="Z189">
        <v>2280</v>
      </c>
      <c r="AA189">
        <v>1927.75</v>
      </c>
      <c r="AB189">
        <v>2280</v>
      </c>
      <c r="AC189" s="1">
        <f>(Table2[[#This Row],[Close Price]]/Table2[[#This Row],[Day Low]])-1</f>
        <v>6.6397146254459027E-2</v>
      </c>
      <c r="AD189" s="1">
        <f>(Table2[[#This Row],[Day High]]/Table2[[#This Row],[Close Price]])-1</f>
        <v>9.6338254315151417E-3</v>
      </c>
      <c r="AE189" s="1">
        <f>(Table2[[#This Row],[Close Price]]/Table2[[#This Row],[Current Week Low]])-1</f>
        <v>6.6397146254459027E-2</v>
      </c>
      <c r="AF189" s="1">
        <f>(Table2[[#This Row],[Current Week High]]/Table2[[#This Row],[Close Price]])-1</f>
        <v>1.6903795548815825E-2</v>
      </c>
      <c r="AG189" s="1">
        <f>(Table2[[#This Row],[Close Price]]/Table2[[#This Row],[Current Month Low]])-1</f>
        <v>0.16306575022694836</v>
      </c>
      <c r="AH189" s="1">
        <f>(Table2[[#This Row],[Current Month High]]/Table2[[#This Row],[Close Price]])-1</f>
        <v>1.6903795548815825E-2</v>
      </c>
      <c r="AI189">
        <v>4.0408545559966003</v>
      </c>
      <c r="AJ189">
        <v>96.460021905804993</v>
      </c>
      <c r="AK189" t="str">
        <f>IF(AND(Table2[[#This Row],[20D EMA]]&gt;Table2[[#This Row],[50D EMA]],Table2[[#This Row],[50D EMA]]&gt;Table2[[#This Row],[200D EMA]]),"Uptrend","Downtrend/NoTrend")</f>
        <v>Uptrend</v>
      </c>
      <c r="AL189">
        <v>0.28000000000000003</v>
      </c>
      <c r="AM189" t="s">
        <v>3191</v>
      </c>
      <c r="AN189">
        <v>7.88</v>
      </c>
      <c r="AO189" t="s">
        <v>3191</v>
      </c>
      <c r="AP189">
        <v>8.0084851868301998E-2</v>
      </c>
      <c r="AQ189">
        <f>(Table2[[#This Row],[Sharpe Ratio]]-AVERAGE(Table2[Sharpe Ratio]))/_xlfn.STDEV.P(Table2[Sharpe Ratio])</f>
        <v>0.16758500477261079</v>
      </c>
      <c r="AR1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2.0369837458409132</v>
      </c>
      <c r="AS189">
        <f>_xlfn.RANK.AVG(Table2[[#This Row],[1Y Return vs Nifty Z-Score]],Table2[1Y Return vs Nifty Z-Score])</f>
        <v>172</v>
      </c>
      <c r="AT189">
        <f>_xlfn.RANK.AVG(Table2[[#This Row],[6M Return vs Nifty Z-Score]],Table2[6M Return vs Nifty Z-Score])</f>
        <v>229</v>
      </c>
      <c r="AU189">
        <f>_xlfn.RANK.AVG(Table2[[#This Row],[Sharpe Ratio Z-Score]],Table2[Sharpe Ratio Z-Score])</f>
        <v>295</v>
      </c>
      <c r="AV189">
        <f>(Table2[[#This Row],[Rank 1Y]]+Table2[[#This Row],[Rank 6M]]+Table2[[#This Row],[Rank Sharpe]])/3</f>
        <v>232</v>
      </c>
    </row>
    <row r="190" spans="1:48" x14ac:dyDescent="0.3">
      <c r="A190" t="s">
        <v>1794</v>
      </c>
      <c r="B190" t="s">
        <v>1795</v>
      </c>
      <c r="C190" t="s">
        <v>3155</v>
      </c>
      <c r="D190" t="s">
        <v>48</v>
      </c>
      <c r="E190">
        <v>4513.1836377</v>
      </c>
      <c r="F190">
        <v>2360.4499999999998</v>
      </c>
      <c r="G190">
        <v>9.9405328834419802</v>
      </c>
      <c r="H190">
        <f>(Table2[[#This Row],[1Y Return vs Nifty]]-AVERAGE(Table2[1Y Return vs Nifty]))/_xlfn.STDEV.P(Table2[1Y Return vs Nifty])</f>
        <v>-0.23791349583409868</v>
      </c>
      <c r="I190">
        <v>28.869989743465599</v>
      </c>
      <c r="J190">
        <f>(Table2[[#This Row],[1M Return vs Nifty]]-AVERAGE(Table2[1M Return vs Nifty]))/_xlfn.STDEV.P(Table2[1M Return vs Nifty])</f>
        <v>3.3501274650430077</v>
      </c>
      <c r="K190">
        <v>31.287515467534799</v>
      </c>
      <c r="L190">
        <f>(Table2[[#This Row],[6M Return vs Nifty]]-AVERAGE(Table2[6M Return vs Nifty]))/_xlfn.STDEV.P(Table2[6M Return vs Nifty])</f>
        <v>0.72721436499127179</v>
      </c>
      <c r="M190">
        <v>15.758092500336501</v>
      </c>
      <c r="N190">
        <f>(Table2[[#This Row],[1W Return vs Nifty]]-AVERAGE(Table2[1W Return vs Nifty]))/_xlfn.STDEV.P(Table2[1W Return vs Nifty])</f>
        <v>3.4408200761484755</v>
      </c>
      <c r="O190">
        <v>2248.69</v>
      </c>
      <c r="P190">
        <v>2107.2501895072601</v>
      </c>
      <c r="Q190">
        <v>1849.7026715539</v>
      </c>
      <c r="R190">
        <v>85.324925615834999</v>
      </c>
      <c r="S190" s="1">
        <f>(Table2[[#This Row],[Close Price]]-Table2[[#This Row],[20D EMA]])/Table2[[#This Row],[20D EMA]]</f>
        <v>4.970004758325948E-2</v>
      </c>
      <c r="T190" s="1">
        <f>(Table2[[#This Row],[Close Price]]-Table2[[#This Row],[50D EMA]])/Table2[[#This Row],[50D EMA]]</f>
        <v>0.12015650146978782</v>
      </c>
      <c r="U190" s="1">
        <f>(Table2[[#This Row],[Close Price]]-Table2[[#This Row],[200D EMA]])/Table2[[#This Row],[200D EMA]]</f>
        <v>0.27612401511916002</v>
      </c>
      <c r="V190">
        <v>1.82684473264988</v>
      </c>
      <c r="W190">
        <v>2299</v>
      </c>
      <c r="X190">
        <v>2590</v>
      </c>
      <c r="Y190">
        <v>2236.0500000000002</v>
      </c>
      <c r="Z190">
        <v>2735</v>
      </c>
      <c r="AA190">
        <v>2010</v>
      </c>
      <c r="AB190">
        <v>2735</v>
      </c>
      <c r="AC190" s="1">
        <f>(Table2[[#This Row],[Close Price]]/Table2[[#This Row],[Day Low]])-1</f>
        <v>2.6729012614179926E-2</v>
      </c>
      <c r="AD190" s="1">
        <f>(Table2[[#This Row],[Day High]]/Table2[[#This Row],[Close Price]])-1</f>
        <v>9.7248406024275091E-2</v>
      </c>
      <c r="AE190" s="1">
        <f>(Table2[[#This Row],[Close Price]]/Table2[[#This Row],[Current Week Low]])-1</f>
        <v>5.5633818563985526E-2</v>
      </c>
      <c r="AF190" s="1">
        <f>(Table2[[#This Row],[Current Week High]]/Table2[[#This Row],[Close Price]])-1</f>
        <v>0.15867737084030598</v>
      </c>
      <c r="AG190" s="1">
        <f>(Table2[[#This Row],[Close Price]]/Table2[[#This Row],[Current Month Low]])-1</f>
        <v>0.17435323383084578</v>
      </c>
      <c r="AH190" s="1">
        <f>(Table2[[#This Row],[Current Month High]]/Table2[[#This Row],[Close Price]])-1</f>
        <v>0.15867737084030598</v>
      </c>
      <c r="AI190">
        <v>15.8677370840305</v>
      </c>
      <c r="AJ190">
        <v>66.934229137199395</v>
      </c>
      <c r="AK190" t="str">
        <f>IF(AND(Table2[[#This Row],[20D EMA]]&gt;Table2[[#This Row],[50D EMA]],Table2[[#This Row],[50D EMA]]&gt;Table2[[#This Row],[200D EMA]]),"Uptrend","Downtrend/NoTrend")</f>
        <v>Uptrend</v>
      </c>
      <c r="AL190">
        <v>0.24</v>
      </c>
      <c r="AM190" t="s">
        <v>3191</v>
      </c>
      <c r="AN190">
        <v>11.69</v>
      </c>
      <c r="AO190" t="s">
        <v>3191</v>
      </c>
      <c r="AP190">
        <v>0.11061594274506199</v>
      </c>
      <c r="AQ190">
        <f>(Table2[[#This Row],[Sharpe Ratio]]-AVERAGE(Table2[Sharpe Ratio]))/_xlfn.STDEV.P(Table2[Sharpe Ratio])</f>
        <v>0.52533916115100088</v>
      </c>
      <c r="AR1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7.8055875714996574</v>
      </c>
      <c r="AS190">
        <f>_xlfn.RANK.AVG(Table2[[#This Row],[1Y Return vs Nifty Z-Score]],Table2[1Y Return vs Nifty Z-Score])</f>
        <v>375</v>
      </c>
      <c r="AT190">
        <f>_xlfn.RANK.AVG(Table2[[#This Row],[6M Return vs Nifty Z-Score]],Table2[6M Return vs Nifty Z-Score])</f>
        <v>121</v>
      </c>
      <c r="AU190">
        <f>_xlfn.RANK.AVG(Table2[[#This Row],[Sharpe Ratio Z-Score]],Table2[Sharpe Ratio Z-Score])</f>
        <v>203</v>
      </c>
      <c r="AV190">
        <f>(Table2[[#This Row],[Rank 1Y]]+Table2[[#This Row],[Rank 6M]]+Table2[[#This Row],[Rank Sharpe]])/3</f>
        <v>233</v>
      </c>
    </row>
    <row r="191" spans="1:48" x14ac:dyDescent="0.3">
      <c r="A191" t="s">
        <v>776</v>
      </c>
      <c r="B191" t="s">
        <v>777</v>
      </c>
      <c r="C191" t="s">
        <v>3148</v>
      </c>
      <c r="D191" t="s">
        <v>209</v>
      </c>
      <c r="E191">
        <v>21105.816298599999</v>
      </c>
      <c r="F191">
        <v>1294.6500000000001</v>
      </c>
      <c r="G191">
        <v>58.127590507167099</v>
      </c>
      <c r="H191">
        <f>(Table2[[#This Row],[1Y Return vs Nifty]]-AVERAGE(Table2[1Y Return vs Nifty]))/_xlfn.STDEV.P(Table2[1Y Return vs Nifty])</f>
        <v>0.58312336419923305</v>
      </c>
      <c r="I191">
        <v>-5.3089137096919297</v>
      </c>
      <c r="J191">
        <f>(Table2[[#This Row],[1M Return vs Nifty]]-AVERAGE(Table2[1M Return vs Nifty]))/_xlfn.STDEV.P(Table2[1M Return vs Nifty])</f>
        <v>-0.58357094349238325</v>
      </c>
      <c r="K191">
        <v>-3.0732301478659201</v>
      </c>
      <c r="L191">
        <f>(Table2[[#This Row],[6M Return vs Nifty]]-AVERAGE(Table2[6M Return vs Nifty]))/_xlfn.STDEV.P(Table2[6M Return vs Nifty])</f>
        <v>-0.3641194220145334</v>
      </c>
      <c r="M191">
        <v>-0.68485770731442097</v>
      </c>
      <c r="N191">
        <f>(Table2[[#This Row],[1W Return vs Nifty]]-AVERAGE(Table2[1W Return vs Nifty]))/_xlfn.STDEV.P(Table2[1W Return vs Nifty])</f>
        <v>-0.18075830193200768</v>
      </c>
      <c r="O191">
        <v>1321.35</v>
      </c>
      <c r="P191">
        <v>1319.3616699869499</v>
      </c>
      <c r="Q191">
        <v>1148.3914250359001</v>
      </c>
      <c r="R191">
        <v>40.577661723513501</v>
      </c>
      <c r="S191" s="1">
        <f>(Table2[[#This Row],[Close Price]]-Table2[[#This Row],[20D EMA]])/Table2[[#This Row],[20D EMA]]</f>
        <v>-2.0206606879327824E-2</v>
      </c>
      <c r="T191" s="1">
        <f>(Table2[[#This Row],[Close Price]]-Table2[[#This Row],[50D EMA]])/Table2[[#This Row],[50D EMA]]</f>
        <v>-1.8730019636840161E-2</v>
      </c>
      <c r="U191" s="1">
        <f>(Table2[[#This Row],[Close Price]]-Table2[[#This Row],[200D EMA]])/Table2[[#This Row],[200D EMA]]</f>
        <v>0.12735951503602339</v>
      </c>
      <c r="V191">
        <v>1.0385345481966799</v>
      </c>
      <c r="W191">
        <v>1279</v>
      </c>
      <c r="X191">
        <v>1337.9</v>
      </c>
      <c r="Y191">
        <v>1266.6500000000001</v>
      </c>
      <c r="Z191">
        <v>1337.9</v>
      </c>
      <c r="AA191">
        <v>1266.6500000000001</v>
      </c>
      <c r="AB191">
        <v>1426.95</v>
      </c>
      <c r="AC191" s="1">
        <f>(Table2[[#This Row],[Close Price]]/Table2[[#This Row],[Day Low]])-1</f>
        <v>1.2236121970289338E-2</v>
      </c>
      <c r="AD191" s="1">
        <f>(Table2[[#This Row],[Day High]]/Table2[[#This Row],[Close Price]])-1</f>
        <v>3.3406712238829073E-2</v>
      </c>
      <c r="AE191" s="1">
        <f>(Table2[[#This Row],[Close Price]]/Table2[[#This Row],[Current Week Low]])-1</f>
        <v>2.210555402044756E-2</v>
      </c>
      <c r="AF191" s="1">
        <f>(Table2[[#This Row],[Current Week High]]/Table2[[#This Row],[Close Price]])-1</f>
        <v>3.3406712238829073E-2</v>
      </c>
      <c r="AG191" s="1">
        <f>(Table2[[#This Row],[Close Price]]/Table2[[#This Row],[Current Month Low]])-1</f>
        <v>2.210555402044756E-2</v>
      </c>
      <c r="AH191" s="1">
        <f>(Table2[[#This Row],[Current Month High]]/Table2[[#This Row],[Close Price]])-1</f>
        <v>0.10218978102189769</v>
      </c>
      <c r="AI191">
        <v>11.922141119221401</v>
      </c>
      <c r="AJ191">
        <v>115.326403326403</v>
      </c>
      <c r="AK191" t="str">
        <f>IF(AND(Table2[[#This Row],[20D EMA]]&gt;Table2[[#This Row],[50D EMA]],Table2[[#This Row],[50D EMA]]&gt;Table2[[#This Row],[200D EMA]]),"Uptrend","Downtrend/NoTrend")</f>
        <v>Uptrend</v>
      </c>
      <c r="AL191">
        <v>-0.02</v>
      </c>
      <c r="AM191" t="s">
        <v>3190</v>
      </c>
      <c r="AN191">
        <v>-4.04</v>
      </c>
      <c r="AO191" t="s">
        <v>3190</v>
      </c>
      <c r="AP191">
        <v>0.155717555802525</v>
      </c>
      <c r="AQ191">
        <f>(Table2[[#This Row],[Sharpe Ratio]]-AVERAGE(Table2[Sharpe Ratio]))/_xlfn.STDEV.P(Table2[Sharpe Ratio])</f>
        <v>1.05382632185574</v>
      </c>
      <c r="AR1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0.50850101861604868</v>
      </c>
      <c r="AS191">
        <f>_xlfn.RANK.AVG(Table2[[#This Row],[1Y Return vs Nifty Z-Score]],Table2[1Y Return vs Nifty Z-Score])</f>
        <v>148</v>
      </c>
      <c r="AT191">
        <f>_xlfn.RANK.AVG(Table2[[#This Row],[6M Return vs Nifty Z-Score]],Table2[6M Return vs Nifty Z-Score])</f>
        <v>449</v>
      </c>
      <c r="AU191">
        <f>_xlfn.RANK.AVG(Table2[[#This Row],[Sharpe Ratio Z-Score]],Table2[Sharpe Ratio Z-Score])</f>
        <v>104</v>
      </c>
      <c r="AV191">
        <f>(Table2[[#This Row],[Rank 1Y]]+Table2[[#This Row],[Rank 6M]]+Table2[[#This Row],[Rank Sharpe]])/3</f>
        <v>233.66666666666666</v>
      </c>
    </row>
    <row r="192" spans="1:48" x14ac:dyDescent="0.3">
      <c r="A192" t="s">
        <v>325</v>
      </c>
      <c r="B192" t="s">
        <v>326</v>
      </c>
      <c r="C192" t="s">
        <v>3149</v>
      </c>
      <c r="D192" t="s">
        <v>51</v>
      </c>
      <c r="E192">
        <v>85299.430361894905</v>
      </c>
      <c r="F192">
        <v>1472.7</v>
      </c>
      <c r="G192">
        <v>37.303473258586401</v>
      </c>
      <c r="H192">
        <f>(Table2[[#This Row],[1Y Return vs Nifty]]-AVERAGE(Table2[1Y Return vs Nifty]))/_xlfn.STDEV.P(Table2[1Y Return vs Nifty])</f>
        <v>0.22831091700132256</v>
      </c>
      <c r="I192">
        <v>-3.7868870709821998</v>
      </c>
      <c r="J192">
        <f>(Table2[[#This Row],[1M Return vs Nifty]]-AVERAGE(Table2[1M Return vs Nifty]))/_xlfn.STDEV.P(Table2[1M Return vs Nifty])</f>
        <v>-0.40839874188426456</v>
      </c>
      <c r="K192">
        <v>19.145703708558599</v>
      </c>
      <c r="L192">
        <f>(Table2[[#This Row],[6M Return vs Nifty]]-AVERAGE(Table2[6M Return vs Nifty]))/_xlfn.STDEV.P(Table2[6M Return vs Nifty])</f>
        <v>0.3415775235690639</v>
      </c>
      <c r="M192">
        <v>-0.26507946929315901</v>
      </c>
      <c r="N192">
        <f>(Table2[[#This Row],[1W Return vs Nifty]]-AVERAGE(Table2[1W Return vs Nifty]))/_xlfn.STDEV.P(Table2[1W Return vs Nifty])</f>
        <v>-8.8301670293048737E-2</v>
      </c>
      <c r="O192">
        <v>1487.87</v>
      </c>
      <c r="P192">
        <v>1475.82456230035</v>
      </c>
      <c r="Q192">
        <v>1273.96445715147</v>
      </c>
      <c r="R192">
        <v>42.049690162635997</v>
      </c>
      <c r="S192" s="1">
        <f>(Table2[[#This Row],[Close Price]]-Table2[[#This Row],[20D EMA]])/Table2[[#This Row],[20D EMA]]</f>
        <v>-1.0195783233750158E-2</v>
      </c>
      <c r="T192" s="1">
        <f>(Table2[[#This Row],[Close Price]]-Table2[[#This Row],[50D EMA]])/Table2[[#This Row],[50D EMA]]</f>
        <v>-2.1171637741817292E-3</v>
      </c>
      <c r="U192" s="1">
        <f>(Table2[[#This Row],[Close Price]]-Table2[[#This Row],[200D EMA]])/Table2[[#This Row],[200D EMA]]</f>
        <v>0.15599771385529404</v>
      </c>
      <c r="V192">
        <v>0.59550192764453802</v>
      </c>
      <c r="W192">
        <v>1450</v>
      </c>
      <c r="X192">
        <v>1481.55</v>
      </c>
      <c r="Y192">
        <v>1450</v>
      </c>
      <c r="Z192">
        <v>1502.7</v>
      </c>
      <c r="AA192">
        <v>1407</v>
      </c>
      <c r="AB192">
        <v>1520.05</v>
      </c>
      <c r="AC192" s="1">
        <f>(Table2[[#This Row],[Close Price]]/Table2[[#This Row],[Day Low]])-1</f>
        <v>1.5655172413793217E-2</v>
      </c>
      <c r="AD192" s="1">
        <f>(Table2[[#This Row],[Day High]]/Table2[[#This Row],[Close Price]])-1</f>
        <v>6.0093705438988287E-3</v>
      </c>
      <c r="AE192" s="1">
        <f>(Table2[[#This Row],[Close Price]]/Table2[[#This Row],[Current Week Low]])-1</f>
        <v>1.5655172413793217E-2</v>
      </c>
      <c r="AF192" s="1">
        <f>(Table2[[#This Row],[Current Week High]]/Table2[[#This Row],[Close Price]])-1</f>
        <v>2.0370747606437201E-2</v>
      </c>
      <c r="AG192" s="1">
        <f>(Table2[[#This Row],[Close Price]]/Table2[[#This Row],[Current Month Low]])-1</f>
        <v>4.6695095948827259E-2</v>
      </c>
      <c r="AH192" s="1">
        <f>(Table2[[#This Row],[Current Month High]]/Table2[[#This Row],[Close Price]])-1</f>
        <v>3.2151829972159929E-2</v>
      </c>
      <c r="AI192">
        <v>8.10076729815985</v>
      </c>
      <c r="AJ192">
        <v>76.445216557838606</v>
      </c>
      <c r="AK192" t="str">
        <f>IF(AND(Table2[[#This Row],[20D EMA]]&gt;Table2[[#This Row],[50D EMA]],Table2[[#This Row],[50D EMA]]&gt;Table2[[#This Row],[200D EMA]]),"Uptrend","Downtrend/NoTrend")</f>
        <v>Uptrend</v>
      </c>
      <c r="AL192">
        <v>-0.04</v>
      </c>
      <c r="AM192" t="s">
        <v>3190</v>
      </c>
      <c r="AN192">
        <v>2.39</v>
      </c>
      <c r="AO192" t="s">
        <v>3191</v>
      </c>
      <c r="AP192">
        <v>8.9671240399465002E-2</v>
      </c>
      <c r="AQ192">
        <f>(Table2[[#This Row],[Sharpe Ratio]]-AVERAGE(Table2[Sharpe Ratio]))/_xlfn.STDEV.P(Table2[Sharpe Ratio])</f>
        <v>0.27991542740720632</v>
      </c>
      <c r="AR1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0.35310345580027946</v>
      </c>
      <c r="AS192">
        <f>_xlfn.RANK.AVG(Table2[[#This Row],[1Y Return vs Nifty Z-Score]],Table2[1Y Return vs Nifty Z-Score])</f>
        <v>228</v>
      </c>
      <c r="AT192">
        <f>_xlfn.RANK.AVG(Table2[[#This Row],[6M Return vs Nifty Z-Score]],Table2[6M Return vs Nifty Z-Score])</f>
        <v>208</v>
      </c>
      <c r="AU192">
        <f>_xlfn.RANK.AVG(Table2[[#This Row],[Sharpe Ratio Z-Score]],Table2[Sharpe Ratio Z-Score])</f>
        <v>270</v>
      </c>
      <c r="AV192">
        <f>(Table2[[#This Row],[Rank 1Y]]+Table2[[#This Row],[Rank 6M]]+Table2[[#This Row],[Rank Sharpe]])/3</f>
        <v>235.33333333333334</v>
      </c>
    </row>
    <row r="193" spans="1:48" x14ac:dyDescent="0.3">
      <c r="A193" t="s">
        <v>1420</v>
      </c>
      <c r="B193" t="s">
        <v>1421</v>
      </c>
      <c r="C193" t="s">
        <v>3154</v>
      </c>
      <c r="D193" t="s">
        <v>1025</v>
      </c>
      <c r="E193">
        <v>7768.8752795999999</v>
      </c>
      <c r="F193">
        <v>802.8</v>
      </c>
      <c r="G193">
        <v>41.373673753373097</v>
      </c>
      <c r="H193">
        <f>(Table2[[#This Row],[1Y Return vs Nifty]]-AVERAGE(Table2[1Y Return vs Nifty]))/_xlfn.STDEV.P(Table2[1Y Return vs Nifty])</f>
        <v>0.29766116992692221</v>
      </c>
      <c r="I193">
        <v>-8.0195706960948208</v>
      </c>
      <c r="J193">
        <f>(Table2[[#This Row],[1M Return vs Nifty]]-AVERAGE(Table2[1M Return vs Nifty]))/_xlfn.STDEV.P(Table2[1M Return vs Nifty])</f>
        <v>-0.8955442953616729</v>
      </c>
      <c r="K193">
        <v>2.50821246229822</v>
      </c>
      <c r="L193">
        <f>(Table2[[#This Row],[6M Return vs Nifty]]-AVERAGE(Table2[6M Return vs Nifty]))/_xlfn.STDEV.P(Table2[6M Return vs Nifty])</f>
        <v>-0.18684687476294318</v>
      </c>
      <c r="M193">
        <v>-3.9183373232430099</v>
      </c>
      <c r="N193">
        <f>(Table2[[#This Row],[1W Return vs Nifty]]-AVERAGE(Table2[1W Return vs Nifty]))/_xlfn.STDEV.P(Table2[1W Return vs Nifty])</f>
        <v>-0.89293584398660475</v>
      </c>
      <c r="O193">
        <v>847.62</v>
      </c>
      <c r="P193">
        <v>862.47654836225502</v>
      </c>
      <c r="Q193">
        <v>766.17320246465295</v>
      </c>
      <c r="R193">
        <v>35.202351568059001</v>
      </c>
      <c r="S193" s="1">
        <f>(Table2[[#This Row],[Close Price]]-Table2[[#This Row],[20D EMA]])/Table2[[#This Row],[20D EMA]]</f>
        <v>-5.2877468677001542E-2</v>
      </c>
      <c r="T193" s="1">
        <f>(Table2[[#This Row],[Close Price]]-Table2[[#This Row],[50D EMA]])/Table2[[#This Row],[50D EMA]]</f>
        <v>-6.9192082353513318E-2</v>
      </c>
      <c r="U193" s="1">
        <f>(Table2[[#This Row],[Close Price]]-Table2[[#This Row],[200D EMA]])/Table2[[#This Row],[200D EMA]]</f>
        <v>4.7804853285816622E-2</v>
      </c>
      <c r="V193">
        <v>0.52274227375607196</v>
      </c>
      <c r="W193">
        <v>795</v>
      </c>
      <c r="X193">
        <v>818.1</v>
      </c>
      <c r="Y193">
        <v>795</v>
      </c>
      <c r="Z193">
        <v>883.3</v>
      </c>
      <c r="AA193">
        <v>787</v>
      </c>
      <c r="AB193">
        <v>884.9</v>
      </c>
      <c r="AC193" s="1">
        <f>(Table2[[#This Row],[Close Price]]/Table2[[#This Row],[Day Low]])-1</f>
        <v>9.8113207547170234E-3</v>
      </c>
      <c r="AD193" s="1">
        <f>(Table2[[#This Row],[Day High]]/Table2[[#This Row],[Close Price]])-1</f>
        <v>1.9058295964125671E-2</v>
      </c>
      <c r="AE193" s="1">
        <f>(Table2[[#This Row],[Close Price]]/Table2[[#This Row],[Current Week Low]])-1</f>
        <v>9.8113207547170234E-3</v>
      </c>
      <c r="AF193" s="1">
        <f>(Table2[[#This Row],[Current Week High]]/Table2[[#This Row],[Close Price]])-1</f>
        <v>0.10027404085700042</v>
      </c>
      <c r="AG193" s="1">
        <f>(Table2[[#This Row],[Close Price]]/Table2[[#This Row],[Current Month Low]])-1</f>
        <v>2.0076238881829633E-2</v>
      </c>
      <c r="AH193" s="1">
        <f>(Table2[[#This Row],[Current Month High]]/Table2[[#This Row],[Close Price]])-1</f>
        <v>0.10226706527154961</v>
      </c>
      <c r="AI193">
        <v>31.913303437967102</v>
      </c>
      <c r="AJ193">
        <v>85.7258530942741</v>
      </c>
      <c r="AK193" t="str">
        <f>IF(AND(Table2[[#This Row],[20D EMA]]&gt;Table2[[#This Row],[50D EMA]],Table2[[#This Row],[50D EMA]]&gt;Table2[[#This Row],[200D EMA]]),"Uptrend","Downtrend/NoTrend")</f>
        <v>Downtrend/NoTrend</v>
      </c>
      <c r="AL193">
        <v>0</v>
      </c>
      <c r="AM193">
        <v>0</v>
      </c>
      <c r="AN193">
        <v>-2.81</v>
      </c>
      <c r="AO193" t="s">
        <v>3190</v>
      </c>
      <c r="AP193">
        <v>0.15547078479411</v>
      </c>
      <c r="AQ193">
        <f>(Table2[[#This Row],[Sharpe Ratio]]-AVERAGE(Table2[Sharpe Ratio]))/_xlfn.STDEV.P(Table2[Sharpe Ratio])</f>
        <v>1.0509347332685353</v>
      </c>
      <c r="AR1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3">
        <f>_xlfn.RANK.AVG(Table2[[#This Row],[1Y Return vs Nifty Z-Score]],Table2[1Y Return vs Nifty Z-Score])</f>
        <v>210</v>
      </c>
      <c r="AT193">
        <f>_xlfn.RANK.AVG(Table2[[#This Row],[6M Return vs Nifty Z-Score]],Table2[6M Return vs Nifty Z-Score])</f>
        <v>391</v>
      </c>
      <c r="AU193">
        <f>_xlfn.RANK.AVG(Table2[[#This Row],[Sharpe Ratio Z-Score]],Table2[Sharpe Ratio Z-Score])</f>
        <v>105</v>
      </c>
      <c r="AV193">
        <f>(Table2[[#This Row],[Rank 1Y]]+Table2[[#This Row],[Rank 6M]]+Table2[[#This Row],[Rank Sharpe]])/3</f>
        <v>235.33333333333334</v>
      </c>
    </row>
    <row r="194" spans="1:48" x14ac:dyDescent="0.3">
      <c r="A194" t="s">
        <v>770</v>
      </c>
      <c r="B194" t="s">
        <v>771</v>
      </c>
      <c r="C194" t="s">
        <v>3149</v>
      </c>
      <c r="D194" t="s">
        <v>275</v>
      </c>
      <c r="E194">
        <v>21693.532361025002</v>
      </c>
      <c r="F194">
        <v>540.20000000000005</v>
      </c>
      <c r="G194">
        <v>12.378201929289</v>
      </c>
      <c r="H194">
        <f>(Table2[[#This Row],[1Y Return vs Nifty]]-AVERAGE(Table2[1Y Return vs Nifty]))/_xlfn.STDEV.P(Table2[1Y Return vs Nifty])</f>
        <v>-0.19637918687439829</v>
      </c>
      <c r="I194">
        <v>-1.12465311367725</v>
      </c>
      <c r="J194">
        <f>(Table2[[#This Row],[1M Return vs Nifty]]-AVERAGE(Table2[1M Return vs Nifty]))/_xlfn.STDEV.P(Table2[1M Return vs Nifty])</f>
        <v>-0.10199846501897822</v>
      </c>
      <c r="K194">
        <v>25.6678796074129</v>
      </c>
      <c r="L194">
        <f>(Table2[[#This Row],[6M Return vs Nifty]]-AVERAGE(Table2[6M Return vs Nifty]))/_xlfn.STDEV.P(Table2[6M Return vs Nifty])</f>
        <v>0.54872875954295319</v>
      </c>
      <c r="M194">
        <v>0.94194102516082601</v>
      </c>
      <c r="N194">
        <f>(Table2[[#This Row],[1W Return vs Nifty]]-AVERAGE(Table2[1W Return vs Nifty]))/_xlfn.STDEV.P(Table2[1W Return vs Nifty])</f>
        <v>0.177545958594168</v>
      </c>
      <c r="O194">
        <v>543.29999999999995</v>
      </c>
      <c r="P194">
        <v>519.42425680642395</v>
      </c>
      <c r="Q194">
        <v>449.06983479461002</v>
      </c>
      <c r="R194">
        <v>46.144197302014199</v>
      </c>
      <c r="S194" s="1">
        <f>(Table2[[#This Row],[Close Price]]-Table2[[#This Row],[20D EMA]])/Table2[[#This Row],[20D EMA]]</f>
        <v>-5.7058715258603157E-3</v>
      </c>
      <c r="T194" s="1">
        <f>(Table2[[#This Row],[Close Price]]-Table2[[#This Row],[50D EMA]])/Table2[[#This Row],[50D EMA]]</f>
        <v>3.9997637617679986E-2</v>
      </c>
      <c r="U194" s="1">
        <f>(Table2[[#This Row],[Close Price]]-Table2[[#This Row],[200D EMA]])/Table2[[#This Row],[200D EMA]]</f>
        <v>0.20293094335109374</v>
      </c>
      <c r="V194">
        <v>0.67396504708578497</v>
      </c>
      <c r="W194">
        <v>533.85</v>
      </c>
      <c r="X194">
        <v>564.95000000000005</v>
      </c>
      <c r="Y194">
        <v>533.85</v>
      </c>
      <c r="Z194">
        <v>566.79999999999995</v>
      </c>
      <c r="AA194">
        <v>519.70000000000005</v>
      </c>
      <c r="AB194">
        <v>566.79999999999995</v>
      </c>
      <c r="AC194" s="1">
        <f>(Table2[[#This Row],[Close Price]]/Table2[[#This Row],[Day Low]])-1</f>
        <v>1.1894726983235016E-2</v>
      </c>
      <c r="AD194" s="1">
        <f>(Table2[[#This Row],[Day High]]/Table2[[#This Row],[Close Price]])-1</f>
        <v>4.5816364309515079E-2</v>
      </c>
      <c r="AE194" s="1">
        <f>(Table2[[#This Row],[Close Price]]/Table2[[#This Row],[Current Week Low]])-1</f>
        <v>1.1894726983235016E-2</v>
      </c>
      <c r="AF194" s="1">
        <f>(Table2[[#This Row],[Current Week High]]/Table2[[#This Row],[Close Price]])-1</f>
        <v>4.9241021843761335E-2</v>
      </c>
      <c r="AG194" s="1">
        <f>(Table2[[#This Row],[Close Price]]/Table2[[#This Row],[Current Month Low]])-1</f>
        <v>3.9445834135077851E-2</v>
      </c>
      <c r="AH194" s="1">
        <f>(Table2[[#This Row],[Current Month High]]/Table2[[#This Row],[Close Price]])-1</f>
        <v>4.9241021843761335E-2</v>
      </c>
      <c r="AI194">
        <v>7.3676416142169403</v>
      </c>
      <c r="AJ194">
        <v>54.342857142857099</v>
      </c>
      <c r="AK194" t="str">
        <f>IF(AND(Table2[[#This Row],[20D EMA]]&gt;Table2[[#This Row],[50D EMA]],Table2[[#This Row],[50D EMA]]&gt;Table2[[#This Row],[200D EMA]]),"Uptrend","Downtrend/NoTrend")</f>
        <v>Uptrend</v>
      </c>
      <c r="AL194">
        <v>0.17</v>
      </c>
      <c r="AM194" t="s">
        <v>3191</v>
      </c>
      <c r="AN194">
        <v>-2.87</v>
      </c>
      <c r="AO194" t="s">
        <v>3190</v>
      </c>
      <c r="AP194">
        <v>0.11779802865456999</v>
      </c>
      <c r="AQ194">
        <f>(Table2[[#This Row],[Sharpe Ratio]]-AVERAGE(Table2[Sharpe Ratio]))/_xlfn.STDEV.P(Table2[Sharpe Ratio])</f>
        <v>0.60949668752189701</v>
      </c>
      <c r="AR1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1.0373937537656417</v>
      </c>
      <c r="AS194">
        <f>_xlfn.RANK.AVG(Table2[[#This Row],[1Y Return vs Nifty Z-Score]],Table2[1Y Return vs Nifty Z-Score])</f>
        <v>363</v>
      </c>
      <c r="AT194">
        <f>_xlfn.RANK.AVG(Table2[[#This Row],[6M Return vs Nifty Z-Score]],Table2[6M Return vs Nifty Z-Score])</f>
        <v>158</v>
      </c>
      <c r="AU194">
        <f>_xlfn.RANK.AVG(Table2[[#This Row],[Sharpe Ratio Z-Score]],Table2[Sharpe Ratio Z-Score])</f>
        <v>186</v>
      </c>
      <c r="AV194">
        <f>(Table2[[#This Row],[Rank 1Y]]+Table2[[#This Row],[Rank 6M]]+Table2[[#This Row],[Rank Sharpe]])/3</f>
        <v>235.66666666666666</v>
      </c>
    </row>
    <row r="195" spans="1:48" x14ac:dyDescent="0.3">
      <c r="A195" t="s">
        <v>890</v>
      </c>
      <c r="B195" t="s">
        <v>891</v>
      </c>
      <c r="C195" t="s">
        <v>3145</v>
      </c>
      <c r="D195" t="s">
        <v>24</v>
      </c>
      <c r="E195">
        <v>17457.143861387998</v>
      </c>
      <c r="F195">
        <v>221.95</v>
      </c>
      <c r="G195">
        <v>25.101973482406699</v>
      </c>
      <c r="H195">
        <f>(Table2[[#This Row],[1Y Return vs Nifty]]-AVERAGE(Table2[1Y Return vs Nifty]))/_xlfn.STDEV.P(Table2[1Y Return vs Nifty])</f>
        <v>2.0415237996434878E-2</v>
      </c>
      <c r="I195">
        <v>3.2524344959514</v>
      </c>
      <c r="J195">
        <f>(Table2[[#This Row],[1M Return vs Nifty]]-AVERAGE(Table2[1M Return vs Nifty]))/_xlfn.STDEV.P(Table2[1M Return vs Nifty])</f>
        <v>0.40176674756643449</v>
      </c>
      <c r="K195">
        <v>4.7198648083736696</v>
      </c>
      <c r="L195">
        <f>(Table2[[#This Row],[6M Return vs Nifty]]-AVERAGE(Table2[6M Return vs Nifty]))/_xlfn.STDEV.P(Table2[6M Return vs Nifty])</f>
        <v>-0.11660244650173048</v>
      </c>
      <c r="M195">
        <v>9.9919362971878005</v>
      </c>
      <c r="N195">
        <f>(Table2[[#This Row],[1W Return vs Nifty]]-AVERAGE(Table2[1W Return vs Nifty]))/_xlfn.STDEV.P(Table2[1W Return vs Nifty])</f>
        <v>2.1708176516297115</v>
      </c>
      <c r="O195">
        <v>209.81</v>
      </c>
      <c r="P195">
        <v>212.02346923417099</v>
      </c>
      <c r="Q195">
        <v>195.170111487914</v>
      </c>
      <c r="R195">
        <v>70.740687526715803</v>
      </c>
      <c r="S195" s="1">
        <f>(Table2[[#This Row],[Close Price]]-Table2[[#This Row],[20D EMA]])/Table2[[#This Row],[20D EMA]]</f>
        <v>5.786187502978879E-2</v>
      </c>
      <c r="T195" s="1">
        <f>(Table2[[#This Row],[Close Price]]-Table2[[#This Row],[50D EMA]])/Table2[[#This Row],[50D EMA]]</f>
        <v>4.6818075384218741E-2</v>
      </c>
      <c r="U195" s="1">
        <f>(Table2[[#This Row],[Close Price]]-Table2[[#This Row],[200D EMA]])/Table2[[#This Row],[200D EMA]]</f>
        <v>0.13721306150785464</v>
      </c>
      <c r="V195">
        <v>1.6012582255172101</v>
      </c>
      <c r="W195">
        <v>208.37</v>
      </c>
      <c r="X195">
        <v>225.9</v>
      </c>
      <c r="Y195">
        <v>197.2</v>
      </c>
      <c r="Z195">
        <v>225.9</v>
      </c>
      <c r="AA195">
        <v>193.2</v>
      </c>
      <c r="AB195">
        <v>225.9</v>
      </c>
      <c r="AC195" s="1">
        <f>(Table2[[#This Row],[Close Price]]/Table2[[#This Row],[Day Low]])-1</f>
        <v>6.517252963478426E-2</v>
      </c>
      <c r="AD195" s="1">
        <f>(Table2[[#This Row],[Day High]]/Table2[[#This Row],[Close Price]])-1</f>
        <v>1.7796801081324753E-2</v>
      </c>
      <c r="AE195" s="1">
        <f>(Table2[[#This Row],[Close Price]]/Table2[[#This Row],[Current Week Low]])-1</f>
        <v>0.12550709939148064</v>
      </c>
      <c r="AF195" s="1">
        <f>(Table2[[#This Row],[Current Week High]]/Table2[[#This Row],[Close Price]])-1</f>
        <v>1.7796801081324753E-2</v>
      </c>
      <c r="AG195" s="1">
        <f>(Table2[[#This Row],[Close Price]]/Table2[[#This Row],[Current Month Low]])-1</f>
        <v>0.14880952380952372</v>
      </c>
      <c r="AH195" s="1">
        <f>(Table2[[#This Row],[Current Month High]]/Table2[[#This Row],[Close Price]])-1</f>
        <v>1.7796801081324753E-2</v>
      </c>
      <c r="AI195">
        <v>4.8659608019824203</v>
      </c>
      <c r="AJ195">
        <v>60.3684971098265</v>
      </c>
      <c r="AK195" t="str">
        <f>IF(AND(Table2[[#This Row],[20D EMA]]&gt;Table2[[#This Row],[50D EMA]],Table2[[#This Row],[50D EMA]]&gt;Table2[[#This Row],[200D EMA]]),"Uptrend","Downtrend/NoTrend")</f>
        <v>Downtrend/NoTrend</v>
      </c>
      <c r="AL195">
        <v>-0.05</v>
      </c>
      <c r="AM195" t="s">
        <v>3190</v>
      </c>
      <c r="AN195">
        <v>3.63</v>
      </c>
      <c r="AO195" t="s">
        <v>3191</v>
      </c>
      <c r="AP195">
        <v>0.184192786221758</v>
      </c>
      <c r="AQ195">
        <f>(Table2[[#This Row],[Sharpe Ratio]]-AVERAGE(Table2[Sharpe Ratio]))/_xlfn.STDEV.P(Table2[Sharpe Ratio])</f>
        <v>1.3874905226349965</v>
      </c>
      <c r="AR1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5">
        <f>_xlfn.RANK.AVG(Table2[[#This Row],[1Y Return vs Nifty Z-Score]],Table2[1Y Return vs Nifty Z-Score])</f>
        <v>280</v>
      </c>
      <c r="AT195">
        <f>_xlfn.RANK.AVG(Table2[[#This Row],[6M Return vs Nifty Z-Score]],Table2[6M Return vs Nifty Z-Score])</f>
        <v>362</v>
      </c>
      <c r="AU195">
        <f>_xlfn.RANK.AVG(Table2[[#This Row],[Sharpe Ratio Z-Score]],Table2[Sharpe Ratio Z-Score])</f>
        <v>66</v>
      </c>
      <c r="AV195">
        <f>(Table2[[#This Row],[Rank 1Y]]+Table2[[#This Row],[Rank 6M]]+Table2[[#This Row],[Rank Sharpe]])/3</f>
        <v>236</v>
      </c>
    </row>
    <row r="196" spans="1:48" x14ac:dyDescent="0.3">
      <c r="A196" t="s">
        <v>502</v>
      </c>
      <c r="B196" t="s">
        <v>503</v>
      </c>
      <c r="C196" t="s">
        <v>3151</v>
      </c>
      <c r="D196" t="s">
        <v>504</v>
      </c>
      <c r="E196">
        <v>42202.5</v>
      </c>
      <c r="F196">
        <v>495.8</v>
      </c>
      <c r="G196">
        <v>59.572196078877703</v>
      </c>
      <c r="H196">
        <f>(Table2[[#This Row],[1Y Return vs Nifty]]-AVERAGE(Table2[1Y Return vs Nifty]))/_xlfn.STDEV.P(Table2[1Y Return vs Nifty])</f>
        <v>0.60773732655911705</v>
      </c>
      <c r="I196">
        <v>5.2960312090174204</v>
      </c>
      <c r="J196">
        <f>(Table2[[#This Row],[1M Return vs Nifty]]-AVERAGE(Table2[1M Return vs Nifty]))/_xlfn.STDEV.P(Table2[1M Return vs Nifty])</f>
        <v>0.63696718777053085</v>
      </c>
      <c r="K196">
        <v>-2.7307310659683499</v>
      </c>
      <c r="L196">
        <f>(Table2[[#This Row],[6M Return vs Nifty]]-AVERAGE(Table2[6M Return vs Nifty]))/_xlfn.STDEV.P(Table2[6M Return vs Nifty])</f>
        <v>-0.35324128728844195</v>
      </c>
      <c r="M196">
        <v>-2.5195772552228299</v>
      </c>
      <c r="N196">
        <f>(Table2[[#This Row],[1W Return vs Nifty]]-AVERAGE(Table2[1W Return vs Nifty]))/_xlfn.STDEV.P(Table2[1W Return vs Nifty])</f>
        <v>-0.58485735718882914</v>
      </c>
      <c r="O196">
        <v>501.85</v>
      </c>
      <c r="P196">
        <v>499.44108797342801</v>
      </c>
      <c r="Q196">
        <v>445.28444018389899</v>
      </c>
      <c r="R196">
        <v>43.573066906340699</v>
      </c>
      <c r="S196" s="1">
        <f>(Table2[[#This Row],[Close Price]]-Table2[[#This Row],[20D EMA]])/Table2[[#This Row],[20D EMA]]</f>
        <v>-1.2055395038358098E-2</v>
      </c>
      <c r="T196" s="1">
        <f>(Table2[[#This Row],[Close Price]]-Table2[[#This Row],[50D EMA]])/Table2[[#This Row],[50D EMA]]</f>
        <v>-7.2903252477732041E-3</v>
      </c>
      <c r="U196" s="1">
        <f>(Table2[[#This Row],[Close Price]]-Table2[[#This Row],[200D EMA]])/Table2[[#This Row],[200D EMA]]</f>
        <v>0.11344559849259159</v>
      </c>
      <c r="V196">
        <v>1.61731836479135</v>
      </c>
      <c r="W196">
        <v>486</v>
      </c>
      <c r="X196">
        <v>500.5</v>
      </c>
      <c r="Y196">
        <v>486</v>
      </c>
      <c r="Z196">
        <v>534.4</v>
      </c>
      <c r="AA196">
        <v>473.85</v>
      </c>
      <c r="AB196">
        <v>534.4</v>
      </c>
      <c r="AC196" s="1">
        <f>(Table2[[#This Row],[Close Price]]/Table2[[#This Row],[Day Low]])-1</f>
        <v>2.0164609053497928E-2</v>
      </c>
      <c r="AD196" s="1">
        <f>(Table2[[#This Row],[Day High]]/Table2[[#This Row],[Close Price]])-1</f>
        <v>9.4796288826139996E-3</v>
      </c>
      <c r="AE196" s="1">
        <f>(Table2[[#This Row],[Close Price]]/Table2[[#This Row],[Current Week Low]])-1</f>
        <v>2.0164609053497928E-2</v>
      </c>
      <c r="AF196" s="1">
        <f>(Table2[[#This Row],[Current Week High]]/Table2[[#This Row],[Close Price]])-1</f>
        <v>7.7853973376361463E-2</v>
      </c>
      <c r="AG196" s="1">
        <f>(Table2[[#This Row],[Close Price]]/Table2[[#This Row],[Current Month Low]])-1</f>
        <v>4.6322675952305659E-2</v>
      </c>
      <c r="AH196" s="1">
        <f>(Table2[[#This Row],[Current Month High]]/Table2[[#This Row],[Close Price]])-1</f>
        <v>7.7853973376361463E-2</v>
      </c>
      <c r="AI196">
        <v>25.121016538926899</v>
      </c>
      <c r="AJ196">
        <v>105.130326851468</v>
      </c>
      <c r="AK196" t="str">
        <f>IF(AND(Table2[[#This Row],[20D EMA]]&gt;Table2[[#This Row],[50D EMA]],Table2[[#This Row],[50D EMA]]&gt;Table2[[#This Row],[200D EMA]]),"Uptrend","Downtrend/NoTrend")</f>
        <v>Uptrend</v>
      </c>
      <c r="AL196">
        <v>0.01</v>
      </c>
      <c r="AM196" t="s">
        <v>3191</v>
      </c>
      <c r="AN196">
        <v>-3.08</v>
      </c>
      <c r="AO196" t="s">
        <v>3190</v>
      </c>
      <c r="AP196">
        <v>0.14491176950201001</v>
      </c>
      <c r="AQ196">
        <f>(Table2[[#This Row],[Sharpe Ratio]]-AVERAGE(Table2[Sharpe Ratio]))/_xlfn.STDEV.P(Table2[Sharpe Ratio])</f>
        <v>0.92720736226630307</v>
      </c>
      <c r="AR1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1.2338132321186799</v>
      </c>
      <c r="AS196">
        <f>_xlfn.RANK.AVG(Table2[[#This Row],[1Y Return vs Nifty Z-Score]],Table2[1Y Return vs Nifty Z-Score])</f>
        <v>146</v>
      </c>
      <c r="AT196">
        <f>_xlfn.RANK.AVG(Table2[[#This Row],[6M Return vs Nifty Z-Score]],Table2[6M Return vs Nifty Z-Score])</f>
        <v>439</v>
      </c>
      <c r="AU196">
        <f>_xlfn.RANK.AVG(Table2[[#This Row],[Sharpe Ratio Z-Score]],Table2[Sharpe Ratio Z-Score])</f>
        <v>126</v>
      </c>
      <c r="AV196">
        <f>(Table2[[#This Row],[Rank 1Y]]+Table2[[#This Row],[Rank 6M]]+Table2[[#This Row],[Rank Sharpe]])/3</f>
        <v>237</v>
      </c>
    </row>
    <row r="197" spans="1:48" x14ac:dyDescent="0.3">
      <c r="A197" t="s">
        <v>473</v>
      </c>
      <c r="B197" t="s">
        <v>474</v>
      </c>
      <c r="C197" t="s">
        <v>3159</v>
      </c>
      <c r="D197" t="s">
        <v>395</v>
      </c>
      <c r="E197">
        <v>46883.527194419999</v>
      </c>
      <c r="F197">
        <v>1621.1</v>
      </c>
      <c r="G197">
        <v>13.38991004807</v>
      </c>
      <c r="H197">
        <f>(Table2[[#This Row],[1Y Return vs Nifty]]-AVERAGE(Table2[1Y Return vs Nifty]))/_xlfn.STDEV.P(Table2[1Y Return vs Nifty])</f>
        <v>-0.17914116284727433</v>
      </c>
      <c r="I197">
        <v>-5.2424377257022803</v>
      </c>
      <c r="J197">
        <f>(Table2[[#This Row],[1M Return vs Nifty]]-AVERAGE(Table2[1M Return vs Nifty]))/_xlfn.STDEV.P(Table2[1M Return vs Nifty])</f>
        <v>-0.5759201283401566</v>
      </c>
      <c r="K197">
        <v>31.7597265189494</v>
      </c>
      <c r="L197">
        <f>(Table2[[#This Row],[6M Return vs Nifty]]-AVERAGE(Table2[6M Return vs Nifty]))/_xlfn.STDEV.P(Table2[6M Return vs Nifty])</f>
        <v>0.74221228968052277</v>
      </c>
      <c r="M197">
        <v>-1.6649000469428901</v>
      </c>
      <c r="N197">
        <f>(Table2[[#This Row],[1W Return vs Nifty]]-AVERAGE(Table2[1W Return vs Nifty]))/_xlfn.STDEV.P(Table2[1W Return vs Nifty])</f>
        <v>-0.39661373553603213</v>
      </c>
      <c r="O197">
        <v>1638.27</v>
      </c>
      <c r="P197">
        <v>1645.9266258294899</v>
      </c>
      <c r="Q197">
        <v>1444.0114073438499</v>
      </c>
      <c r="R197">
        <v>36.293551693792999</v>
      </c>
      <c r="S197" s="1">
        <f>(Table2[[#This Row],[Close Price]]-Table2[[#This Row],[20D EMA]])/Table2[[#This Row],[20D EMA]]</f>
        <v>-1.0480567916155502E-2</v>
      </c>
      <c r="T197" s="1">
        <f>(Table2[[#This Row],[Close Price]]-Table2[[#This Row],[50D EMA]])/Table2[[#This Row],[50D EMA]]</f>
        <v>-1.508367714567972E-2</v>
      </c>
      <c r="U197" s="1">
        <f>(Table2[[#This Row],[Close Price]]-Table2[[#This Row],[200D EMA]])/Table2[[#This Row],[200D EMA]]</f>
        <v>0.1226365607331947</v>
      </c>
      <c r="V197">
        <v>0.53735403328567899</v>
      </c>
      <c r="W197">
        <v>1570.7</v>
      </c>
      <c r="X197">
        <v>1626.25</v>
      </c>
      <c r="Y197">
        <v>1570.7</v>
      </c>
      <c r="Z197">
        <v>1649.25</v>
      </c>
      <c r="AA197">
        <v>1545.65</v>
      </c>
      <c r="AB197">
        <v>1739.4</v>
      </c>
      <c r="AC197" s="1">
        <f>(Table2[[#This Row],[Close Price]]/Table2[[#This Row],[Day Low]])-1</f>
        <v>3.2087604252880819E-2</v>
      </c>
      <c r="AD197" s="1">
        <f>(Table2[[#This Row],[Day High]]/Table2[[#This Row],[Close Price]])-1</f>
        <v>3.1768552217630308E-3</v>
      </c>
      <c r="AE197" s="1">
        <f>(Table2[[#This Row],[Close Price]]/Table2[[#This Row],[Current Week Low]])-1</f>
        <v>3.2087604252880819E-2</v>
      </c>
      <c r="AF197" s="1">
        <f>(Table2[[#This Row],[Current Week High]]/Table2[[#This Row],[Close Price]])-1</f>
        <v>1.7364752328665745E-2</v>
      </c>
      <c r="AG197" s="1">
        <f>(Table2[[#This Row],[Close Price]]/Table2[[#This Row],[Current Month Low]])-1</f>
        <v>4.881441464755909E-2</v>
      </c>
      <c r="AH197" s="1">
        <f>(Table2[[#This Row],[Current Month High]]/Table2[[#This Row],[Close Price]])-1</f>
        <v>7.2975140336808408E-2</v>
      </c>
      <c r="AI197">
        <v>10.3571648880389</v>
      </c>
      <c r="AJ197">
        <v>59.079534860899798</v>
      </c>
      <c r="AK197" t="str">
        <f>IF(AND(Table2[[#This Row],[20D EMA]]&gt;Table2[[#This Row],[50D EMA]],Table2[[#This Row],[50D EMA]]&gt;Table2[[#This Row],[200D EMA]]),"Uptrend","Downtrend/NoTrend")</f>
        <v>Downtrend/NoTrend</v>
      </c>
      <c r="AL197">
        <v>0.01</v>
      </c>
      <c r="AM197" t="s">
        <v>3191</v>
      </c>
      <c r="AN197">
        <v>-6.19</v>
      </c>
      <c r="AO197" t="s">
        <v>3190</v>
      </c>
      <c r="AP197">
        <v>9.5224798110702003E-2</v>
      </c>
      <c r="AQ197">
        <f>(Table2[[#This Row],[Sharpe Ratio]]-AVERAGE(Table2[Sharpe Ratio]))/_xlfn.STDEV.P(Table2[Sharpe Ratio])</f>
        <v>0.34499034929264205</v>
      </c>
      <c r="AR1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7">
        <f>_xlfn.RANK.AVG(Table2[[#This Row],[1Y Return vs Nifty Z-Score]],Table2[1Y Return vs Nifty Z-Score])</f>
        <v>357</v>
      </c>
      <c r="AT197">
        <f>_xlfn.RANK.AVG(Table2[[#This Row],[6M Return vs Nifty Z-Score]],Table2[6M Return vs Nifty Z-Score])</f>
        <v>115</v>
      </c>
      <c r="AU197">
        <f>_xlfn.RANK.AVG(Table2[[#This Row],[Sharpe Ratio Z-Score]],Table2[Sharpe Ratio Z-Score])</f>
        <v>251</v>
      </c>
      <c r="AV197">
        <f>(Table2[[#This Row],[Rank 1Y]]+Table2[[#This Row],[Rank 6M]]+Table2[[#This Row],[Rank Sharpe]])/3</f>
        <v>241</v>
      </c>
    </row>
    <row r="198" spans="1:48" x14ac:dyDescent="0.3">
      <c r="A198" t="s">
        <v>1254</v>
      </c>
      <c r="B198" t="s">
        <v>1255</v>
      </c>
      <c r="C198" t="s">
        <v>3148</v>
      </c>
      <c r="D198" t="s">
        <v>48</v>
      </c>
      <c r="E198">
        <v>9561.2536948100005</v>
      </c>
      <c r="F198">
        <v>1444.7</v>
      </c>
      <c r="G198">
        <v>27.188276100304702</v>
      </c>
      <c r="H198">
        <f>(Table2[[#This Row],[1Y Return vs Nifty]]-AVERAGE(Table2[1Y Return vs Nifty]))/_xlfn.STDEV.P(Table2[1Y Return vs Nifty])</f>
        <v>5.5962777832835403E-2</v>
      </c>
      <c r="I198">
        <v>-5.75657443251737</v>
      </c>
      <c r="J198">
        <f>(Table2[[#This Row],[1M Return vs Nifty]]-AVERAGE(Table2[1M Return vs Nifty]))/_xlfn.STDEV.P(Table2[1M Return vs Nifty])</f>
        <v>-0.6350928501373887</v>
      </c>
      <c r="K198">
        <v>26.698246580819902</v>
      </c>
      <c r="L198">
        <f>(Table2[[#This Row],[6M Return vs Nifty]]-AVERAGE(Table2[6M Return vs Nifty]))/_xlfn.STDEV.P(Table2[6M Return vs Nifty])</f>
        <v>0.58145430932234954</v>
      </c>
      <c r="M198">
        <v>-1.73233684026797</v>
      </c>
      <c r="N198">
        <f>(Table2[[#This Row],[1W Return vs Nifty]]-AVERAGE(Table2[1W Return vs Nifty]))/_xlfn.STDEV.P(Table2[1W Return vs Nifty])</f>
        <v>-0.41146676552815314</v>
      </c>
      <c r="O198">
        <v>1496.58</v>
      </c>
      <c r="P198">
        <v>1527.37515647907</v>
      </c>
      <c r="Q198">
        <v>1361.0670366158699</v>
      </c>
      <c r="R198">
        <v>35.562357993456203</v>
      </c>
      <c r="S198" s="1">
        <f>(Table2[[#This Row],[Close Price]]-Table2[[#This Row],[20D EMA]])/Table2[[#This Row],[20D EMA]]</f>
        <v>-3.4665704472864718E-2</v>
      </c>
      <c r="T198" s="1">
        <f>(Table2[[#This Row],[Close Price]]-Table2[[#This Row],[50D EMA]])/Table2[[#This Row],[50D EMA]]</f>
        <v>-5.4128912682889316E-2</v>
      </c>
      <c r="U198" s="1">
        <f>(Table2[[#This Row],[Close Price]]-Table2[[#This Row],[200D EMA]])/Table2[[#This Row],[200D EMA]]</f>
        <v>6.1446615878725158E-2</v>
      </c>
      <c r="V198">
        <v>0.453499612490874</v>
      </c>
      <c r="W198">
        <v>1425</v>
      </c>
      <c r="X198">
        <v>1468</v>
      </c>
      <c r="Y198">
        <v>1425</v>
      </c>
      <c r="Z198">
        <v>1493.25</v>
      </c>
      <c r="AA198">
        <v>1417.3</v>
      </c>
      <c r="AB198">
        <v>1564</v>
      </c>
      <c r="AC198" s="1">
        <f>(Table2[[#This Row],[Close Price]]/Table2[[#This Row],[Day Low]])-1</f>
        <v>1.382456140350885E-2</v>
      </c>
      <c r="AD198" s="1">
        <f>(Table2[[#This Row],[Day High]]/Table2[[#This Row],[Close Price]])-1</f>
        <v>1.6127915830276063E-2</v>
      </c>
      <c r="AE198" s="1">
        <f>(Table2[[#This Row],[Close Price]]/Table2[[#This Row],[Current Week Low]])-1</f>
        <v>1.382456140350885E-2</v>
      </c>
      <c r="AF198" s="1">
        <f>(Table2[[#This Row],[Current Week High]]/Table2[[#This Row],[Close Price]])-1</f>
        <v>3.3605592856648325E-2</v>
      </c>
      <c r="AG198" s="1">
        <f>(Table2[[#This Row],[Close Price]]/Table2[[#This Row],[Current Month Low]])-1</f>
        <v>1.9332533690820553E-2</v>
      </c>
      <c r="AH198" s="1">
        <f>(Table2[[#This Row],[Current Month High]]/Table2[[#This Row],[Close Price]])-1</f>
        <v>8.2577697791929028E-2</v>
      </c>
      <c r="AI198">
        <v>30.123901155949302</v>
      </c>
      <c r="AJ198">
        <v>79.443547385417901</v>
      </c>
      <c r="AK198" t="str">
        <f>IF(AND(Table2[[#This Row],[20D EMA]]&gt;Table2[[#This Row],[50D EMA]],Table2[[#This Row],[50D EMA]]&gt;Table2[[#This Row],[200D EMA]]),"Uptrend","Downtrend/NoTrend")</f>
        <v>Downtrend/NoTrend</v>
      </c>
      <c r="AL198">
        <v>-0.08</v>
      </c>
      <c r="AM198" t="s">
        <v>3190</v>
      </c>
      <c r="AN198">
        <v>-6.95</v>
      </c>
      <c r="AO198" t="s">
        <v>3190</v>
      </c>
      <c r="AP198">
        <v>7.9715547211531998E-2</v>
      </c>
      <c r="AQ198">
        <f>(Table2[[#This Row],[Sharpe Ratio]]-AVERAGE(Table2[Sharpe Ratio]))/_xlfn.STDEV.P(Table2[Sharpe Ratio])</f>
        <v>0.1632576036829258</v>
      </c>
      <c r="AR1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198">
        <f>_xlfn.RANK.AVG(Table2[[#This Row],[1Y Return vs Nifty Z-Score]],Table2[1Y Return vs Nifty Z-Score])</f>
        <v>274</v>
      </c>
      <c r="AT198">
        <f>_xlfn.RANK.AVG(Table2[[#This Row],[6M Return vs Nifty Z-Score]],Table2[6M Return vs Nifty Z-Score])</f>
        <v>151</v>
      </c>
      <c r="AU198">
        <f>_xlfn.RANK.AVG(Table2[[#This Row],[Sharpe Ratio Z-Score]],Table2[Sharpe Ratio Z-Score])</f>
        <v>298</v>
      </c>
      <c r="AV198">
        <f>(Table2[[#This Row],[Rank 1Y]]+Table2[[#This Row],[Rank 6M]]+Table2[[#This Row],[Rank Sharpe]])/3</f>
        <v>241</v>
      </c>
    </row>
    <row r="199" spans="1:48" x14ac:dyDescent="0.3">
      <c r="A199" t="s">
        <v>1399</v>
      </c>
      <c r="B199" t="s">
        <v>1400</v>
      </c>
      <c r="C199" t="s">
        <v>3157</v>
      </c>
      <c r="D199" t="s">
        <v>609</v>
      </c>
      <c r="E199">
        <v>8018.3926839899996</v>
      </c>
      <c r="F199">
        <v>600.54999999999995</v>
      </c>
      <c r="G199">
        <v>37.490450489676299</v>
      </c>
      <c r="H199">
        <f>(Table2[[#This Row],[1Y Return vs Nifty]]-AVERAGE(Table2[1Y Return vs Nifty]))/_xlfn.STDEV.P(Table2[1Y Return vs Nifty])</f>
        <v>0.23149673506704718</v>
      </c>
      <c r="I199">
        <v>1.36989192839501</v>
      </c>
      <c r="J199">
        <f>(Table2[[#This Row],[1M Return vs Nifty]]-AVERAGE(Table2[1M Return vs Nifty]))/_xlfn.STDEV.P(Table2[1M Return vs Nifty])</f>
        <v>0.18510225708195185</v>
      </c>
      <c r="K199">
        <v>21.688394900959999</v>
      </c>
      <c r="L199">
        <f>(Table2[[#This Row],[6M Return vs Nifty]]-AVERAGE(Table2[6M Return vs Nifty]))/_xlfn.STDEV.P(Table2[6M Return vs Nifty])</f>
        <v>0.42233609729879068</v>
      </c>
      <c r="M199">
        <v>1.50767253624703</v>
      </c>
      <c r="N199">
        <f>(Table2[[#This Row],[1W Return vs Nifty]]-AVERAGE(Table2[1W Return vs Nifty]))/_xlfn.STDEV.P(Table2[1W Return vs Nifty])</f>
        <v>0.30214896367991395</v>
      </c>
      <c r="O199">
        <v>597.01</v>
      </c>
      <c r="P199">
        <v>569.13910560038096</v>
      </c>
      <c r="Q199">
        <v>494.99145337911398</v>
      </c>
      <c r="R199">
        <v>49.439950312625498</v>
      </c>
      <c r="S199" s="1">
        <f>(Table2[[#This Row],[Close Price]]-Table2[[#This Row],[20D EMA]])/Table2[[#This Row],[20D EMA]]</f>
        <v>5.9295489187785192E-3</v>
      </c>
      <c r="T199" s="1">
        <f>(Table2[[#This Row],[Close Price]]-Table2[[#This Row],[50D EMA]])/Table2[[#This Row],[50D EMA]]</f>
        <v>5.519018828706887E-2</v>
      </c>
      <c r="U199" s="1">
        <f>(Table2[[#This Row],[Close Price]]-Table2[[#This Row],[200D EMA]])/Table2[[#This Row],[200D EMA]]</f>
        <v>0.21325327114292353</v>
      </c>
      <c r="V199">
        <v>0.85436696108833698</v>
      </c>
      <c r="W199">
        <v>589</v>
      </c>
      <c r="X199">
        <v>605.70000000000005</v>
      </c>
      <c r="Y199">
        <v>589</v>
      </c>
      <c r="Z199">
        <v>639.70000000000005</v>
      </c>
      <c r="AA199">
        <v>544.45000000000005</v>
      </c>
      <c r="AB199">
        <v>639.70000000000005</v>
      </c>
      <c r="AC199" s="1">
        <f>(Table2[[#This Row],[Close Price]]/Table2[[#This Row],[Day Low]])-1</f>
        <v>1.9609507640067747E-2</v>
      </c>
      <c r="AD199" s="1">
        <f>(Table2[[#This Row],[Day High]]/Table2[[#This Row],[Close Price]])-1</f>
        <v>8.5754724835569451E-3</v>
      </c>
      <c r="AE199" s="1">
        <f>(Table2[[#This Row],[Close Price]]/Table2[[#This Row],[Current Week Low]])-1</f>
        <v>1.9609507640067747E-2</v>
      </c>
      <c r="AF199" s="1">
        <f>(Table2[[#This Row],[Current Week High]]/Table2[[#This Row],[Close Price]])-1</f>
        <v>6.5190242277912036E-2</v>
      </c>
      <c r="AG199" s="1">
        <f>(Table2[[#This Row],[Close Price]]/Table2[[#This Row],[Current Month Low]])-1</f>
        <v>0.10303976490035804</v>
      </c>
      <c r="AH199" s="1">
        <f>(Table2[[#This Row],[Current Month High]]/Table2[[#This Row],[Close Price]])-1</f>
        <v>6.5190242277912036E-2</v>
      </c>
      <c r="AI199">
        <v>6.5190242277912001</v>
      </c>
      <c r="AJ199">
        <v>100.953655680107</v>
      </c>
      <c r="AK199" t="str">
        <f>IF(AND(Table2[[#This Row],[20D EMA]]&gt;Table2[[#This Row],[50D EMA]],Table2[[#This Row],[50D EMA]]&gt;Table2[[#This Row],[200D EMA]]),"Uptrend","Downtrend/NoTrend")</f>
        <v>Uptrend</v>
      </c>
      <c r="AL199">
        <v>0.15</v>
      </c>
      <c r="AM199" t="s">
        <v>3191</v>
      </c>
      <c r="AN199">
        <v>0.04</v>
      </c>
      <c r="AO199" t="s">
        <v>3191</v>
      </c>
      <c r="AP199">
        <v>7.4204306957419003E-2</v>
      </c>
      <c r="AQ199">
        <f>(Table2[[#This Row],[Sharpe Ratio]]-AVERAGE(Table2[Sharpe Ratio]))/_xlfn.STDEV.P(Table2[Sharpe Ratio])</f>
        <v>9.8678545054868852E-2</v>
      </c>
      <c r="AR1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1.2397625981825726</v>
      </c>
      <c r="AS199">
        <f>_xlfn.RANK.AVG(Table2[[#This Row],[1Y Return vs Nifty Z-Score]],Table2[1Y Return vs Nifty Z-Score])</f>
        <v>226</v>
      </c>
      <c r="AT199">
        <f>_xlfn.RANK.AVG(Table2[[#This Row],[6M Return vs Nifty Z-Score]],Table2[6M Return vs Nifty Z-Score])</f>
        <v>184</v>
      </c>
      <c r="AU199">
        <f>_xlfn.RANK.AVG(Table2[[#This Row],[Sharpe Ratio Z-Score]],Table2[Sharpe Ratio Z-Score])</f>
        <v>315</v>
      </c>
      <c r="AV199">
        <f>(Table2[[#This Row],[Rank 1Y]]+Table2[[#This Row],[Rank 6M]]+Table2[[#This Row],[Rank Sharpe]])/3</f>
        <v>241.66666666666666</v>
      </c>
    </row>
    <row r="200" spans="1:48" x14ac:dyDescent="0.3">
      <c r="A200" t="s">
        <v>957</v>
      </c>
      <c r="B200" t="s">
        <v>958</v>
      </c>
      <c r="C200" t="s">
        <v>3157</v>
      </c>
      <c r="D200" t="s">
        <v>736</v>
      </c>
      <c r="E200">
        <v>15599.4723371</v>
      </c>
      <c r="F200">
        <v>378.35</v>
      </c>
      <c r="G200">
        <v>22.374440700112</v>
      </c>
      <c r="H200">
        <f>(Table2[[#This Row],[1Y Return vs Nifty]]-AVERAGE(Table2[1Y Return vs Nifty]))/_xlfn.STDEV.P(Table2[1Y Return vs Nifty])</f>
        <v>-2.6057924334826347E-2</v>
      </c>
      <c r="I200">
        <v>-5.9104540845510298</v>
      </c>
      <c r="J200">
        <f>(Table2[[#This Row],[1M Return vs Nifty]]-AVERAGE(Table2[1M Return vs Nifty]))/_xlfn.STDEV.P(Table2[1M Return vs Nifty])</f>
        <v>-0.65280307724108677</v>
      </c>
      <c r="K200">
        <v>2.4971836179120599</v>
      </c>
      <c r="L200">
        <f>(Table2[[#This Row],[6M Return vs Nifty]]-AVERAGE(Table2[6M Return vs Nifty]))/_xlfn.STDEV.P(Table2[6M Return vs Nifty])</f>
        <v>-0.1871971625781427</v>
      </c>
      <c r="M200">
        <v>4.7467957583746303</v>
      </c>
      <c r="N200">
        <f>(Table2[[#This Row],[1W Return vs Nifty]]-AVERAGE(Table2[1W Return vs Nifty]))/_xlfn.STDEV.P(Table2[1W Return vs Nifty])</f>
        <v>1.0155695163820304</v>
      </c>
      <c r="O200">
        <v>377.57</v>
      </c>
      <c r="P200">
        <v>384.07075753102902</v>
      </c>
      <c r="Q200">
        <v>352.67902633992497</v>
      </c>
      <c r="R200">
        <v>57.262107728423402</v>
      </c>
      <c r="S200" s="1">
        <f>(Table2[[#This Row],[Close Price]]-Table2[[#This Row],[20D EMA]])/Table2[[#This Row],[20D EMA]]</f>
        <v>2.0658420955055475E-3</v>
      </c>
      <c r="T200" s="1">
        <f>(Table2[[#This Row],[Close Price]]-Table2[[#This Row],[50D EMA]])/Table2[[#This Row],[50D EMA]]</f>
        <v>-1.4895061440773228E-2</v>
      </c>
      <c r="U200" s="1">
        <f>(Table2[[#This Row],[Close Price]]-Table2[[#This Row],[200D EMA]])/Table2[[#This Row],[200D EMA]]</f>
        <v>7.2788489654421418E-2</v>
      </c>
      <c r="V200">
        <v>0.61901682387309498</v>
      </c>
      <c r="W200">
        <v>368.8</v>
      </c>
      <c r="X200">
        <v>382</v>
      </c>
      <c r="Y200">
        <v>366.75</v>
      </c>
      <c r="Z200">
        <v>388.05</v>
      </c>
      <c r="AA200">
        <v>338.7</v>
      </c>
      <c r="AB200">
        <v>388.05</v>
      </c>
      <c r="AC200" s="1">
        <f>(Table2[[#This Row],[Close Price]]/Table2[[#This Row],[Day Low]])-1</f>
        <v>2.5894793926247273E-2</v>
      </c>
      <c r="AD200" s="1">
        <f>(Table2[[#This Row],[Day High]]/Table2[[#This Row],[Close Price]])-1</f>
        <v>9.6471521078365097E-3</v>
      </c>
      <c r="AE200" s="1">
        <f>(Table2[[#This Row],[Close Price]]/Table2[[#This Row],[Current Week Low]])-1</f>
        <v>3.1629175187457559E-2</v>
      </c>
      <c r="AF200" s="1">
        <f>(Table2[[#This Row],[Current Week High]]/Table2[[#This Row],[Close Price]])-1</f>
        <v>2.5637637108497424E-2</v>
      </c>
      <c r="AG200" s="1">
        <f>(Table2[[#This Row],[Close Price]]/Table2[[#This Row],[Current Month Low]])-1</f>
        <v>0.11706524948331865</v>
      </c>
      <c r="AH200" s="1">
        <f>(Table2[[#This Row],[Current Month High]]/Table2[[#This Row],[Close Price]])-1</f>
        <v>2.5637637108497424E-2</v>
      </c>
      <c r="AI200">
        <v>25.386546848156399</v>
      </c>
      <c r="AJ200">
        <v>64.5</v>
      </c>
      <c r="AK200" t="str">
        <f>IF(AND(Table2[[#This Row],[20D EMA]]&gt;Table2[[#This Row],[50D EMA]],Table2[[#This Row],[50D EMA]]&gt;Table2[[#This Row],[200D EMA]]),"Uptrend","Downtrend/NoTrend")</f>
        <v>Downtrend/NoTrend</v>
      </c>
      <c r="AL200">
        <v>0.03</v>
      </c>
      <c r="AM200" t="s">
        <v>3191</v>
      </c>
      <c r="AN200">
        <v>0.91</v>
      </c>
      <c r="AO200" t="s">
        <v>3191</v>
      </c>
      <c r="AP200">
        <v>0.19840317657088999</v>
      </c>
      <c r="AQ200">
        <f>(Table2[[#This Row],[Sharpe Ratio]]-AVERAGE(Table2[Sharpe Ratio]))/_xlfn.STDEV.P(Table2[Sharpe Ratio])</f>
        <v>1.5540036102833352</v>
      </c>
      <c r="AR2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0">
        <f>_xlfn.RANK.AVG(Table2[[#This Row],[1Y Return vs Nifty Z-Score]],Table2[1Y Return vs Nifty Z-Score])</f>
        <v>292</v>
      </c>
      <c r="AT200">
        <f>_xlfn.RANK.AVG(Table2[[#This Row],[6M Return vs Nifty Z-Score]],Table2[6M Return vs Nifty Z-Score])</f>
        <v>392</v>
      </c>
      <c r="AU200">
        <f>_xlfn.RANK.AVG(Table2[[#This Row],[Sharpe Ratio Z-Score]],Table2[Sharpe Ratio Z-Score])</f>
        <v>42</v>
      </c>
      <c r="AV200">
        <f>(Table2[[#This Row],[Rank 1Y]]+Table2[[#This Row],[Rank 6M]]+Table2[[#This Row],[Rank Sharpe]])/3</f>
        <v>242</v>
      </c>
    </row>
    <row r="201" spans="1:48" x14ac:dyDescent="0.3">
      <c r="A201" t="s">
        <v>299</v>
      </c>
      <c r="B201" t="s">
        <v>300</v>
      </c>
      <c r="C201" t="s">
        <v>3149</v>
      </c>
      <c r="D201" t="s">
        <v>275</v>
      </c>
      <c r="E201">
        <v>91113.076667425004</v>
      </c>
      <c r="F201">
        <v>937.4</v>
      </c>
      <c r="G201">
        <v>35.8599508860923</v>
      </c>
      <c r="H201">
        <f>(Table2[[#This Row],[1Y Return vs Nifty]]-AVERAGE(Table2[1Y Return vs Nifty]))/_xlfn.STDEV.P(Table2[1Y Return vs Nifty])</f>
        <v>0.2037154107690248</v>
      </c>
      <c r="I201">
        <v>-1.6459937157217299</v>
      </c>
      <c r="J201">
        <f>(Table2[[#This Row],[1M Return vs Nifty]]-AVERAGE(Table2[1M Return vs Nifty]))/_xlfn.STDEV.P(Table2[1M Return vs Nifty])</f>
        <v>-0.16200029332157101</v>
      </c>
      <c r="K201">
        <v>7.4786775484485304</v>
      </c>
      <c r="L201">
        <f>(Table2[[#This Row],[6M Return vs Nifty]]-AVERAGE(Table2[6M Return vs Nifty]))/_xlfn.STDEV.P(Table2[6M Return vs Nifty])</f>
        <v>-2.897962280152807E-2</v>
      </c>
      <c r="M201">
        <v>-1.2267217197967999</v>
      </c>
      <c r="N201">
        <f>(Table2[[#This Row],[1W Return vs Nifty]]-AVERAGE(Table2[1W Return vs Nifty]))/_xlfn.STDEV.P(Table2[1W Return vs Nifty])</f>
        <v>-0.30010446345921393</v>
      </c>
      <c r="O201">
        <v>951.64</v>
      </c>
      <c r="P201">
        <v>933.50532732624004</v>
      </c>
      <c r="Q201">
        <v>839.95261282551201</v>
      </c>
      <c r="R201">
        <v>41.850713732136903</v>
      </c>
      <c r="S201" s="1">
        <f>(Table2[[#This Row],[Close Price]]-Table2[[#This Row],[20D EMA]])/Table2[[#This Row],[20D EMA]]</f>
        <v>-1.496364171325292E-2</v>
      </c>
      <c r="T201" s="1">
        <f>(Table2[[#This Row],[Close Price]]-Table2[[#This Row],[50D EMA]])/Table2[[#This Row],[50D EMA]]</f>
        <v>4.1720947484200459E-3</v>
      </c>
      <c r="U201" s="1">
        <f>(Table2[[#This Row],[Close Price]]-Table2[[#This Row],[200D EMA]])/Table2[[#This Row],[200D EMA]]</f>
        <v>0.11601533906381366</v>
      </c>
      <c r="V201">
        <v>0.98639320456899204</v>
      </c>
      <c r="W201">
        <v>924.8</v>
      </c>
      <c r="X201">
        <v>942.5</v>
      </c>
      <c r="Y201">
        <v>924.8</v>
      </c>
      <c r="Z201">
        <v>982</v>
      </c>
      <c r="AA201">
        <v>907.75</v>
      </c>
      <c r="AB201">
        <v>988.7</v>
      </c>
      <c r="AC201" s="1">
        <f>(Table2[[#This Row],[Close Price]]/Table2[[#This Row],[Day Low]])-1</f>
        <v>1.3624567474048499E-2</v>
      </c>
      <c r="AD201" s="1">
        <f>(Table2[[#This Row],[Day High]]/Table2[[#This Row],[Close Price]])-1</f>
        <v>5.4405803285684229E-3</v>
      </c>
      <c r="AE201" s="1">
        <f>(Table2[[#This Row],[Close Price]]/Table2[[#This Row],[Current Week Low]])-1</f>
        <v>1.3624567474048499E-2</v>
      </c>
      <c r="AF201" s="1">
        <f>(Table2[[#This Row],[Current Week High]]/Table2[[#This Row],[Close Price]])-1</f>
        <v>4.7578408363558866E-2</v>
      </c>
      <c r="AG201" s="1">
        <f>(Table2[[#This Row],[Close Price]]/Table2[[#This Row],[Current Month Low]])-1</f>
        <v>3.2663178187827047E-2</v>
      </c>
      <c r="AH201" s="1">
        <f>(Table2[[#This Row],[Current Month High]]/Table2[[#This Row],[Close Price]])-1</f>
        <v>5.4725837422658463E-2</v>
      </c>
      <c r="AI201">
        <v>19.2660550458715</v>
      </c>
      <c r="AJ201">
        <v>74.027661746960007</v>
      </c>
      <c r="AK201" t="str">
        <f>IF(AND(Table2[[#This Row],[20D EMA]]&gt;Table2[[#This Row],[50D EMA]],Table2[[#This Row],[50D EMA]]&gt;Table2[[#This Row],[200D EMA]]),"Uptrend","Downtrend/NoTrend")</f>
        <v>Uptrend</v>
      </c>
      <c r="AL201">
        <v>-0.05</v>
      </c>
      <c r="AM201" t="s">
        <v>3190</v>
      </c>
      <c r="AN201">
        <v>-3.38</v>
      </c>
      <c r="AO201" t="s">
        <v>3190</v>
      </c>
      <c r="AP201">
        <v>0.121337727709738</v>
      </c>
      <c r="AQ201">
        <f>(Table2[[#This Row],[Sharpe Ratio]]-AVERAGE(Table2[Sharpe Ratio]))/_xlfn.STDEV.P(Table2[Sharpe Ratio])</f>
        <v>0.65097381830725465</v>
      </c>
      <c r="AR2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0.36360484949396632</v>
      </c>
      <c r="AS201">
        <f>_xlfn.RANK.AVG(Table2[[#This Row],[1Y Return vs Nifty Z-Score]],Table2[1Y Return vs Nifty Z-Score])</f>
        <v>233</v>
      </c>
      <c r="AT201">
        <f>_xlfn.RANK.AVG(Table2[[#This Row],[6M Return vs Nifty Z-Score]],Table2[6M Return vs Nifty Z-Score])</f>
        <v>325</v>
      </c>
      <c r="AU201">
        <f>_xlfn.RANK.AVG(Table2[[#This Row],[Sharpe Ratio Z-Score]],Table2[Sharpe Ratio Z-Score])</f>
        <v>171</v>
      </c>
      <c r="AV201">
        <f>(Table2[[#This Row],[Rank 1Y]]+Table2[[#This Row],[Rank 6M]]+Table2[[#This Row],[Rank Sharpe]])/3</f>
        <v>243</v>
      </c>
    </row>
    <row r="202" spans="1:48" x14ac:dyDescent="0.3">
      <c r="A202" t="s">
        <v>356</v>
      </c>
      <c r="B202" t="s">
        <v>357</v>
      </c>
      <c r="C202" t="s">
        <v>3145</v>
      </c>
      <c r="D202" t="s">
        <v>43</v>
      </c>
      <c r="E202">
        <v>68921.604000000007</v>
      </c>
      <c r="F202">
        <v>387.65</v>
      </c>
      <c r="G202">
        <v>46.825956870110197</v>
      </c>
      <c r="H202">
        <f>(Table2[[#This Row],[1Y Return vs Nifty]]-AVERAGE(Table2[1Y Return vs Nifty]))/_xlfn.STDEV.P(Table2[1Y Return vs Nifty])</f>
        <v>0.39056008575478007</v>
      </c>
      <c r="I202">
        <v>1.98654013317511</v>
      </c>
      <c r="J202">
        <f>(Table2[[#This Row],[1M Return vs Nifty]]-AVERAGE(Table2[1M Return vs Nifty]))/_xlfn.STDEV.P(Table2[1M Return vs Nifty])</f>
        <v>0.25607317237460131</v>
      </c>
      <c r="K202">
        <v>4.10284586584888</v>
      </c>
      <c r="L202">
        <f>(Table2[[#This Row],[6M Return vs Nifty]]-AVERAGE(Table2[6M Return vs Nifty]))/_xlfn.STDEV.P(Table2[6M Return vs Nifty])</f>
        <v>-0.13619962366246371</v>
      </c>
      <c r="M202">
        <v>1.8089967221052801</v>
      </c>
      <c r="N202">
        <f>(Table2[[#This Row],[1W Return vs Nifty]]-AVERAGE(Table2[1W Return vs Nifty]))/_xlfn.STDEV.P(Table2[1W Return vs Nifty])</f>
        <v>0.36851595637379042</v>
      </c>
      <c r="O202">
        <v>391.19</v>
      </c>
      <c r="P202">
        <v>392.61865249377502</v>
      </c>
      <c r="Q202">
        <v>360.06743519034399</v>
      </c>
      <c r="R202">
        <v>52.503441908823604</v>
      </c>
      <c r="S202" s="1">
        <f>(Table2[[#This Row],[Close Price]]-Table2[[#This Row],[20D EMA]])/Table2[[#This Row],[20D EMA]]</f>
        <v>-9.0493110764590622E-3</v>
      </c>
      <c r="T202" s="1">
        <f>(Table2[[#This Row],[Close Price]]-Table2[[#This Row],[50D EMA]])/Table2[[#This Row],[50D EMA]]</f>
        <v>-1.265516159819691E-2</v>
      </c>
      <c r="U202" s="1">
        <f>(Table2[[#This Row],[Close Price]]-Table2[[#This Row],[200D EMA]])/Table2[[#This Row],[200D EMA]]</f>
        <v>7.6603886144479855E-2</v>
      </c>
      <c r="V202">
        <v>0.306027521657594</v>
      </c>
      <c r="W202">
        <v>381</v>
      </c>
      <c r="X202">
        <v>389.7</v>
      </c>
      <c r="Y202">
        <v>381</v>
      </c>
      <c r="Z202">
        <v>405.6</v>
      </c>
      <c r="AA202">
        <v>358.25</v>
      </c>
      <c r="AB202">
        <v>405.6</v>
      </c>
      <c r="AC202" s="1">
        <f>(Table2[[#This Row],[Close Price]]/Table2[[#This Row],[Day Low]])-1</f>
        <v>1.7454068241469667E-2</v>
      </c>
      <c r="AD202" s="1">
        <f>(Table2[[#This Row],[Day High]]/Table2[[#This Row],[Close Price]])-1</f>
        <v>5.2882755062557685E-3</v>
      </c>
      <c r="AE202" s="1">
        <f>(Table2[[#This Row],[Close Price]]/Table2[[#This Row],[Current Week Low]])-1</f>
        <v>1.7454068241469667E-2</v>
      </c>
      <c r="AF202" s="1">
        <f>(Table2[[#This Row],[Current Week High]]/Table2[[#This Row],[Close Price]])-1</f>
        <v>4.6304656262092125E-2</v>
      </c>
      <c r="AG202" s="1">
        <f>(Table2[[#This Row],[Close Price]]/Table2[[#This Row],[Current Month Low]])-1</f>
        <v>8.2065596650383821E-2</v>
      </c>
      <c r="AH202" s="1">
        <f>(Table2[[#This Row],[Current Month High]]/Table2[[#This Row],[Close Price]])-1</f>
        <v>4.6304656262092125E-2</v>
      </c>
      <c r="AI202">
        <v>20.675867406165299</v>
      </c>
      <c r="AJ202">
        <v>82.423529411764605</v>
      </c>
      <c r="AK202" t="str">
        <f>IF(AND(Table2[[#This Row],[20D EMA]]&gt;Table2[[#This Row],[50D EMA]],Table2[[#This Row],[50D EMA]]&gt;Table2[[#This Row],[200D EMA]]),"Uptrend","Downtrend/NoTrend")</f>
        <v>Downtrend/NoTrend</v>
      </c>
      <c r="AL202">
        <v>-0.12</v>
      </c>
      <c r="AM202" t="s">
        <v>3190</v>
      </c>
      <c r="AN202">
        <v>-1.79</v>
      </c>
      <c r="AO202" t="s">
        <v>3190</v>
      </c>
      <c r="AP202">
        <v>0.122436535672762</v>
      </c>
      <c r="AQ202">
        <f>(Table2[[#This Row],[Sharpe Ratio]]-AVERAGE(Table2[Sharpe Ratio]))/_xlfn.STDEV.P(Table2[Sharpe Ratio])</f>
        <v>0.66384932011687836</v>
      </c>
      <c r="AR2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2">
        <f>_xlfn.RANK.AVG(Table2[[#This Row],[1Y Return vs Nifty Z-Score]],Table2[1Y Return vs Nifty Z-Score])</f>
        <v>189</v>
      </c>
      <c r="AT202">
        <f>_xlfn.RANK.AVG(Table2[[#This Row],[6M Return vs Nifty Z-Score]],Table2[6M Return vs Nifty Z-Score])</f>
        <v>371</v>
      </c>
      <c r="AU202">
        <f>_xlfn.RANK.AVG(Table2[[#This Row],[Sharpe Ratio Z-Score]],Table2[Sharpe Ratio Z-Score])</f>
        <v>169</v>
      </c>
      <c r="AV202">
        <f>(Table2[[#This Row],[Rank 1Y]]+Table2[[#This Row],[Rank 6M]]+Table2[[#This Row],[Rank Sharpe]])/3</f>
        <v>243</v>
      </c>
    </row>
    <row r="203" spans="1:48" x14ac:dyDescent="0.3">
      <c r="A203" t="s">
        <v>870</v>
      </c>
      <c r="B203" t="s">
        <v>871</v>
      </c>
      <c r="C203" t="s">
        <v>3149</v>
      </c>
      <c r="D203" t="s">
        <v>51</v>
      </c>
      <c r="E203">
        <v>18370.198746239999</v>
      </c>
      <c r="F203">
        <v>1345.3</v>
      </c>
      <c r="G203">
        <v>28.881864690849198</v>
      </c>
      <c r="H203">
        <f>(Table2[[#This Row],[1Y Return vs Nifty]]-AVERAGE(Table2[1Y Return vs Nifty]))/_xlfn.STDEV.P(Table2[1Y Return vs Nifty])</f>
        <v>8.481904603304008E-2</v>
      </c>
      <c r="I203">
        <v>-1.39208873599483</v>
      </c>
      <c r="J203">
        <f>(Table2[[#This Row],[1M Return vs Nifty]]-AVERAGE(Table2[1M Return vs Nifty]))/_xlfn.STDEV.P(Table2[1M Return vs Nifty])</f>
        <v>-0.13277800958038075</v>
      </c>
      <c r="K203">
        <v>41.584611472144402</v>
      </c>
      <c r="L203">
        <f>(Table2[[#This Row],[6M Return vs Nifty]]-AVERAGE(Table2[6M Return vs Nifty]))/_xlfn.STDEV.P(Table2[6M Return vs Nifty])</f>
        <v>1.0542610741533742</v>
      </c>
      <c r="M203">
        <v>-2.46832669310791</v>
      </c>
      <c r="N203">
        <f>(Table2[[#This Row],[1W Return vs Nifty]]-AVERAGE(Table2[1W Return vs Nifty]))/_xlfn.STDEV.P(Table2[1W Return vs Nifty])</f>
        <v>-0.57356936292527527</v>
      </c>
      <c r="O203">
        <v>1357.55</v>
      </c>
      <c r="P203">
        <v>1308.96329387943</v>
      </c>
      <c r="Q203">
        <v>1086.7304266506001</v>
      </c>
      <c r="R203">
        <v>44.772440348976097</v>
      </c>
      <c r="S203" s="1">
        <f>(Table2[[#This Row],[Close Price]]-Table2[[#This Row],[20D EMA]])/Table2[[#This Row],[20D EMA]]</f>
        <v>-9.0236087068616255E-3</v>
      </c>
      <c r="T203" s="1">
        <f>(Table2[[#This Row],[Close Price]]-Table2[[#This Row],[50D EMA]])/Table2[[#This Row],[50D EMA]]</f>
        <v>2.775991220722264E-2</v>
      </c>
      <c r="U203" s="1">
        <f>(Table2[[#This Row],[Close Price]]-Table2[[#This Row],[200D EMA]])/Table2[[#This Row],[200D EMA]]</f>
        <v>0.2379334994294163</v>
      </c>
      <c r="V203">
        <v>0.36638404195712798</v>
      </c>
      <c r="W203">
        <v>1311.25</v>
      </c>
      <c r="X203">
        <v>1370</v>
      </c>
      <c r="Y203">
        <v>1311.25</v>
      </c>
      <c r="Z203">
        <v>1401</v>
      </c>
      <c r="AA203">
        <v>1305</v>
      </c>
      <c r="AB203">
        <v>1440.85</v>
      </c>
      <c r="AC203" s="1">
        <f>(Table2[[#This Row],[Close Price]]/Table2[[#This Row],[Day Low]])-1</f>
        <v>2.5967588179218293E-2</v>
      </c>
      <c r="AD203" s="1">
        <f>(Table2[[#This Row],[Day High]]/Table2[[#This Row],[Close Price]])-1</f>
        <v>1.8360217051958783E-2</v>
      </c>
      <c r="AE203" s="1">
        <f>(Table2[[#This Row],[Close Price]]/Table2[[#This Row],[Current Week Low]])-1</f>
        <v>2.5967588179218293E-2</v>
      </c>
      <c r="AF203" s="1">
        <f>(Table2[[#This Row],[Current Week High]]/Table2[[#This Row],[Close Price]])-1</f>
        <v>4.1403404445105263E-2</v>
      </c>
      <c r="AG203" s="1">
        <f>(Table2[[#This Row],[Close Price]]/Table2[[#This Row],[Current Month Low]])-1</f>
        <v>3.0881226053639743E-2</v>
      </c>
      <c r="AH203" s="1">
        <f>(Table2[[#This Row],[Current Month High]]/Table2[[#This Row],[Close Price]])-1</f>
        <v>7.1025050174682303E-2</v>
      </c>
      <c r="AI203">
        <v>13.1383334572214</v>
      </c>
      <c r="AJ203">
        <v>67.325870646766106</v>
      </c>
      <c r="AK203" t="str">
        <f>IF(AND(Table2[[#This Row],[20D EMA]]&gt;Table2[[#This Row],[50D EMA]],Table2[[#This Row],[50D EMA]]&gt;Table2[[#This Row],[200D EMA]]),"Uptrend","Downtrend/NoTrend")</f>
        <v>Uptrend</v>
      </c>
      <c r="AL203">
        <v>0.11</v>
      </c>
      <c r="AM203" t="s">
        <v>3191</v>
      </c>
      <c r="AN203">
        <v>1.59</v>
      </c>
      <c r="AO203" t="s">
        <v>3191</v>
      </c>
      <c r="AP203">
        <v>5.1671610226817002E-2</v>
      </c>
      <c r="AQ203">
        <f>(Table2[[#This Row],[Sharpe Ratio]]-AVERAGE(Table2[Sharpe Ratio]))/_xlfn.STDEV.P(Table2[Sharpe Ratio])</f>
        <v>-0.16535283012022248</v>
      </c>
      <c r="AR2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0.26737991756053581</v>
      </c>
      <c r="AS203">
        <f>_xlfn.RANK.AVG(Table2[[#This Row],[1Y Return vs Nifty Z-Score]],Table2[1Y Return vs Nifty Z-Score])</f>
        <v>265</v>
      </c>
      <c r="AT203">
        <f>_xlfn.RANK.AVG(Table2[[#This Row],[6M Return vs Nifty Z-Score]],Table2[6M Return vs Nifty Z-Score])</f>
        <v>83</v>
      </c>
      <c r="AU203">
        <f>_xlfn.RANK.AVG(Table2[[#This Row],[Sharpe Ratio Z-Score]],Table2[Sharpe Ratio Z-Score])</f>
        <v>382</v>
      </c>
      <c r="AV203">
        <f>(Table2[[#This Row],[Rank 1Y]]+Table2[[#This Row],[Rank 6M]]+Table2[[#This Row],[Rank Sharpe]])/3</f>
        <v>243.33333333333334</v>
      </c>
    </row>
    <row r="204" spans="1:48" x14ac:dyDescent="0.3">
      <c r="A204" t="s">
        <v>927</v>
      </c>
      <c r="B204" t="s">
        <v>928</v>
      </c>
      <c r="C204" t="s">
        <v>3154</v>
      </c>
      <c r="D204" t="s">
        <v>929</v>
      </c>
      <c r="E204">
        <v>16524.446859</v>
      </c>
      <c r="F204">
        <v>1379.1</v>
      </c>
      <c r="G204">
        <v>70.6381012598344</v>
      </c>
      <c r="H204">
        <f>(Table2[[#This Row],[1Y Return vs Nifty]]-AVERAGE(Table2[1Y Return vs Nifty]))/_xlfn.STDEV.P(Table2[1Y Return vs Nifty])</f>
        <v>0.79628413749214177</v>
      </c>
      <c r="I204">
        <v>3.3762361603103401</v>
      </c>
      <c r="J204">
        <f>(Table2[[#This Row],[1M Return vs Nifty]]-AVERAGE(Table2[1M Return vs Nifty]))/_xlfn.STDEV.P(Table2[1M Return vs Nifty])</f>
        <v>0.41601525646696813</v>
      </c>
      <c r="K204">
        <v>-14.406143412930399</v>
      </c>
      <c r="L204">
        <f>(Table2[[#This Row],[6M Return vs Nifty]]-AVERAGE(Table2[6M Return vs Nifty]))/_xlfn.STDEV.P(Table2[6M Return vs Nifty])</f>
        <v>-0.72406478786328055</v>
      </c>
      <c r="M204">
        <v>2.9137559699299902</v>
      </c>
      <c r="N204">
        <f>(Table2[[#This Row],[1W Return vs Nifty]]-AVERAGE(Table2[1W Return vs Nifty]))/_xlfn.STDEV.P(Table2[1W Return vs Nifty])</f>
        <v>0.61184043004669442</v>
      </c>
      <c r="O204">
        <v>1357.95</v>
      </c>
      <c r="P204">
        <v>1350.61025628371</v>
      </c>
      <c r="Q204">
        <v>1256.0124540276499</v>
      </c>
      <c r="R204">
        <v>58.0819334827125</v>
      </c>
      <c r="S204" s="1">
        <f>(Table2[[#This Row],[Close Price]]-Table2[[#This Row],[20D EMA]])/Table2[[#This Row],[20D EMA]]</f>
        <v>1.5574947531205025E-2</v>
      </c>
      <c r="T204" s="1">
        <f>(Table2[[#This Row],[Close Price]]-Table2[[#This Row],[50D EMA]])/Table2[[#This Row],[50D EMA]]</f>
        <v>2.1093978506191168E-2</v>
      </c>
      <c r="U204" s="1">
        <f>(Table2[[#This Row],[Close Price]]-Table2[[#This Row],[200D EMA]])/Table2[[#This Row],[200D EMA]]</f>
        <v>9.7998666794780295E-2</v>
      </c>
      <c r="V204">
        <v>1.0892666413407399</v>
      </c>
      <c r="W204">
        <v>1344.9</v>
      </c>
      <c r="X204">
        <v>1390</v>
      </c>
      <c r="Y204">
        <v>1330.05</v>
      </c>
      <c r="Z204">
        <v>1437.05</v>
      </c>
      <c r="AA204">
        <v>1262</v>
      </c>
      <c r="AB204">
        <v>1437.05</v>
      </c>
      <c r="AC204" s="1">
        <f>(Table2[[#This Row],[Close Price]]/Table2[[#This Row],[Day Low]])-1</f>
        <v>2.5429399955386955E-2</v>
      </c>
      <c r="AD204" s="1">
        <f>(Table2[[#This Row],[Day High]]/Table2[[#This Row],[Close Price]])-1</f>
        <v>7.9037053150605718E-3</v>
      </c>
      <c r="AE204" s="1">
        <f>(Table2[[#This Row],[Close Price]]/Table2[[#This Row],[Current Week Low]])-1</f>
        <v>3.6878312845381789E-2</v>
      </c>
      <c r="AF204" s="1">
        <f>(Table2[[#This Row],[Current Week High]]/Table2[[#This Row],[Close Price]])-1</f>
        <v>4.2020158074106417E-2</v>
      </c>
      <c r="AG204" s="1">
        <f>(Table2[[#This Row],[Close Price]]/Table2[[#This Row],[Current Month Low]])-1</f>
        <v>9.2789223454833536E-2</v>
      </c>
      <c r="AH204" s="1">
        <f>(Table2[[#This Row],[Current Month High]]/Table2[[#This Row],[Close Price]])-1</f>
        <v>4.2020158074106417E-2</v>
      </c>
      <c r="AI204">
        <v>22.906243202088302</v>
      </c>
      <c r="AJ204">
        <v>109.812870835235</v>
      </c>
      <c r="AK204" t="str">
        <f>IF(AND(Table2[[#This Row],[20D EMA]]&gt;Table2[[#This Row],[50D EMA]],Table2[[#This Row],[50D EMA]]&gt;Table2[[#This Row],[200D EMA]]),"Uptrend","Downtrend/NoTrend")</f>
        <v>Uptrend</v>
      </c>
      <c r="AL204">
        <v>0.02</v>
      </c>
      <c r="AM204" t="s">
        <v>3191</v>
      </c>
      <c r="AN204">
        <v>-0.91</v>
      </c>
      <c r="AO204" t="s">
        <v>3190</v>
      </c>
      <c r="AP204">
        <v>0.19536580074327001</v>
      </c>
      <c r="AQ204">
        <f>(Table2[[#This Row],[Sharpe Ratio]]-AVERAGE(Table2[Sharpe Ratio]))/_xlfn.STDEV.P(Table2[Sharpe Ratio])</f>
        <v>1.5184125522631504</v>
      </c>
      <c r="AR2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2.6184875884056735</v>
      </c>
      <c r="AS204">
        <f>_xlfn.RANK.AVG(Table2[[#This Row],[1Y Return vs Nifty Z-Score]],Table2[1Y Return vs Nifty Z-Score])</f>
        <v>124</v>
      </c>
      <c r="AT204">
        <f>_xlfn.RANK.AVG(Table2[[#This Row],[6M Return vs Nifty Z-Score]],Table2[6M Return vs Nifty Z-Score])</f>
        <v>563</v>
      </c>
      <c r="AU204">
        <f>_xlfn.RANK.AVG(Table2[[#This Row],[Sharpe Ratio Z-Score]],Table2[Sharpe Ratio Z-Score])</f>
        <v>48</v>
      </c>
      <c r="AV204">
        <f>(Table2[[#This Row],[Rank 1Y]]+Table2[[#This Row],[Rank 6M]]+Table2[[#This Row],[Rank Sharpe]])/3</f>
        <v>245</v>
      </c>
    </row>
    <row r="205" spans="1:48" x14ac:dyDescent="0.3">
      <c r="A205" t="s">
        <v>837</v>
      </c>
      <c r="B205" t="s">
        <v>838</v>
      </c>
      <c r="C205" t="s">
        <v>3146</v>
      </c>
      <c r="D205" t="s">
        <v>748</v>
      </c>
      <c r="E205">
        <v>19273.66556066</v>
      </c>
      <c r="F205">
        <v>1187.7</v>
      </c>
      <c r="G205">
        <v>8.8406195615078502</v>
      </c>
      <c r="H205">
        <f>(Table2[[#This Row],[1Y Return vs Nifty]]-AVERAGE(Table2[1Y Return vs Nifty]))/_xlfn.STDEV.P(Table2[1Y Return vs Nifty])</f>
        <v>-0.25665440728798666</v>
      </c>
      <c r="I205">
        <v>-8.6763663116467704</v>
      </c>
      <c r="J205">
        <f>(Table2[[#This Row],[1M Return vs Nifty]]-AVERAGE(Table2[1M Return vs Nifty]))/_xlfn.STDEV.P(Table2[1M Return vs Nifty])</f>
        <v>-0.9711358330238048</v>
      </c>
      <c r="K205">
        <v>36.167426073868803</v>
      </c>
      <c r="L205">
        <f>(Table2[[#This Row],[6M Return vs Nifty]]-AVERAGE(Table2[6M Return vs Nifty]))/_xlfn.STDEV.P(Table2[6M Return vs Nifty])</f>
        <v>0.88220551046494022</v>
      </c>
      <c r="M205">
        <v>-5.5362620571310899</v>
      </c>
      <c r="N205">
        <f>(Table2[[#This Row],[1W Return vs Nifty]]-AVERAGE(Table2[1W Return vs Nifty]))/_xlfn.STDEV.P(Table2[1W Return vs Nifty])</f>
        <v>-1.2492855962886149</v>
      </c>
      <c r="O205">
        <v>1194.1500000000001</v>
      </c>
      <c r="P205">
        <v>1227.11989167198</v>
      </c>
      <c r="Q205">
        <v>1113.4092986375399</v>
      </c>
      <c r="R205">
        <v>32.082349776474103</v>
      </c>
      <c r="S205" s="1">
        <f>(Table2[[#This Row],[Close Price]]-Table2[[#This Row],[20D EMA]])/Table2[[#This Row],[20D EMA]]</f>
        <v>-5.401331491018754E-3</v>
      </c>
      <c r="T205" s="1">
        <f>(Table2[[#This Row],[Close Price]]-Table2[[#This Row],[50D EMA]])/Table2[[#This Row],[50D EMA]]</f>
        <v>-3.2123912210623037E-2</v>
      </c>
      <c r="U205" s="1">
        <f>(Table2[[#This Row],[Close Price]]-Table2[[#This Row],[200D EMA]])/Table2[[#This Row],[200D EMA]]</f>
        <v>6.6723622169644545E-2</v>
      </c>
      <c r="V205">
        <v>1.29231585260564</v>
      </c>
      <c r="W205">
        <v>1102.8499999999999</v>
      </c>
      <c r="X205">
        <v>1218</v>
      </c>
      <c r="Y205">
        <v>1102.8499999999999</v>
      </c>
      <c r="Z205">
        <v>1220</v>
      </c>
      <c r="AA205">
        <v>1102.8499999999999</v>
      </c>
      <c r="AB205">
        <v>1233.95</v>
      </c>
      <c r="AC205" s="1">
        <f>(Table2[[#This Row],[Close Price]]/Table2[[#This Row],[Day Low]])-1</f>
        <v>7.6937026794215102E-2</v>
      </c>
      <c r="AD205" s="1">
        <f>(Table2[[#This Row],[Day High]]/Table2[[#This Row],[Close Price]])-1</f>
        <v>2.5511492801212343E-2</v>
      </c>
      <c r="AE205" s="1">
        <f>(Table2[[#This Row],[Close Price]]/Table2[[#This Row],[Current Week Low]])-1</f>
        <v>7.6937026794215102E-2</v>
      </c>
      <c r="AF205" s="1">
        <f>(Table2[[#This Row],[Current Week High]]/Table2[[#This Row],[Close Price]])-1</f>
        <v>2.7195419718784253E-2</v>
      </c>
      <c r="AG205" s="1">
        <f>(Table2[[#This Row],[Close Price]]/Table2[[#This Row],[Current Month Low]])-1</f>
        <v>7.6937026794215102E-2</v>
      </c>
      <c r="AH205" s="1">
        <f>(Table2[[#This Row],[Current Month High]]/Table2[[#This Row],[Close Price]])-1</f>
        <v>3.8940809968847301E-2</v>
      </c>
      <c r="AI205">
        <v>25.873537088490298</v>
      </c>
      <c r="AJ205">
        <v>82.372360844529695</v>
      </c>
      <c r="AK205" t="str">
        <f>IF(AND(Table2[[#This Row],[20D EMA]]&gt;Table2[[#This Row],[50D EMA]],Table2[[#This Row],[50D EMA]]&gt;Table2[[#This Row],[200D EMA]]),"Uptrend","Downtrend/NoTrend")</f>
        <v>Downtrend/NoTrend</v>
      </c>
      <c r="AL205">
        <v>-7.0000000000000007E-2</v>
      </c>
      <c r="AM205" t="s">
        <v>3190</v>
      </c>
      <c r="AN205">
        <v>0.35</v>
      </c>
      <c r="AO205" t="s">
        <v>3191</v>
      </c>
      <c r="AP205">
        <v>9.5872363466929997E-2</v>
      </c>
      <c r="AQ205">
        <f>(Table2[[#This Row],[Sharpe Ratio]]-AVERAGE(Table2[Sharpe Ratio]))/_xlfn.STDEV.P(Table2[Sharpe Ratio])</f>
        <v>0.35257832571485243</v>
      </c>
      <c r="AR2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5">
        <f>_xlfn.RANK.AVG(Table2[[#This Row],[1Y Return vs Nifty Z-Score]],Table2[1Y Return vs Nifty Z-Score])</f>
        <v>384</v>
      </c>
      <c r="AT205">
        <f>_xlfn.RANK.AVG(Table2[[#This Row],[6M Return vs Nifty Z-Score]],Table2[6M Return vs Nifty Z-Score])</f>
        <v>102</v>
      </c>
      <c r="AU205">
        <f>_xlfn.RANK.AVG(Table2[[#This Row],[Sharpe Ratio Z-Score]],Table2[Sharpe Ratio Z-Score])</f>
        <v>250</v>
      </c>
      <c r="AV205">
        <f>(Table2[[#This Row],[Rank 1Y]]+Table2[[#This Row],[Rank 6M]]+Table2[[#This Row],[Rank Sharpe]])/3</f>
        <v>245.33333333333334</v>
      </c>
    </row>
    <row r="206" spans="1:48" x14ac:dyDescent="0.3">
      <c r="A206" t="s">
        <v>1023</v>
      </c>
      <c r="B206" t="s">
        <v>1024</v>
      </c>
      <c r="C206" t="s">
        <v>3146</v>
      </c>
      <c r="D206" t="s">
        <v>1025</v>
      </c>
      <c r="E206">
        <v>13826.026573560001</v>
      </c>
      <c r="F206">
        <v>423.75</v>
      </c>
      <c r="G206">
        <v>56.145496475062103</v>
      </c>
      <c r="H206">
        <f>(Table2[[#This Row],[1Y Return vs Nifty]]-AVERAGE(Table2[1Y Return vs Nifty]))/_xlfn.STDEV.P(Table2[1Y Return vs Nifty])</f>
        <v>0.54935138598222222</v>
      </c>
      <c r="I206">
        <v>-7.3377840285037399</v>
      </c>
      <c r="J206">
        <f>(Table2[[#This Row],[1M Return vs Nifty]]-AVERAGE(Table2[1M Return vs Nifty]))/_xlfn.STDEV.P(Table2[1M Return vs Nifty])</f>
        <v>-0.8170765021236801</v>
      </c>
      <c r="K206">
        <v>3.3885924775988601</v>
      </c>
      <c r="L206">
        <f>(Table2[[#This Row],[6M Return vs Nifty]]-AVERAGE(Table2[6M Return vs Nifty]))/_xlfn.STDEV.P(Table2[6M Return vs Nifty])</f>
        <v>-0.15888507012528</v>
      </c>
      <c r="M206">
        <v>6.60210152760932</v>
      </c>
      <c r="N206">
        <f>(Table2[[#This Row],[1W Return vs Nifty]]-AVERAGE(Table2[1W Return vs Nifty]))/_xlfn.STDEV.P(Table2[1W Return vs Nifty])</f>
        <v>1.4242027101663133</v>
      </c>
      <c r="O206">
        <v>434.3</v>
      </c>
      <c r="P206">
        <v>452.57369064271501</v>
      </c>
      <c r="Q206">
        <v>412.35589871468102</v>
      </c>
      <c r="R206">
        <v>51.3457708640573</v>
      </c>
      <c r="S206" s="1">
        <f>(Table2[[#This Row],[Close Price]]-Table2[[#This Row],[20D EMA]])/Table2[[#This Row],[20D EMA]]</f>
        <v>-2.4291964080128969E-2</v>
      </c>
      <c r="T206" s="1">
        <f>(Table2[[#This Row],[Close Price]]-Table2[[#This Row],[50D EMA]])/Table2[[#This Row],[50D EMA]]</f>
        <v>-6.3688392053416809E-2</v>
      </c>
      <c r="U206" s="1">
        <f>(Table2[[#This Row],[Close Price]]-Table2[[#This Row],[200D EMA]])/Table2[[#This Row],[200D EMA]]</f>
        <v>2.7631716487710133E-2</v>
      </c>
      <c r="V206">
        <v>1.13483826296052</v>
      </c>
      <c r="W206">
        <v>411</v>
      </c>
      <c r="X206">
        <v>430</v>
      </c>
      <c r="Y206">
        <v>405.85</v>
      </c>
      <c r="Z206">
        <v>449</v>
      </c>
      <c r="AA206">
        <v>385.3</v>
      </c>
      <c r="AB206">
        <v>463.65</v>
      </c>
      <c r="AC206" s="1">
        <f>(Table2[[#This Row],[Close Price]]/Table2[[#This Row],[Day Low]])-1</f>
        <v>3.1021897810219023E-2</v>
      </c>
      <c r="AD206" s="1">
        <f>(Table2[[#This Row],[Day High]]/Table2[[#This Row],[Close Price]])-1</f>
        <v>1.4749262536873253E-2</v>
      </c>
      <c r="AE206" s="1">
        <f>(Table2[[#This Row],[Close Price]]/Table2[[#This Row],[Current Week Low]])-1</f>
        <v>4.410496488850546E-2</v>
      </c>
      <c r="AF206" s="1">
        <f>(Table2[[#This Row],[Current Week High]]/Table2[[#This Row],[Close Price]])-1</f>
        <v>5.9587020648967481E-2</v>
      </c>
      <c r="AG206" s="1">
        <f>(Table2[[#This Row],[Close Price]]/Table2[[#This Row],[Current Month Low]])-1</f>
        <v>9.9792369582143658E-2</v>
      </c>
      <c r="AH206" s="1">
        <f>(Table2[[#This Row],[Current Month High]]/Table2[[#This Row],[Close Price]])-1</f>
        <v>9.415929203539819E-2</v>
      </c>
      <c r="AI206">
        <v>45.793510324483698</v>
      </c>
      <c r="AJ206">
        <v>109.259259259259</v>
      </c>
      <c r="AK206" t="str">
        <f>IF(AND(Table2[[#This Row],[20D EMA]]&gt;Table2[[#This Row],[50D EMA]],Table2[[#This Row],[50D EMA]]&gt;Table2[[#This Row],[200D EMA]]),"Uptrend","Downtrend/NoTrend")</f>
        <v>Downtrend/NoTrend</v>
      </c>
      <c r="AL206">
        <v>-0.17</v>
      </c>
      <c r="AM206" t="s">
        <v>3190</v>
      </c>
      <c r="AN206">
        <v>-6.66</v>
      </c>
      <c r="AO206" t="s">
        <v>3190</v>
      </c>
      <c r="AP206">
        <v>0.110198222711524</v>
      </c>
      <c r="AQ206">
        <f>(Table2[[#This Row],[Sharpe Ratio]]-AVERAGE(Table2[Sharpe Ratio]))/_xlfn.STDEV.P(Table2[Sharpe Ratio])</f>
        <v>0.5204444432123605</v>
      </c>
      <c r="AR2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6">
        <f>_xlfn.RANK.AVG(Table2[[#This Row],[1Y Return vs Nifty Z-Score]],Table2[1Y Return vs Nifty Z-Score])</f>
        <v>154</v>
      </c>
      <c r="AT206">
        <f>_xlfn.RANK.AVG(Table2[[#This Row],[6M Return vs Nifty Z-Score]],Table2[6M Return vs Nifty Z-Score])</f>
        <v>375</v>
      </c>
      <c r="AU206">
        <f>_xlfn.RANK.AVG(Table2[[#This Row],[Sharpe Ratio Z-Score]],Table2[Sharpe Ratio Z-Score])</f>
        <v>207</v>
      </c>
      <c r="AV206">
        <f>(Table2[[#This Row],[Rank 1Y]]+Table2[[#This Row],[Rank 6M]]+Table2[[#This Row],[Rank Sharpe]])/3</f>
        <v>245.33333333333334</v>
      </c>
    </row>
    <row r="207" spans="1:48" x14ac:dyDescent="0.3">
      <c r="A207" t="s">
        <v>751</v>
      </c>
      <c r="B207" t="s">
        <v>752</v>
      </c>
      <c r="C207" t="s">
        <v>3147</v>
      </c>
      <c r="D207" t="s">
        <v>127</v>
      </c>
      <c r="E207">
        <v>22705.907993299999</v>
      </c>
      <c r="F207">
        <v>910.65</v>
      </c>
      <c r="G207">
        <v>61.075744787544899</v>
      </c>
      <c r="H207">
        <f>(Table2[[#This Row],[1Y Return vs Nifty]]-AVERAGE(Table2[1Y Return vs Nifty]))/_xlfn.STDEV.P(Table2[1Y Return vs Nifty])</f>
        <v>0.63335559361146121</v>
      </c>
      <c r="I207">
        <v>6.42443270829179</v>
      </c>
      <c r="J207">
        <f>(Table2[[#This Row],[1M Return vs Nifty]]-AVERAGE(Table2[1M Return vs Nifty]))/_xlfn.STDEV.P(Table2[1M Return vs Nifty])</f>
        <v>0.76683651456060586</v>
      </c>
      <c r="K207">
        <v>62.046576373695899</v>
      </c>
      <c r="L207">
        <f>(Table2[[#This Row],[6M Return vs Nifty]]-AVERAGE(Table2[6M Return vs Nifty]))/_xlfn.STDEV.P(Table2[6M Return vs Nifty])</f>
        <v>1.7041548190545686</v>
      </c>
      <c r="M207">
        <v>7.1296665408004003</v>
      </c>
      <c r="N207">
        <f>(Table2[[#This Row],[1W Return vs Nifty]]-AVERAGE(Table2[1W Return vs Nifty]))/_xlfn.STDEV.P(Table2[1W Return vs Nifty])</f>
        <v>1.5403995009292961</v>
      </c>
      <c r="O207">
        <v>892.16</v>
      </c>
      <c r="P207">
        <v>861.273676094802</v>
      </c>
      <c r="Q207">
        <v>700.44624832132001</v>
      </c>
      <c r="R207">
        <v>57.557758490851</v>
      </c>
      <c r="S207" s="1">
        <f>(Table2[[#This Row],[Close Price]]-Table2[[#This Row],[20D EMA]])/Table2[[#This Row],[20D EMA]]</f>
        <v>2.0724982065997141E-2</v>
      </c>
      <c r="T207" s="1">
        <f>(Table2[[#This Row],[Close Price]]-Table2[[#This Row],[50D EMA]])/Table2[[#This Row],[50D EMA]]</f>
        <v>5.7329424172210548E-2</v>
      </c>
      <c r="U207" s="1">
        <f>(Table2[[#This Row],[Close Price]]-Table2[[#This Row],[200D EMA]])/Table2[[#This Row],[200D EMA]]</f>
        <v>0.30009976094875435</v>
      </c>
      <c r="V207">
        <v>0.67626749050016599</v>
      </c>
      <c r="W207">
        <v>876.25</v>
      </c>
      <c r="X207">
        <v>922</v>
      </c>
      <c r="Y207">
        <v>850.95</v>
      </c>
      <c r="Z207">
        <v>929</v>
      </c>
      <c r="AA207">
        <v>833.85</v>
      </c>
      <c r="AB207">
        <v>965</v>
      </c>
      <c r="AC207" s="1">
        <f>(Table2[[#This Row],[Close Price]]/Table2[[#This Row],[Day Low]])-1</f>
        <v>3.9258202567760359E-2</v>
      </c>
      <c r="AD207" s="1">
        <f>(Table2[[#This Row],[Day High]]/Table2[[#This Row],[Close Price]])-1</f>
        <v>1.2463624883325197E-2</v>
      </c>
      <c r="AE207" s="1">
        <f>(Table2[[#This Row],[Close Price]]/Table2[[#This Row],[Current Week Low]])-1</f>
        <v>7.0156883483165844E-2</v>
      </c>
      <c r="AF207" s="1">
        <f>(Table2[[#This Row],[Current Week High]]/Table2[[#This Row],[Close Price]])-1</f>
        <v>2.0150441991983792E-2</v>
      </c>
      <c r="AG207" s="1">
        <f>(Table2[[#This Row],[Close Price]]/Table2[[#This Row],[Current Month Low]])-1</f>
        <v>9.2102896204353302E-2</v>
      </c>
      <c r="AH207" s="1">
        <f>(Table2[[#This Row],[Current Month High]]/Table2[[#This Row],[Close Price]])-1</f>
        <v>5.9682644265085294E-2</v>
      </c>
      <c r="AI207">
        <v>10.6846757810355</v>
      </c>
      <c r="AJ207">
        <v>102.27676588183</v>
      </c>
      <c r="AK207" t="str">
        <f>IF(AND(Table2[[#This Row],[20D EMA]]&gt;Table2[[#This Row],[50D EMA]],Table2[[#This Row],[50D EMA]]&gt;Table2[[#This Row],[200D EMA]]),"Uptrend","Downtrend/NoTrend")</f>
        <v>Uptrend</v>
      </c>
      <c r="AL207">
        <v>0.28999999999999998</v>
      </c>
      <c r="AM207" t="s">
        <v>3191</v>
      </c>
      <c r="AN207">
        <v>-3.64</v>
      </c>
      <c r="AO207" t="s">
        <v>3190</v>
      </c>
      <c r="AQ207">
        <f>(Table2[[#This Row],[Sharpe Ratio]]-AVERAGE(Table2[Sharpe Ratio]))/_xlfn.STDEV.P(Table2[Sharpe Ratio])</f>
        <v>-0.77082524510946515</v>
      </c>
      <c r="AR2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3.8739211830464666</v>
      </c>
      <c r="AS207">
        <f>_xlfn.RANK.AVG(Table2[[#This Row],[1Y Return vs Nifty Z-Score]],Table2[1Y Return vs Nifty Z-Score])</f>
        <v>143</v>
      </c>
      <c r="AT207">
        <f>_xlfn.RANK.AVG(Table2[[#This Row],[6M Return vs Nifty Z-Score]],Table2[6M Return vs Nifty Z-Score])</f>
        <v>45</v>
      </c>
      <c r="AU207">
        <f>_xlfn.RANK.AVG(Table2[[#This Row],[Sharpe Ratio Z-Score]],Table2[Sharpe Ratio Z-Score])</f>
        <v>548.5</v>
      </c>
      <c r="AV207">
        <f>(Table2[[#This Row],[Rank 1Y]]+Table2[[#This Row],[Rank 6M]]+Table2[[#This Row],[Rank Sharpe]])/3</f>
        <v>245.5</v>
      </c>
    </row>
    <row r="208" spans="1:48" x14ac:dyDescent="0.3">
      <c r="A208" t="s">
        <v>139</v>
      </c>
      <c r="B208" t="s">
        <v>140</v>
      </c>
      <c r="C208" t="s">
        <v>3145</v>
      </c>
      <c r="D208" t="s">
        <v>141</v>
      </c>
      <c r="E208">
        <v>194877.561472</v>
      </c>
      <c r="F208">
        <v>147.68</v>
      </c>
      <c r="G208">
        <v>66.064859649188904</v>
      </c>
      <c r="H208">
        <f>(Table2[[#This Row],[1Y Return vs Nifty]]-AVERAGE(Table2[1Y Return vs Nifty]))/_xlfn.STDEV.P(Table2[1Y Return vs Nifty])</f>
        <v>0.71836280098934058</v>
      </c>
      <c r="I208">
        <v>-5.5054913024827998</v>
      </c>
      <c r="J208">
        <f>(Table2[[#This Row],[1M Return vs Nifty]]-AVERAGE(Table2[1M Return vs Nifty]))/_xlfn.STDEV.P(Table2[1M Return vs Nifty])</f>
        <v>-0.60619533707408335</v>
      </c>
      <c r="K208">
        <v>-8.9576367564222004</v>
      </c>
      <c r="L208">
        <f>(Table2[[#This Row],[6M Return vs Nifty]]-AVERAGE(Table2[6M Return vs Nifty]))/_xlfn.STDEV.P(Table2[6M Return vs Nifty])</f>
        <v>-0.55101442773639409</v>
      </c>
      <c r="M208">
        <v>-1.00592847838498</v>
      </c>
      <c r="N208">
        <f>(Table2[[#This Row],[1W Return vs Nifty]]-AVERAGE(Table2[1W Return vs Nifty]))/_xlfn.STDEV.P(Table2[1W Return vs Nifty])</f>
        <v>-0.25147450234972357</v>
      </c>
      <c r="O208">
        <v>154.22</v>
      </c>
      <c r="P208">
        <v>163.119842430928</v>
      </c>
      <c r="Q208">
        <v>152.00547564589101</v>
      </c>
      <c r="R208">
        <v>35.176787214657402</v>
      </c>
      <c r="S208" s="1">
        <f>(Table2[[#This Row],[Close Price]]-Table2[[#This Row],[20D EMA]])/Table2[[#This Row],[20D EMA]]</f>
        <v>-4.2406951108805553E-2</v>
      </c>
      <c r="T208" s="1">
        <f>(Table2[[#This Row],[Close Price]]-Table2[[#This Row],[50D EMA]])/Table2[[#This Row],[50D EMA]]</f>
        <v>-9.4653367737685831E-2</v>
      </c>
      <c r="U208" s="1">
        <f>(Table2[[#This Row],[Close Price]]-Table2[[#This Row],[200D EMA]])/Table2[[#This Row],[200D EMA]]</f>
        <v>-2.8456051517298939E-2</v>
      </c>
      <c r="V208">
        <v>0.61108133747553495</v>
      </c>
      <c r="W208">
        <v>145.32</v>
      </c>
      <c r="X208">
        <v>148.4</v>
      </c>
      <c r="Y208">
        <v>145.32</v>
      </c>
      <c r="Z208">
        <v>154.5</v>
      </c>
      <c r="AA208">
        <v>141.51</v>
      </c>
      <c r="AB208">
        <v>158.69999999999999</v>
      </c>
      <c r="AC208" s="1">
        <f>(Table2[[#This Row],[Close Price]]/Table2[[#This Row],[Day Low]])-1</f>
        <v>1.6240022020368894E-2</v>
      </c>
      <c r="AD208" s="1">
        <f>(Table2[[#This Row],[Day High]]/Table2[[#This Row],[Close Price]])-1</f>
        <v>4.8754062838569645E-3</v>
      </c>
      <c r="AE208" s="1">
        <f>(Table2[[#This Row],[Close Price]]/Table2[[#This Row],[Current Week Low]])-1</f>
        <v>1.6240022020368894E-2</v>
      </c>
      <c r="AF208" s="1">
        <f>(Table2[[#This Row],[Current Week High]]/Table2[[#This Row],[Close Price]])-1</f>
        <v>4.6180931744312037E-2</v>
      </c>
      <c r="AG208" s="1">
        <f>(Table2[[#This Row],[Close Price]]/Table2[[#This Row],[Current Month Low]])-1</f>
        <v>4.3601158928697759E-2</v>
      </c>
      <c r="AH208" s="1">
        <f>(Table2[[#This Row],[Current Month High]]/Table2[[#This Row],[Close Price]])-1</f>
        <v>7.4620801733477737E-2</v>
      </c>
      <c r="AI208">
        <v>55.065005417118002</v>
      </c>
      <c r="AJ208">
        <v>124.608365019011</v>
      </c>
      <c r="AK208" t="str">
        <f>IF(AND(Table2[[#This Row],[20D EMA]]&gt;Table2[[#This Row],[50D EMA]],Table2[[#This Row],[50D EMA]]&gt;Table2[[#This Row],[200D EMA]]),"Uptrend","Downtrend/NoTrend")</f>
        <v>Downtrend/NoTrend</v>
      </c>
      <c r="AL208">
        <v>-0.25</v>
      </c>
      <c r="AM208" t="s">
        <v>3190</v>
      </c>
      <c r="AN208">
        <v>-4.93</v>
      </c>
      <c r="AO208" t="s">
        <v>3190</v>
      </c>
      <c r="AP208">
        <v>0.156129691409397</v>
      </c>
      <c r="AQ208">
        <f>(Table2[[#This Row],[Sharpe Ratio]]-AVERAGE(Table2[Sharpe Ratio]))/_xlfn.STDEV.P(Table2[Sharpe Ratio])</f>
        <v>1.0586556031593513</v>
      </c>
      <c r="AR2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08">
        <f>_xlfn.RANK.AVG(Table2[[#This Row],[1Y Return vs Nifty Z-Score]],Table2[1Y Return vs Nifty Z-Score])</f>
        <v>133</v>
      </c>
      <c r="AT208">
        <f>_xlfn.RANK.AVG(Table2[[#This Row],[6M Return vs Nifty Z-Score]],Table2[6M Return vs Nifty Z-Score])</f>
        <v>502</v>
      </c>
      <c r="AU208">
        <f>_xlfn.RANK.AVG(Table2[[#This Row],[Sharpe Ratio Z-Score]],Table2[Sharpe Ratio Z-Score])</f>
        <v>103</v>
      </c>
      <c r="AV208">
        <f>(Table2[[#This Row],[Rank 1Y]]+Table2[[#This Row],[Rank 6M]]+Table2[[#This Row],[Rank Sharpe]])/3</f>
        <v>246</v>
      </c>
    </row>
    <row r="209" spans="1:48" x14ac:dyDescent="0.3">
      <c r="A209" t="s">
        <v>1723</v>
      </c>
      <c r="B209" t="s">
        <v>1724</v>
      </c>
      <c r="C209" t="s">
        <v>3149</v>
      </c>
      <c r="D209" t="s">
        <v>51</v>
      </c>
      <c r="E209">
        <v>4867.2817988300003</v>
      </c>
      <c r="F209">
        <v>193.43</v>
      </c>
      <c r="G209">
        <v>53.2526992274679</v>
      </c>
      <c r="H209">
        <f>(Table2[[#This Row],[1Y Return vs Nifty]]-AVERAGE(Table2[1Y Return vs Nifty]))/_xlfn.STDEV.P(Table2[1Y Return vs Nifty])</f>
        <v>0.50006235930157217</v>
      </c>
      <c r="I209">
        <v>12.119751500667199</v>
      </c>
      <c r="J209">
        <f>(Table2[[#This Row],[1M Return vs Nifty]]-AVERAGE(Table2[1M Return vs Nifty]))/_xlfn.STDEV.P(Table2[1M Return vs Nifty])</f>
        <v>1.4223188210767661</v>
      </c>
      <c r="K209">
        <v>49.1431991930978</v>
      </c>
      <c r="L209">
        <f>(Table2[[#This Row],[6M Return vs Nifty]]-AVERAGE(Table2[6M Return vs Nifty]))/_xlfn.STDEV.P(Table2[6M Return vs Nifty])</f>
        <v>1.2943298507234153</v>
      </c>
      <c r="M209">
        <v>1.4340897101301799</v>
      </c>
      <c r="N209">
        <f>(Table2[[#This Row],[1W Return vs Nifty]]-AVERAGE(Table2[1W Return vs Nifty]))/_xlfn.STDEV.P(Table2[1W Return vs Nifty])</f>
        <v>0.28594226301503911</v>
      </c>
      <c r="O209">
        <v>194.59</v>
      </c>
      <c r="P209">
        <v>180.14970893351301</v>
      </c>
      <c r="Q209">
        <v>144.397027072703</v>
      </c>
      <c r="R209">
        <v>47.850719728147901</v>
      </c>
      <c r="S209" s="1">
        <f>(Table2[[#This Row],[Close Price]]-Table2[[#This Row],[20D EMA]])/Table2[[#This Row],[20D EMA]]</f>
        <v>-5.9612518628911898E-3</v>
      </c>
      <c r="T209" s="1">
        <f>(Table2[[#This Row],[Close Price]]-Table2[[#This Row],[50D EMA]])/Table2[[#This Row],[50D EMA]]</f>
        <v>7.3718082283376257E-2</v>
      </c>
      <c r="U209" s="1">
        <f>(Table2[[#This Row],[Close Price]]-Table2[[#This Row],[200D EMA]])/Table2[[#This Row],[200D EMA]]</f>
        <v>0.33957051555229883</v>
      </c>
      <c r="V209">
        <v>0.30911743248729301</v>
      </c>
      <c r="W209">
        <v>185.6</v>
      </c>
      <c r="X209">
        <v>196.48</v>
      </c>
      <c r="Y209">
        <v>185.6</v>
      </c>
      <c r="Z209">
        <v>197.9</v>
      </c>
      <c r="AA209">
        <v>185.6</v>
      </c>
      <c r="AB209">
        <v>240.7</v>
      </c>
      <c r="AC209" s="1">
        <f>(Table2[[#This Row],[Close Price]]/Table2[[#This Row],[Day Low]])-1</f>
        <v>4.2187500000000044E-2</v>
      </c>
      <c r="AD209" s="1">
        <f>(Table2[[#This Row],[Day High]]/Table2[[#This Row],[Close Price]])-1</f>
        <v>1.576797807992536E-2</v>
      </c>
      <c r="AE209" s="1">
        <f>(Table2[[#This Row],[Close Price]]/Table2[[#This Row],[Current Week Low]])-1</f>
        <v>4.2187500000000044E-2</v>
      </c>
      <c r="AF209" s="1">
        <f>(Table2[[#This Row],[Current Week High]]/Table2[[#This Row],[Close Price]])-1</f>
        <v>2.3109135087628685E-2</v>
      </c>
      <c r="AG209" s="1">
        <f>(Table2[[#This Row],[Close Price]]/Table2[[#This Row],[Current Month Low]])-1</f>
        <v>4.2187500000000044E-2</v>
      </c>
      <c r="AH209" s="1">
        <f>(Table2[[#This Row],[Current Month High]]/Table2[[#This Row],[Close Price]])-1</f>
        <v>0.24437781109445278</v>
      </c>
      <c r="AI209">
        <v>24.437781109445201</v>
      </c>
      <c r="AJ209">
        <v>113.26350606394701</v>
      </c>
      <c r="AK209" t="str">
        <f>IF(AND(Table2[[#This Row],[20D EMA]]&gt;Table2[[#This Row],[50D EMA]],Table2[[#This Row],[50D EMA]]&gt;Table2[[#This Row],[200D EMA]]),"Uptrend","Downtrend/NoTrend")</f>
        <v>Uptrend</v>
      </c>
      <c r="AL209">
        <v>0.26</v>
      </c>
      <c r="AM209" t="s">
        <v>3191</v>
      </c>
      <c r="AN209">
        <v>-14.14</v>
      </c>
      <c r="AO209" t="s">
        <v>3190</v>
      </c>
      <c r="AP209">
        <v>9.5840017560000004E-3</v>
      </c>
      <c r="AQ209">
        <f>(Table2[[#This Row],[Sharpe Ratio]]-AVERAGE(Table2[Sharpe Ratio]))/_xlfn.STDEV.P(Table2[Sharpe Ratio])</f>
        <v>-0.6585227899896352</v>
      </c>
      <c r="AR2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2.8441305041271572</v>
      </c>
      <c r="AS209">
        <f>_xlfn.RANK.AVG(Table2[[#This Row],[1Y Return vs Nifty Z-Score]],Table2[1Y Return vs Nifty Z-Score])</f>
        <v>164</v>
      </c>
      <c r="AT209">
        <f>_xlfn.RANK.AVG(Table2[[#This Row],[6M Return vs Nifty Z-Score]],Table2[6M Return vs Nifty Z-Score])</f>
        <v>71</v>
      </c>
      <c r="AU209">
        <f>_xlfn.RANK.AVG(Table2[[#This Row],[Sharpe Ratio Z-Score]],Table2[Sharpe Ratio Z-Score])</f>
        <v>503</v>
      </c>
      <c r="AV209">
        <f>(Table2[[#This Row],[Rank 1Y]]+Table2[[#This Row],[Rank 6M]]+Table2[[#This Row],[Rank Sharpe]])/3</f>
        <v>246</v>
      </c>
    </row>
    <row r="210" spans="1:48" x14ac:dyDescent="0.3">
      <c r="A210" t="s">
        <v>1513</v>
      </c>
      <c r="B210" t="s">
        <v>1514</v>
      </c>
      <c r="C210" t="s">
        <v>3163</v>
      </c>
      <c r="D210" t="s">
        <v>154</v>
      </c>
      <c r="E210">
        <v>6770.3587066829996</v>
      </c>
      <c r="F210">
        <v>184.4</v>
      </c>
      <c r="G210">
        <v>142.260842075239</v>
      </c>
      <c r="H210">
        <f>(Table2[[#This Row],[1Y Return vs Nifty]]-AVERAGE(Table2[1Y Return vs Nifty]))/_xlfn.STDEV.P(Table2[1Y Return vs Nifty])</f>
        <v>2.0166307020250231</v>
      </c>
      <c r="I210">
        <v>-8.6097597671080592</v>
      </c>
      <c r="J210">
        <f>(Table2[[#This Row],[1M Return vs Nifty]]-AVERAGE(Table2[1M Return vs Nifty]))/_xlfn.STDEV.P(Table2[1M Return vs Nifty])</f>
        <v>-0.96346999147306411</v>
      </c>
      <c r="K210">
        <v>25.861152313205999</v>
      </c>
      <c r="L210">
        <f>(Table2[[#This Row],[6M Return vs Nifty]]-AVERAGE(Table2[6M Return vs Nifty]))/_xlfn.STDEV.P(Table2[6M Return vs Nifty])</f>
        <v>0.55486730601976497</v>
      </c>
      <c r="M210">
        <v>-4.3728102393853501</v>
      </c>
      <c r="N210">
        <f>(Table2[[#This Row],[1W Return vs Nifty]]-AVERAGE(Table2[1W Return vs Nifty]))/_xlfn.STDEV.P(Table2[1W Return vs Nifty])</f>
        <v>-0.99303401771691524</v>
      </c>
      <c r="O210">
        <v>194.73</v>
      </c>
      <c r="P210">
        <v>193.42742328258899</v>
      </c>
      <c r="Q210">
        <v>156.321179698707</v>
      </c>
      <c r="R210">
        <v>30.887530262737101</v>
      </c>
      <c r="S210" s="1">
        <f>(Table2[[#This Row],[Close Price]]-Table2[[#This Row],[20D EMA]])/Table2[[#This Row],[20D EMA]]</f>
        <v>-5.304780978791139E-2</v>
      </c>
      <c r="T210" s="1">
        <f>(Table2[[#This Row],[Close Price]]-Table2[[#This Row],[50D EMA]])/Table2[[#This Row],[50D EMA]]</f>
        <v>-4.6670855297494783E-2</v>
      </c>
      <c r="U210" s="1">
        <f>(Table2[[#This Row],[Close Price]]-Table2[[#This Row],[200D EMA]])/Table2[[#This Row],[200D EMA]]</f>
        <v>0.17962262282956185</v>
      </c>
      <c r="V210">
        <v>0.38708702217199997</v>
      </c>
      <c r="W210">
        <v>178.1</v>
      </c>
      <c r="X210">
        <v>185.99</v>
      </c>
      <c r="Y210">
        <v>178.1</v>
      </c>
      <c r="Z210">
        <v>197.63</v>
      </c>
      <c r="AA210">
        <v>178.1</v>
      </c>
      <c r="AB210">
        <v>212.64</v>
      </c>
      <c r="AC210" s="1">
        <f>(Table2[[#This Row],[Close Price]]/Table2[[#This Row],[Day Low]])-1</f>
        <v>3.5373385738349361E-2</v>
      </c>
      <c r="AD210" s="1">
        <f>(Table2[[#This Row],[Day High]]/Table2[[#This Row],[Close Price]])-1</f>
        <v>8.6225596529283521E-3</v>
      </c>
      <c r="AE210" s="1">
        <f>(Table2[[#This Row],[Close Price]]/Table2[[#This Row],[Current Week Low]])-1</f>
        <v>3.5373385738349361E-2</v>
      </c>
      <c r="AF210" s="1">
        <f>(Table2[[#This Row],[Current Week High]]/Table2[[#This Row],[Close Price]])-1</f>
        <v>7.1746203904555328E-2</v>
      </c>
      <c r="AG210" s="1">
        <f>(Table2[[#This Row],[Close Price]]/Table2[[#This Row],[Current Month Low]])-1</f>
        <v>3.5373385738349361E-2</v>
      </c>
      <c r="AH210" s="1">
        <f>(Table2[[#This Row],[Current Month High]]/Table2[[#This Row],[Close Price]])-1</f>
        <v>0.15314533622559634</v>
      </c>
      <c r="AI210">
        <v>21.827548806941401</v>
      </c>
      <c r="AJ210">
        <v>205.29801324503299</v>
      </c>
      <c r="AK210" t="str">
        <f>IF(AND(Table2[[#This Row],[20D EMA]]&gt;Table2[[#This Row],[50D EMA]],Table2[[#This Row],[50D EMA]]&gt;Table2[[#This Row],[200D EMA]]),"Uptrend","Downtrend/NoTrend")</f>
        <v>Uptrend</v>
      </c>
      <c r="AL210">
        <v>7.0000000000000007E-2</v>
      </c>
      <c r="AM210" t="s">
        <v>3191</v>
      </c>
      <c r="AN210">
        <v>-11.32</v>
      </c>
      <c r="AO210" t="s">
        <v>3190</v>
      </c>
      <c r="AQ210">
        <f>(Table2[[#This Row],[Sharpe Ratio]]-AVERAGE(Table2[Sharpe Ratio]))/_xlfn.STDEV.P(Table2[Sharpe Ratio])</f>
        <v>-0.77082524510946515</v>
      </c>
      <c r="AR2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-0.15583124625465627</v>
      </c>
      <c r="AS210">
        <f>_xlfn.RANK.AVG(Table2[[#This Row],[1Y Return vs Nifty Z-Score]],Table2[1Y Return vs Nifty Z-Score])</f>
        <v>34</v>
      </c>
      <c r="AT210">
        <f>_xlfn.RANK.AVG(Table2[[#This Row],[6M Return vs Nifty Z-Score]],Table2[6M Return vs Nifty Z-Score])</f>
        <v>156</v>
      </c>
      <c r="AU210">
        <f>_xlfn.RANK.AVG(Table2[[#This Row],[Sharpe Ratio Z-Score]],Table2[Sharpe Ratio Z-Score])</f>
        <v>548.5</v>
      </c>
      <c r="AV210">
        <f>(Table2[[#This Row],[Rank 1Y]]+Table2[[#This Row],[Rank 6M]]+Table2[[#This Row],[Rank Sharpe]])/3</f>
        <v>246.16666666666666</v>
      </c>
    </row>
    <row r="211" spans="1:48" x14ac:dyDescent="0.3">
      <c r="A211" t="s">
        <v>393</v>
      </c>
      <c r="B211" t="s">
        <v>394</v>
      </c>
      <c r="C211" t="s">
        <v>3159</v>
      </c>
      <c r="D211" t="s">
        <v>395</v>
      </c>
      <c r="E211">
        <v>59090.612665679997</v>
      </c>
      <c r="F211">
        <v>903</v>
      </c>
      <c r="G211">
        <v>-1.93360433715756</v>
      </c>
      <c r="H211">
        <f>(Table2[[#This Row],[1Y Return vs Nifty]]-AVERAGE(Table2[1Y Return vs Nifty]))/_xlfn.STDEV.P(Table2[1Y Return vs Nifty])</f>
        <v>-0.44023139653127563</v>
      </c>
      <c r="I211">
        <v>-5.0614856842340599</v>
      </c>
      <c r="J211">
        <f>(Table2[[#This Row],[1M Return vs Nifty]]-AVERAGE(Table2[1M Return vs Nifty]))/_xlfn.STDEV.P(Table2[1M Return vs Nifty])</f>
        <v>-0.5550941015918055</v>
      </c>
      <c r="K211">
        <v>25.354129584632801</v>
      </c>
      <c r="L211">
        <f>(Table2[[#This Row],[6M Return vs Nifty]]-AVERAGE(Table2[6M Return vs Nifty]))/_xlfn.STDEV.P(Table2[6M Return vs Nifty])</f>
        <v>0.53876372547860818</v>
      </c>
      <c r="M211">
        <v>-1.24344790495636</v>
      </c>
      <c r="N211">
        <f>(Table2[[#This Row],[1W Return vs Nifty]]-AVERAGE(Table2[1W Return vs Nifty]))/_xlfn.STDEV.P(Table2[1W Return vs Nifty])</f>
        <v>-0.30378842465575445</v>
      </c>
      <c r="O211">
        <v>930.4</v>
      </c>
      <c r="P211">
        <v>947.30249786542799</v>
      </c>
      <c r="Q211">
        <v>843.82006399295199</v>
      </c>
      <c r="R211">
        <v>43.738872485277099</v>
      </c>
      <c r="S211" s="1">
        <f>(Table2[[#This Row],[Close Price]]-Table2[[#This Row],[20D EMA]])/Table2[[#This Row],[20D EMA]]</f>
        <v>-2.9449699054170227E-2</v>
      </c>
      <c r="T211" s="1">
        <f>(Table2[[#This Row],[Close Price]]-Table2[[#This Row],[50D EMA]])/Table2[[#This Row],[50D EMA]]</f>
        <v>-4.6767002056107239E-2</v>
      </c>
      <c r="U211" s="1">
        <f>(Table2[[#This Row],[Close Price]]-Table2[[#This Row],[200D EMA]])/Table2[[#This Row],[200D EMA]]</f>
        <v>7.0133359625284178E-2</v>
      </c>
      <c r="V211">
        <v>0.64915897208515605</v>
      </c>
      <c r="W211">
        <v>886.55</v>
      </c>
      <c r="X211">
        <v>915</v>
      </c>
      <c r="Y211">
        <v>886.55</v>
      </c>
      <c r="Z211">
        <v>945</v>
      </c>
      <c r="AA211">
        <v>838.4</v>
      </c>
      <c r="AB211">
        <v>997.05</v>
      </c>
      <c r="AC211" s="1">
        <f>(Table2[[#This Row],[Close Price]]/Table2[[#This Row],[Day Low]])-1</f>
        <v>1.8555073035925851E-2</v>
      </c>
      <c r="AD211" s="1">
        <f>(Table2[[#This Row],[Day High]]/Table2[[#This Row],[Close Price]])-1</f>
        <v>1.3289036544850585E-2</v>
      </c>
      <c r="AE211" s="1">
        <f>(Table2[[#This Row],[Close Price]]/Table2[[#This Row],[Current Week Low]])-1</f>
        <v>1.8555073035925851E-2</v>
      </c>
      <c r="AF211" s="1">
        <f>(Table2[[#This Row],[Current Week High]]/Table2[[#This Row],[Close Price]])-1</f>
        <v>4.6511627906976827E-2</v>
      </c>
      <c r="AG211" s="1">
        <f>(Table2[[#This Row],[Close Price]]/Table2[[#This Row],[Current Month Low]])-1</f>
        <v>7.7051526717557328E-2</v>
      </c>
      <c r="AH211" s="1">
        <f>(Table2[[#This Row],[Current Month High]]/Table2[[#This Row],[Close Price]])-1</f>
        <v>0.10415282392026581</v>
      </c>
      <c r="AI211">
        <v>31.4507198228128</v>
      </c>
      <c r="AJ211">
        <v>57.701711491442502</v>
      </c>
      <c r="AK211" t="str">
        <f>IF(AND(Table2[[#This Row],[20D EMA]]&gt;Table2[[#This Row],[50D EMA]],Table2[[#This Row],[50D EMA]]&gt;Table2[[#This Row],[200D EMA]]),"Uptrend","Downtrend/NoTrend")</f>
        <v>Downtrend/NoTrend</v>
      </c>
      <c r="AL211">
        <v>-0.09</v>
      </c>
      <c r="AM211" t="s">
        <v>3190</v>
      </c>
      <c r="AN211">
        <v>-7.19</v>
      </c>
      <c r="AO211" t="s">
        <v>3190</v>
      </c>
      <c r="AP211">
        <v>0.15095875339654999</v>
      </c>
      <c r="AQ211">
        <f>(Table2[[#This Row],[Sharpe Ratio]]-AVERAGE(Table2[Sharpe Ratio]))/_xlfn.STDEV.P(Table2[Sharpe Ratio])</f>
        <v>0.99806410402365608</v>
      </c>
      <c r="AR2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1">
        <f>_xlfn.RANK.AVG(Table2[[#This Row],[1Y Return vs Nifty Z-Score]],Table2[1Y Return vs Nifty Z-Score])</f>
        <v>460</v>
      </c>
      <c r="AT211">
        <f>_xlfn.RANK.AVG(Table2[[#This Row],[6M Return vs Nifty Z-Score]],Table2[6M Return vs Nifty Z-Score])</f>
        <v>164</v>
      </c>
      <c r="AU211">
        <f>_xlfn.RANK.AVG(Table2[[#This Row],[Sharpe Ratio Z-Score]],Table2[Sharpe Ratio Z-Score])</f>
        <v>115</v>
      </c>
      <c r="AV211">
        <f>(Table2[[#This Row],[Rank 1Y]]+Table2[[#This Row],[Rank 6M]]+Table2[[#This Row],[Rank Sharpe]])/3</f>
        <v>246.33333333333334</v>
      </c>
    </row>
    <row r="212" spans="1:48" x14ac:dyDescent="0.3">
      <c r="A212" t="s">
        <v>690</v>
      </c>
      <c r="B212" t="s">
        <v>691</v>
      </c>
      <c r="C212" t="s">
        <v>3148</v>
      </c>
      <c r="D212" t="s">
        <v>48</v>
      </c>
      <c r="E212">
        <v>26433.66</v>
      </c>
      <c r="F212">
        <v>991.85</v>
      </c>
      <c r="G212">
        <v>22.310529564869299</v>
      </c>
      <c r="H212">
        <f>(Table2[[#This Row],[1Y Return vs Nifty]]-AVERAGE(Table2[1Y Return vs Nifty]))/_xlfn.STDEV.P(Table2[1Y Return vs Nifty])</f>
        <v>-2.7146876439156489E-2</v>
      </c>
      <c r="I212">
        <v>2.97748103266421</v>
      </c>
      <c r="J212">
        <f>(Table2[[#This Row],[1M Return vs Nifty]]-AVERAGE(Table2[1M Return vs Nifty]))/_xlfn.STDEV.P(Table2[1M Return vs Nifty])</f>
        <v>0.37012196403976483</v>
      </c>
      <c r="K212">
        <v>28.435931681642298</v>
      </c>
      <c r="L212">
        <f>(Table2[[#This Row],[6M Return vs Nifty]]-AVERAGE(Table2[6M Return vs Nifty]))/_xlfn.STDEV.P(Table2[6M Return vs Nifty])</f>
        <v>0.63664503431214992</v>
      </c>
      <c r="M212">
        <v>-1.8896398657397799</v>
      </c>
      <c r="N212">
        <f>(Table2[[#This Row],[1W Return vs Nifty]]-AVERAGE(Table2[1W Return vs Nifty]))/_xlfn.STDEV.P(Table2[1W Return vs Nifty])</f>
        <v>-0.44611293477765157</v>
      </c>
      <c r="O212">
        <v>1000.97</v>
      </c>
      <c r="P212">
        <v>962.35865649259199</v>
      </c>
      <c r="Q212">
        <v>824.92997421841903</v>
      </c>
      <c r="R212">
        <v>43.369816252884299</v>
      </c>
      <c r="S212" s="1">
        <f>(Table2[[#This Row],[Close Price]]-Table2[[#This Row],[20D EMA]])/Table2[[#This Row],[20D EMA]]</f>
        <v>-9.111162172692493E-3</v>
      </c>
      <c r="T212" s="1">
        <f>(Table2[[#This Row],[Close Price]]-Table2[[#This Row],[50D EMA]])/Table2[[#This Row],[50D EMA]]</f>
        <v>3.0644857100254129E-2</v>
      </c>
      <c r="U212" s="1">
        <f>(Table2[[#This Row],[Close Price]]-Table2[[#This Row],[200D EMA]])/Table2[[#This Row],[200D EMA]]</f>
        <v>0.20234447892347418</v>
      </c>
      <c r="V212">
        <v>0.37826130390239399</v>
      </c>
      <c r="W212">
        <v>976.5</v>
      </c>
      <c r="X212">
        <v>1001</v>
      </c>
      <c r="Y212">
        <v>976.5</v>
      </c>
      <c r="Z212">
        <v>1034.8499999999999</v>
      </c>
      <c r="AA212">
        <v>968.15</v>
      </c>
      <c r="AB212">
        <v>1061</v>
      </c>
      <c r="AC212" s="1">
        <f>(Table2[[#This Row],[Close Price]]/Table2[[#This Row],[Day Low]])-1</f>
        <v>1.5719406041986739E-2</v>
      </c>
      <c r="AD212" s="1">
        <f>(Table2[[#This Row],[Day High]]/Table2[[#This Row],[Close Price]])-1</f>
        <v>9.2251852598679296E-3</v>
      </c>
      <c r="AE212" s="1">
        <f>(Table2[[#This Row],[Close Price]]/Table2[[#This Row],[Current Week Low]])-1</f>
        <v>1.5719406041986739E-2</v>
      </c>
      <c r="AF212" s="1">
        <f>(Table2[[#This Row],[Current Week High]]/Table2[[#This Row],[Close Price]])-1</f>
        <v>4.3353329636537596E-2</v>
      </c>
      <c r="AG212" s="1">
        <f>(Table2[[#This Row],[Close Price]]/Table2[[#This Row],[Current Month Low]])-1</f>
        <v>2.4479677735887995E-2</v>
      </c>
      <c r="AH212" s="1">
        <f>(Table2[[#This Row],[Current Month High]]/Table2[[#This Row],[Close Price]])-1</f>
        <v>6.9718203357362452E-2</v>
      </c>
      <c r="AI212">
        <v>7.6775722135403504</v>
      </c>
      <c r="AJ212">
        <v>80.319970911735297</v>
      </c>
      <c r="AK212" t="str">
        <f>IF(AND(Table2[[#This Row],[20D EMA]]&gt;Table2[[#This Row],[50D EMA]],Table2[[#This Row],[50D EMA]]&gt;Table2[[#This Row],[200D EMA]]),"Uptrend","Downtrend/NoTrend")</f>
        <v>Uptrend</v>
      </c>
      <c r="AL212">
        <v>0.11</v>
      </c>
      <c r="AM212" t="s">
        <v>3191</v>
      </c>
      <c r="AN212">
        <v>-5.61</v>
      </c>
      <c r="AO212" t="s">
        <v>3190</v>
      </c>
      <c r="AP212">
        <v>7.5464812984282995E-2</v>
      </c>
      <c r="AQ212">
        <f>(Table2[[#This Row],[Sharpe Ratio]]-AVERAGE(Table2[Sharpe Ratio]))/_xlfn.STDEV.P(Table2[Sharpe Ratio])</f>
        <v>0.11344877622908031</v>
      </c>
      <c r="AR2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0.64695596336418704</v>
      </c>
      <c r="AS212">
        <f>_xlfn.RANK.AVG(Table2[[#This Row],[1Y Return vs Nifty Z-Score]],Table2[1Y Return vs Nifty Z-Score])</f>
        <v>294</v>
      </c>
      <c r="AT212">
        <f>_xlfn.RANK.AVG(Table2[[#This Row],[6M Return vs Nifty Z-Score]],Table2[6M Return vs Nifty Z-Score])</f>
        <v>139</v>
      </c>
      <c r="AU212">
        <f>_xlfn.RANK.AVG(Table2[[#This Row],[Sharpe Ratio Z-Score]],Table2[Sharpe Ratio Z-Score])</f>
        <v>311</v>
      </c>
      <c r="AV212">
        <f>(Table2[[#This Row],[Rank 1Y]]+Table2[[#This Row],[Rank 6M]]+Table2[[#This Row],[Rank Sharpe]])/3</f>
        <v>248</v>
      </c>
    </row>
    <row r="213" spans="1:48" x14ac:dyDescent="0.3">
      <c r="A213" t="s">
        <v>934</v>
      </c>
      <c r="B213" t="s">
        <v>935</v>
      </c>
      <c r="C213" t="s">
        <v>3154</v>
      </c>
      <c r="D213" t="s">
        <v>757</v>
      </c>
      <c r="E213">
        <v>16280.500830000001</v>
      </c>
      <c r="F213">
        <v>4039.05</v>
      </c>
      <c r="G213">
        <v>48.589695990699603</v>
      </c>
      <c r="H213">
        <f>(Table2[[#This Row],[1Y Return vs Nifty]]-AVERAGE(Table2[1Y Return vs Nifty]))/_xlfn.STDEV.P(Table2[1Y Return vs Nifty])</f>
        <v>0.42061161620501658</v>
      </c>
      <c r="I213">
        <v>2.5460628427305099</v>
      </c>
      <c r="J213">
        <f>(Table2[[#This Row],[1M Return vs Nifty]]-AVERAGE(Table2[1M Return vs Nifty]))/_xlfn.STDEV.P(Table2[1M Return vs Nifty])</f>
        <v>0.32046943351077162</v>
      </c>
      <c r="K213">
        <v>4.0864309569130102</v>
      </c>
      <c r="L213">
        <f>(Table2[[#This Row],[6M Return vs Nifty]]-AVERAGE(Table2[6M Return vs Nifty]))/_xlfn.STDEV.P(Table2[6M Return vs Nifty])</f>
        <v>-0.13672097861013718</v>
      </c>
      <c r="M213">
        <v>3.8606077343882701</v>
      </c>
      <c r="N213">
        <f>(Table2[[#This Row],[1W Return vs Nifty]]-AVERAGE(Table2[1W Return vs Nifty]))/_xlfn.STDEV.P(Table2[1W Return vs Nifty])</f>
        <v>0.82038560193524623</v>
      </c>
      <c r="O213">
        <v>3786.29</v>
      </c>
      <c r="P213">
        <v>3876.9575214302899</v>
      </c>
      <c r="Q213">
        <v>3645.1737170701799</v>
      </c>
      <c r="R213">
        <v>67.823265912558298</v>
      </c>
      <c r="S213" s="1">
        <f>(Table2[[#This Row],[Close Price]]-Table2[[#This Row],[20D EMA]])/Table2[[#This Row],[20D EMA]]</f>
        <v>6.6756640405251644E-2</v>
      </c>
      <c r="T213" s="1">
        <f>(Table2[[#This Row],[Close Price]]-Table2[[#This Row],[50D EMA]])/Table2[[#This Row],[50D EMA]]</f>
        <v>4.1809196431409693E-2</v>
      </c>
      <c r="U213" s="1">
        <f>(Table2[[#This Row],[Close Price]]-Table2[[#This Row],[200D EMA]])/Table2[[#This Row],[200D EMA]]</f>
        <v>0.1080541871256549</v>
      </c>
      <c r="V213">
        <v>1.2932922545885299</v>
      </c>
      <c r="W213">
        <v>3830.1</v>
      </c>
      <c r="X213">
        <v>4140</v>
      </c>
      <c r="Y213">
        <v>3691</v>
      </c>
      <c r="Z213">
        <v>4140</v>
      </c>
      <c r="AA213">
        <v>3424.4</v>
      </c>
      <c r="AB213">
        <v>4140</v>
      </c>
      <c r="AC213" s="1">
        <f>(Table2[[#This Row],[Close Price]]/Table2[[#This Row],[Day Low]])-1</f>
        <v>5.4554711365238484E-2</v>
      </c>
      <c r="AD213" s="1">
        <f>(Table2[[#This Row],[Day High]]/Table2[[#This Row],[Close Price]])-1</f>
        <v>2.499350094700481E-2</v>
      </c>
      <c r="AE213" s="1">
        <f>(Table2[[#This Row],[Close Price]]/Table2[[#This Row],[Current Week Low]])-1</f>
        <v>9.4296938499051741E-2</v>
      </c>
      <c r="AF213" s="1">
        <f>(Table2[[#This Row],[Current Week High]]/Table2[[#This Row],[Close Price]])-1</f>
        <v>2.499350094700481E-2</v>
      </c>
      <c r="AG213" s="1">
        <f>(Table2[[#This Row],[Close Price]]/Table2[[#This Row],[Current Month Low]])-1</f>
        <v>0.17949129774559047</v>
      </c>
      <c r="AH213" s="1">
        <f>(Table2[[#This Row],[Current Month High]]/Table2[[#This Row],[Close Price]])-1</f>
        <v>2.499350094700481E-2</v>
      </c>
      <c r="AI213">
        <v>35.8735346182889</v>
      </c>
      <c r="AJ213">
        <v>112.01805726883801</v>
      </c>
      <c r="AK213" t="str">
        <f>IF(AND(Table2[[#This Row],[20D EMA]]&gt;Table2[[#This Row],[50D EMA]],Table2[[#This Row],[50D EMA]]&gt;Table2[[#This Row],[200D EMA]]),"Uptrend","Downtrend/NoTrend")</f>
        <v>Downtrend/NoTrend</v>
      </c>
      <c r="AL213">
        <v>-0.08</v>
      </c>
      <c r="AM213" t="s">
        <v>3190</v>
      </c>
      <c r="AN213">
        <v>9.9600000000000009</v>
      </c>
      <c r="AO213" t="s">
        <v>3191</v>
      </c>
      <c r="AP213">
        <v>0.117551106262271</v>
      </c>
      <c r="AQ213">
        <f>(Table2[[#This Row],[Sharpe Ratio]]-AVERAGE(Table2[Sharpe Ratio]))/_xlfn.STDEV.P(Table2[Sharpe Ratio])</f>
        <v>0.60660332506379033</v>
      </c>
      <c r="AR2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3">
        <f>_xlfn.RANK.AVG(Table2[[#This Row],[1Y Return vs Nifty Z-Score]],Table2[1Y Return vs Nifty Z-Score])</f>
        <v>184</v>
      </c>
      <c r="AT213">
        <f>_xlfn.RANK.AVG(Table2[[#This Row],[6M Return vs Nifty Z-Score]],Table2[6M Return vs Nifty Z-Score])</f>
        <v>372</v>
      </c>
      <c r="AU213">
        <f>_xlfn.RANK.AVG(Table2[[#This Row],[Sharpe Ratio Z-Score]],Table2[Sharpe Ratio Z-Score])</f>
        <v>189</v>
      </c>
      <c r="AV213">
        <f>(Table2[[#This Row],[Rank 1Y]]+Table2[[#This Row],[Rank 6M]]+Table2[[#This Row],[Rank Sharpe]])/3</f>
        <v>248.33333333333334</v>
      </c>
    </row>
    <row r="214" spans="1:48" x14ac:dyDescent="0.3">
      <c r="A214" t="s">
        <v>1907</v>
      </c>
      <c r="B214" t="s">
        <v>1908</v>
      </c>
      <c r="C214" t="s">
        <v>3159</v>
      </c>
      <c r="D214" t="s">
        <v>268</v>
      </c>
      <c r="E214">
        <v>3816.2444841000001</v>
      </c>
      <c r="F214">
        <v>154.38</v>
      </c>
      <c r="G214">
        <v>41.274106260516</v>
      </c>
      <c r="H214">
        <f>(Table2[[#This Row],[1Y Return vs Nifty]]-AVERAGE(Table2[1Y Return vs Nifty]))/_xlfn.STDEV.P(Table2[1Y Return vs Nifty])</f>
        <v>0.29596468573120466</v>
      </c>
      <c r="I214">
        <v>-0.93544522576530298</v>
      </c>
      <c r="J214">
        <f>(Table2[[#This Row],[1M Return vs Nifty]]-AVERAGE(Table2[1M Return vs Nifty]))/_xlfn.STDEV.P(Table2[1M Return vs Nifty])</f>
        <v>-8.0222261210052062E-2</v>
      </c>
      <c r="K214">
        <v>39.029364304450198</v>
      </c>
      <c r="L214">
        <f>(Table2[[#This Row],[6M Return vs Nifty]]-AVERAGE(Table2[6M Return vs Nifty]))/_xlfn.STDEV.P(Table2[6M Return vs Nifty])</f>
        <v>0.97310370930836665</v>
      </c>
      <c r="M214">
        <v>-2.4401393676301</v>
      </c>
      <c r="N214">
        <f>(Table2[[#This Row],[1W Return vs Nifty]]-AVERAGE(Table2[1W Return vs Nifty]))/_xlfn.STDEV.P(Table2[1W Return vs Nifty])</f>
        <v>-0.56736107261257607</v>
      </c>
      <c r="O214">
        <v>154.4</v>
      </c>
      <c r="P214">
        <v>152.39701101190701</v>
      </c>
      <c r="Q214">
        <v>127.760094920087</v>
      </c>
      <c r="R214">
        <v>48.421718154575501</v>
      </c>
      <c r="S214" s="1">
        <f>(Table2[[#This Row],[Close Price]]-Table2[[#This Row],[20D EMA]])/Table2[[#This Row],[20D EMA]]</f>
        <v>-1.2953367875654295E-4</v>
      </c>
      <c r="T214" s="1">
        <f>(Table2[[#This Row],[Close Price]]-Table2[[#This Row],[50D EMA]])/Table2[[#This Row],[50D EMA]]</f>
        <v>1.3011993968425339E-2</v>
      </c>
      <c r="U214" s="1">
        <f>(Table2[[#This Row],[Close Price]]-Table2[[#This Row],[200D EMA]])/Table2[[#This Row],[200D EMA]]</f>
        <v>0.20835852616236353</v>
      </c>
      <c r="V214">
        <v>0.83590943888858604</v>
      </c>
      <c r="W214">
        <v>149.01</v>
      </c>
      <c r="X214">
        <v>157.25</v>
      </c>
      <c r="Y214">
        <v>149.01</v>
      </c>
      <c r="Z214">
        <v>163.9</v>
      </c>
      <c r="AA214">
        <v>138.12</v>
      </c>
      <c r="AB214">
        <v>163.9</v>
      </c>
      <c r="AC214" s="1">
        <f>(Table2[[#This Row],[Close Price]]/Table2[[#This Row],[Day Low]])-1</f>
        <v>3.6037849808737699E-2</v>
      </c>
      <c r="AD214" s="1">
        <f>(Table2[[#This Row],[Day High]]/Table2[[#This Row],[Close Price]])-1</f>
        <v>1.8590490996243103E-2</v>
      </c>
      <c r="AE214" s="1">
        <f>(Table2[[#This Row],[Close Price]]/Table2[[#This Row],[Current Week Low]])-1</f>
        <v>3.6037849808737699E-2</v>
      </c>
      <c r="AF214" s="1">
        <f>(Table2[[#This Row],[Current Week High]]/Table2[[#This Row],[Close Price]])-1</f>
        <v>6.1666018914367182E-2</v>
      </c>
      <c r="AG214" s="1">
        <f>(Table2[[#This Row],[Close Price]]/Table2[[#This Row],[Current Month Low]])-1</f>
        <v>0.11772371850564722</v>
      </c>
      <c r="AH214" s="1">
        <f>(Table2[[#This Row],[Current Month High]]/Table2[[#This Row],[Close Price]])-1</f>
        <v>6.1666018914367182E-2</v>
      </c>
      <c r="AI214">
        <v>14.6521570151574</v>
      </c>
      <c r="AJ214">
        <v>89.191176470588204</v>
      </c>
      <c r="AK214" t="str">
        <f>IF(AND(Table2[[#This Row],[20D EMA]]&gt;Table2[[#This Row],[50D EMA]],Table2[[#This Row],[50D EMA]]&gt;Table2[[#This Row],[200D EMA]]),"Uptrend","Downtrend/NoTrend")</f>
        <v>Uptrend</v>
      </c>
      <c r="AL214">
        <v>0.06</v>
      </c>
      <c r="AM214" t="s">
        <v>3191</v>
      </c>
      <c r="AN214">
        <v>-0.49</v>
      </c>
      <c r="AO214" t="s">
        <v>3190</v>
      </c>
      <c r="AP214">
        <v>3.0498997355844999E-2</v>
      </c>
      <c r="AQ214">
        <f>(Table2[[#This Row],[Sharpe Ratio]]-AVERAGE(Table2[Sharpe Ratio]))/_xlfn.STDEV.P(Table2[Sharpe Ratio])</f>
        <v>-0.41344715097354467</v>
      </c>
      <c r="AR2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0.20803791024339857</v>
      </c>
      <c r="AS214">
        <f>_xlfn.RANK.AVG(Table2[[#This Row],[1Y Return vs Nifty Z-Score]],Table2[1Y Return vs Nifty Z-Score])</f>
        <v>211</v>
      </c>
      <c r="AT214">
        <f>_xlfn.RANK.AVG(Table2[[#This Row],[6M Return vs Nifty Z-Score]],Table2[6M Return vs Nifty Z-Score])</f>
        <v>89</v>
      </c>
      <c r="AU214">
        <f>_xlfn.RANK.AVG(Table2[[#This Row],[Sharpe Ratio Z-Score]],Table2[Sharpe Ratio Z-Score])</f>
        <v>446</v>
      </c>
      <c r="AV214">
        <f>(Table2[[#This Row],[Rank 1Y]]+Table2[[#This Row],[Rank 6M]]+Table2[[#This Row],[Rank Sharpe]])/3</f>
        <v>248.66666666666666</v>
      </c>
    </row>
    <row r="215" spans="1:48" x14ac:dyDescent="0.3">
      <c r="A215" t="s">
        <v>992</v>
      </c>
      <c r="B215" t="s">
        <v>993</v>
      </c>
      <c r="C215" t="s">
        <v>3151</v>
      </c>
      <c r="D215" t="s">
        <v>258</v>
      </c>
      <c r="E215">
        <v>14563.11775401</v>
      </c>
      <c r="F215">
        <v>5995.05</v>
      </c>
      <c r="G215">
        <v>6.6860856617990096</v>
      </c>
      <c r="H215">
        <f>(Table2[[#This Row],[1Y Return vs Nifty]]-AVERAGE(Table2[1Y Return vs Nifty]))/_xlfn.STDEV.P(Table2[1Y Return vs Nifty])</f>
        <v>-0.29336450819652116</v>
      </c>
      <c r="I215">
        <v>-3.6568000662104301</v>
      </c>
      <c r="J215">
        <f>(Table2[[#This Row],[1M Return vs Nifty]]-AVERAGE(Table2[1M Return vs Nifty]))/_xlfn.STDEV.P(Table2[1M Return vs Nifty])</f>
        <v>-0.39342684425322538</v>
      </c>
      <c r="K215">
        <v>24.908566869644499</v>
      </c>
      <c r="L215">
        <f>(Table2[[#This Row],[6M Return vs Nifty]]-AVERAGE(Table2[6M Return vs Nifty]))/_xlfn.STDEV.P(Table2[6M Return vs Nifty])</f>
        <v>0.52461218026653833</v>
      </c>
      <c r="M215">
        <v>-1.6483843106548499</v>
      </c>
      <c r="N215">
        <f>(Table2[[#This Row],[1W Return vs Nifty]]-AVERAGE(Table2[1W Return vs Nifty]))/_xlfn.STDEV.P(Table2[1W Return vs Nifty])</f>
        <v>-0.39297612594143427</v>
      </c>
      <c r="O215">
        <v>6212.42</v>
      </c>
      <c r="P215">
        <v>6033.3169781787601</v>
      </c>
      <c r="Q215">
        <v>5230.1724616410902</v>
      </c>
      <c r="R215">
        <v>37.247756976186899</v>
      </c>
      <c r="S215" s="1">
        <f>(Table2[[#This Row],[Close Price]]-Table2[[#This Row],[20D EMA]])/Table2[[#This Row],[20D EMA]]</f>
        <v>-3.4989585378966633E-2</v>
      </c>
      <c r="T215" s="1">
        <f>(Table2[[#This Row],[Close Price]]-Table2[[#This Row],[50D EMA]])/Table2[[#This Row],[50D EMA]]</f>
        <v>-6.3426102618449436E-3</v>
      </c>
      <c r="U215" s="1">
        <f>(Table2[[#This Row],[Close Price]]-Table2[[#This Row],[200D EMA]])/Table2[[#This Row],[200D EMA]]</f>
        <v>0.14624327284972771</v>
      </c>
      <c r="V215">
        <v>0.35585422291019098</v>
      </c>
      <c r="W215">
        <v>5976.2</v>
      </c>
      <c r="X215">
        <v>6124.9</v>
      </c>
      <c r="Y215">
        <v>5976.2</v>
      </c>
      <c r="Z215">
        <v>6355</v>
      </c>
      <c r="AA215">
        <v>5932.2</v>
      </c>
      <c r="AB215">
        <v>6618.95</v>
      </c>
      <c r="AC215" s="1">
        <f>(Table2[[#This Row],[Close Price]]/Table2[[#This Row],[Day Low]])-1</f>
        <v>3.1541782403534668E-3</v>
      </c>
      <c r="AD215" s="1">
        <f>(Table2[[#This Row],[Day High]]/Table2[[#This Row],[Close Price]])-1</f>
        <v>2.1659535783688177E-2</v>
      </c>
      <c r="AE215" s="1">
        <f>(Table2[[#This Row],[Close Price]]/Table2[[#This Row],[Current Week Low]])-1</f>
        <v>3.1541782403534668E-3</v>
      </c>
      <c r="AF215" s="1">
        <f>(Table2[[#This Row],[Current Week High]]/Table2[[#This Row],[Close Price]])-1</f>
        <v>6.004120065720886E-2</v>
      </c>
      <c r="AG215" s="1">
        <f>(Table2[[#This Row],[Close Price]]/Table2[[#This Row],[Current Month Low]])-1</f>
        <v>1.0594720339840213E-2</v>
      </c>
      <c r="AH215" s="1">
        <f>(Table2[[#This Row],[Current Month High]]/Table2[[#This Row],[Close Price]])-1</f>
        <v>0.10406919041542606</v>
      </c>
      <c r="AI215">
        <v>18.785498035879499</v>
      </c>
      <c r="AJ215">
        <v>58.513240173979703</v>
      </c>
      <c r="AK215" t="str">
        <f>IF(AND(Table2[[#This Row],[20D EMA]]&gt;Table2[[#This Row],[50D EMA]],Table2[[#This Row],[50D EMA]]&gt;Table2[[#This Row],[200D EMA]]),"Uptrend","Downtrend/NoTrend")</f>
        <v>Uptrend</v>
      </c>
      <c r="AL215">
        <v>0.14000000000000001</v>
      </c>
      <c r="AM215" t="s">
        <v>3191</v>
      </c>
      <c r="AN215">
        <v>-7.97</v>
      </c>
      <c r="AO215" t="s">
        <v>3190</v>
      </c>
      <c r="AP215">
        <v>0.120437226575665</v>
      </c>
      <c r="AQ215">
        <f>(Table2[[#This Row],[Sharpe Ratio]]-AVERAGE(Table2[Sharpe Ratio]))/_xlfn.STDEV.P(Table2[Sharpe Ratio])</f>
        <v>0.64042201638054086</v>
      </c>
      <c r="AR2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8.5266718255898377E-2</v>
      </c>
      <c r="AS215">
        <f>_xlfn.RANK.AVG(Table2[[#This Row],[1Y Return vs Nifty Z-Score]],Table2[1Y Return vs Nifty Z-Score])</f>
        <v>403</v>
      </c>
      <c r="AT215">
        <f>_xlfn.RANK.AVG(Table2[[#This Row],[6M Return vs Nifty Z-Score]],Table2[6M Return vs Nifty Z-Score])</f>
        <v>169</v>
      </c>
      <c r="AU215">
        <f>_xlfn.RANK.AVG(Table2[[#This Row],[Sharpe Ratio Z-Score]],Table2[Sharpe Ratio Z-Score])</f>
        <v>176</v>
      </c>
      <c r="AV215">
        <f>(Table2[[#This Row],[Rank 1Y]]+Table2[[#This Row],[Rank 6M]]+Table2[[#This Row],[Rank Sharpe]])/3</f>
        <v>249.33333333333334</v>
      </c>
    </row>
    <row r="216" spans="1:48" x14ac:dyDescent="0.3">
      <c r="A216" t="s">
        <v>707</v>
      </c>
      <c r="B216" t="s">
        <v>708</v>
      </c>
      <c r="C216" t="s">
        <v>3145</v>
      </c>
      <c r="D216" t="s">
        <v>412</v>
      </c>
      <c r="E216">
        <v>25662.034303799999</v>
      </c>
      <c r="F216">
        <v>7128.9</v>
      </c>
      <c r="G216">
        <v>176.551831080814</v>
      </c>
      <c r="H216">
        <f>(Table2[[#This Row],[1Y Return vs Nifty]]-AVERAGE(Table2[1Y Return vs Nifty]))/_xlfn.STDEV.P(Table2[1Y Return vs Nifty])</f>
        <v>2.6008989128051923</v>
      </c>
      <c r="I216">
        <v>10.6649811709141</v>
      </c>
      <c r="J216">
        <f>(Table2[[#This Row],[1M Return vs Nifty]]-AVERAGE(Table2[1M Return vs Nifty]))/_xlfn.STDEV.P(Table2[1M Return vs Nifty])</f>
        <v>1.2548872433265559</v>
      </c>
      <c r="K216">
        <v>21.889935576129801</v>
      </c>
      <c r="L216">
        <f>(Table2[[#This Row],[6M Return vs Nifty]]-AVERAGE(Table2[6M Return vs Nifty]))/_xlfn.STDEV.P(Table2[6M Return vs Nifty])</f>
        <v>0.42873724326723511</v>
      </c>
      <c r="M216">
        <v>12.822264456189499</v>
      </c>
      <c r="N216">
        <f>(Table2[[#This Row],[1W Return vs Nifty]]-AVERAGE(Table2[1W Return vs Nifty]))/_xlfn.STDEV.P(Table2[1W Return vs Nifty])</f>
        <v>2.7942006293841195</v>
      </c>
      <c r="O216">
        <v>6730.26</v>
      </c>
      <c r="P216">
        <v>6466.1075612328696</v>
      </c>
      <c r="Q216">
        <v>5151.5613467989897</v>
      </c>
      <c r="R216">
        <v>68.835235619332096</v>
      </c>
      <c r="S216" s="1">
        <f>(Table2[[#This Row],[Close Price]]-Table2[[#This Row],[20D EMA]])/Table2[[#This Row],[20D EMA]]</f>
        <v>5.9230995533604856E-2</v>
      </c>
      <c r="T216" s="1">
        <f>(Table2[[#This Row],[Close Price]]-Table2[[#This Row],[50D EMA]])/Table2[[#This Row],[50D EMA]]</f>
        <v>0.10250253842680554</v>
      </c>
      <c r="U216" s="1">
        <f>(Table2[[#This Row],[Close Price]]-Table2[[#This Row],[200D EMA]])/Table2[[#This Row],[200D EMA]]</f>
        <v>0.38383288484561345</v>
      </c>
      <c r="V216">
        <v>1.26034343303812</v>
      </c>
      <c r="W216">
        <v>6879.45</v>
      </c>
      <c r="X216">
        <v>7226.95</v>
      </c>
      <c r="Y216">
        <v>6628.55</v>
      </c>
      <c r="Z216">
        <v>7395.5</v>
      </c>
      <c r="AA216">
        <v>5849.95</v>
      </c>
      <c r="AB216">
        <v>7395.5</v>
      </c>
      <c r="AC216" s="1">
        <f>(Table2[[#This Row],[Close Price]]/Table2[[#This Row],[Day Low]])-1</f>
        <v>3.6260166147003003E-2</v>
      </c>
      <c r="AD216" s="1">
        <f>(Table2[[#This Row],[Day High]]/Table2[[#This Row],[Close Price]])-1</f>
        <v>1.3753875071890409E-2</v>
      </c>
      <c r="AE216" s="1">
        <f>(Table2[[#This Row],[Close Price]]/Table2[[#This Row],[Current Week Low]])-1</f>
        <v>7.5484080228707562E-2</v>
      </c>
      <c r="AF216" s="1">
        <f>(Table2[[#This Row],[Current Week High]]/Table2[[#This Row],[Close Price]])-1</f>
        <v>3.7397073882366128E-2</v>
      </c>
      <c r="AG216" s="1">
        <f>(Table2[[#This Row],[Close Price]]/Table2[[#This Row],[Current Month Low]])-1</f>
        <v>0.21862580022051459</v>
      </c>
      <c r="AH216" s="1">
        <f>(Table2[[#This Row],[Current Month High]]/Table2[[#This Row],[Close Price]])-1</f>
        <v>3.7397073882366128E-2</v>
      </c>
      <c r="AI216">
        <v>3.7397073882366101</v>
      </c>
      <c r="AJ216">
        <v>207.25368502715199</v>
      </c>
      <c r="AK216" t="str">
        <f>IF(AND(Table2[[#This Row],[20D EMA]]&gt;Table2[[#This Row],[50D EMA]],Table2[[#This Row],[50D EMA]]&gt;Table2[[#This Row],[200D EMA]]),"Uptrend","Downtrend/NoTrend")</f>
        <v>Uptrend</v>
      </c>
      <c r="AL216">
        <v>0.1</v>
      </c>
      <c r="AM216" t="s">
        <v>3191</v>
      </c>
      <c r="AN216">
        <v>9.34</v>
      </c>
      <c r="AO216" t="s">
        <v>3191</v>
      </c>
      <c r="AQ216">
        <f>(Table2[[#This Row],[Sharpe Ratio]]-AVERAGE(Table2[Sharpe Ratio]))/_xlfn.STDEV.P(Table2[Sharpe Ratio])</f>
        <v>-0.77082524510946515</v>
      </c>
      <c r="AR2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6.3078987836736378</v>
      </c>
      <c r="AS216">
        <f>_xlfn.RANK.AVG(Table2[[#This Row],[1Y Return vs Nifty Z-Score]],Table2[1Y Return vs Nifty Z-Score])</f>
        <v>17</v>
      </c>
      <c r="AT216">
        <f>_xlfn.RANK.AVG(Table2[[#This Row],[6M Return vs Nifty Z-Score]],Table2[6M Return vs Nifty Z-Score])</f>
        <v>183</v>
      </c>
      <c r="AU216">
        <f>_xlfn.RANK.AVG(Table2[[#This Row],[Sharpe Ratio Z-Score]],Table2[Sharpe Ratio Z-Score])</f>
        <v>548.5</v>
      </c>
      <c r="AV216">
        <f>(Table2[[#This Row],[Rank 1Y]]+Table2[[#This Row],[Rank 6M]]+Table2[[#This Row],[Rank Sharpe]])/3</f>
        <v>249.5</v>
      </c>
    </row>
    <row r="217" spans="1:48" x14ac:dyDescent="0.3">
      <c r="A217" t="s">
        <v>721</v>
      </c>
      <c r="B217" t="s">
        <v>722</v>
      </c>
      <c r="C217" t="s">
        <v>3149</v>
      </c>
      <c r="D217" t="s">
        <v>51</v>
      </c>
      <c r="E217">
        <v>24881.943140399999</v>
      </c>
      <c r="F217">
        <v>1398.65</v>
      </c>
      <c r="G217">
        <v>39.094350556337297</v>
      </c>
      <c r="H217">
        <f>(Table2[[#This Row],[1Y Return vs Nifty]]-AVERAGE(Table2[1Y Return vs Nifty]))/_xlfn.STDEV.P(Table2[1Y Return vs Nifty])</f>
        <v>0.25882484222854846</v>
      </c>
      <c r="I217">
        <v>-8.6167647641626708</v>
      </c>
      <c r="J217">
        <f>(Table2[[#This Row],[1M Return vs Nifty]]-AVERAGE(Table2[1M Return vs Nifty]))/_xlfn.STDEV.P(Table2[1M Return vs Nifty])</f>
        <v>-0.96427620650577528</v>
      </c>
      <c r="K217">
        <v>27.425388274167499</v>
      </c>
      <c r="L217">
        <f>(Table2[[#This Row],[6M Return vs Nifty]]-AVERAGE(Table2[6M Return vs Nifty]))/_xlfn.STDEV.P(Table2[6M Return vs Nifty])</f>
        <v>0.60454910204812706</v>
      </c>
      <c r="M217">
        <v>-2.6522871447231799</v>
      </c>
      <c r="N217">
        <f>(Table2[[#This Row],[1W Return vs Nifty]]-AVERAGE(Table2[1W Return vs Nifty]))/_xlfn.STDEV.P(Table2[1W Return vs Nifty])</f>
        <v>-0.61408686042896454</v>
      </c>
      <c r="O217">
        <v>1426.54</v>
      </c>
      <c r="P217">
        <v>1424.3868976327301</v>
      </c>
      <c r="Q217">
        <v>1195.24312034272</v>
      </c>
      <c r="R217">
        <v>39.119419749443502</v>
      </c>
      <c r="S217" s="1">
        <f>(Table2[[#This Row],[Close Price]]-Table2[[#This Row],[20D EMA]])/Table2[[#This Row],[20D EMA]]</f>
        <v>-1.9550801239362283E-2</v>
      </c>
      <c r="T217" s="1">
        <f>(Table2[[#This Row],[Close Price]]-Table2[[#This Row],[50D EMA]])/Table2[[#This Row],[50D EMA]]</f>
        <v>-1.8068754827430401E-2</v>
      </c>
      <c r="U217" s="1">
        <f>(Table2[[#This Row],[Close Price]]-Table2[[#This Row],[200D EMA]])/Table2[[#This Row],[200D EMA]]</f>
        <v>0.1701803392091108</v>
      </c>
      <c r="V217">
        <v>0.89350089881797101</v>
      </c>
      <c r="W217">
        <v>1365.6</v>
      </c>
      <c r="X217">
        <v>1403.85</v>
      </c>
      <c r="Y217">
        <v>1364</v>
      </c>
      <c r="Z217">
        <v>1448.35</v>
      </c>
      <c r="AA217">
        <v>1345.05</v>
      </c>
      <c r="AB217">
        <v>1484.95</v>
      </c>
      <c r="AC217" s="1">
        <f>(Table2[[#This Row],[Close Price]]/Table2[[#This Row],[Day Low]])-1</f>
        <v>2.4201816051552472E-2</v>
      </c>
      <c r="AD217" s="1">
        <f>(Table2[[#This Row],[Day High]]/Table2[[#This Row],[Close Price]])-1</f>
        <v>3.7178708039893316E-3</v>
      </c>
      <c r="AE217" s="1">
        <f>(Table2[[#This Row],[Close Price]]/Table2[[#This Row],[Current Week Low]])-1</f>
        <v>2.5403225806451601E-2</v>
      </c>
      <c r="AF217" s="1">
        <f>(Table2[[#This Row],[Current Week High]]/Table2[[#This Row],[Close Price]])-1</f>
        <v>3.5534265184284708E-2</v>
      </c>
      <c r="AG217" s="1">
        <f>(Table2[[#This Row],[Close Price]]/Table2[[#This Row],[Current Month Low]])-1</f>
        <v>3.9849819709304679E-2</v>
      </c>
      <c r="AH217" s="1">
        <f>(Table2[[#This Row],[Current Month High]]/Table2[[#This Row],[Close Price]])-1</f>
        <v>6.1702355843134438E-2</v>
      </c>
      <c r="AI217">
        <v>17.1844278411325</v>
      </c>
      <c r="AJ217">
        <v>93.130350731842</v>
      </c>
      <c r="AK217" t="str">
        <f>IF(AND(Table2[[#This Row],[20D EMA]]&gt;Table2[[#This Row],[50D EMA]],Table2[[#This Row],[50D EMA]]&gt;Table2[[#This Row],[200D EMA]]),"Uptrend","Downtrend/NoTrend")</f>
        <v>Uptrend</v>
      </c>
      <c r="AL217">
        <v>-0.04</v>
      </c>
      <c r="AM217" t="s">
        <v>3190</v>
      </c>
      <c r="AN217">
        <v>-0.12</v>
      </c>
      <c r="AO217" t="s">
        <v>3190</v>
      </c>
      <c r="AP217">
        <v>4.9217818990325998E-2</v>
      </c>
      <c r="AQ217">
        <f>(Table2[[#This Row],[Sharpe Ratio]]-AVERAGE(Table2[Sharpe Ratio]))/_xlfn.STDEV.P(Table2[Sharpe Ratio])</f>
        <v>-0.19410561911433408</v>
      </c>
      <c r="AR2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-0.90909474177239835</v>
      </c>
      <c r="AS217">
        <f>_xlfn.RANK.AVG(Table2[[#This Row],[1Y Return vs Nifty Z-Score]],Table2[1Y Return vs Nifty Z-Score])</f>
        <v>216</v>
      </c>
      <c r="AT217">
        <f>_xlfn.RANK.AVG(Table2[[#This Row],[6M Return vs Nifty Z-Score]],Table2[6M Return vs Nifty Z-Score])</f>
        <v>145</v>
      </c>
      <c r="AU217">
        <f>_xlfn.RANK.AVG(Table2[[#This Row],[Sharpe Ratio Z-Score]],Table2[Sharpe Ratio Z-Score])</f>
        <v>389</v>
      </c>
      <c r="AV217">
        <f>(Table2[[#This Row],[Rank 1Y]]+Table2[[#This Row],[Rank 6M]]+Table2[[#This Row],[Rank Sharpe]])/3</f>
        <v>250</v>
      </c>
    </row>
    <row r="218" spans="1:48" x14ac:dyDescent="0.3">
      <c r="A218" t="s">
        <v>843</v>
      </c>
      <c r="B218" t="s">
        <v>844</v>
      </c>
      <c r="C218" t="s">
        <v>3147</v>
      </c>
      <c r="D218" t="s">
        <v>37</v>
      </c>
      <c r="E218">
        <v>19081.997185460001</v>
      </c>
      <c r="F218">
        <v>512.1</v>
      </c>
      <c r="G218">
        <v>14.6680654692313</v>
      </c>
      <c r="H218">
        <f>(Table2[[#This Row],[1Y Return vs Nifty]]-AVERAGE(Table2[1Y Return vs Nifty]))/_xlfn.STDEV.P(Table2[1Y Return vs Nifty])</f>
        <v>-0.15736326717621407</v>
      </c>
      <c r="I218">
        <v>-2.1491346804975202</v>
      </c>
      <c r="J218">
        <f>(Table2[[#This Row],[1M Return vs Nifty]]-AVERAGE(Table2[1M Return vs Nifty]))/_xlfn.STDEV.P(Table2[1M Return vs Nifty])</f>
        <v>-0.21990749959341657</v>
      </c>
      <c r="K218">
        <v>10.552172122237099</v>
      </c>
      <c r="L218">
        <f>(Table2[[#This Row],[6M Return vs Nifty]]-AVERAGE(Table2[6M Return vs Nifty]))/_xlfn.STDEV.P(Table2[6M Return vs Nifty])</f>
        <v>6.8637830268264838E-2</v>
      </c>
      <c r="M218">
        <v>-2.9693494224622201</v>
      </c>
      <c r="N218">
        <f>(Table2[[#This Row],[1W Return vs Nifty]]-AVERAGE(Table2[1W Return vs Nifty]))/_xlfn.STDEV.P(Table2[1W Return vs Nifty])</f>
        <v>-0.68392018565732693</v>
      </c>
      <c r="O218">
        <v>531.63</v>
      </c>
      <c r="P218">
        <v>531.97765564830195</v>
      </c>
      <c r="Q218">
        <v>477.60744270749399</v>
      </c>
      <c r="R218">
        <v>39.127122974278997</v>
      </c>
      <c r="S218" s="1">
        <f>(Table2[[#This Row],[Close Price]]-Table2[[#This Row],[20D EMA]])/Table2[[#This Row],[20D EMA]]</f>
        <v>-3.6736075842221043E-2</v>
      </c>
      <c r="T218" s="1">
        <f>(Table2[[#This Row],[Close Price]]-Table2[[#This Row],[50D EMA]])/Table2[[#This Row],[50D EMA]]</f>
        <v>-3.7365583755727003E-2</v>
      </c>
      <c r="U218" s="1">
        <f>(Table2[[#This Row],[Close Price]]-Table2[[#This Row],[200D EMA]])/Table2[[#This Row],[200D EMA]]</f>
        <v>7.2219471909759719E-2</v>
      </c>
      <c r="V218">
        <v>0.38692472231297198</v>
      </c>
      <c r="W218">
        <v>509.75</v>
      </c>
      <c r="X218">
        <v>521.9</v>
      </c>
      <c r="Y218">
        <v>508.05</v>
      </c>
      <c r="Z218">
        <v>531.20000000000005</v>
      </c>
      <c r="AA218">
        <v>508.05</v>
      </c>
      <c r="AB218">
        <v>573.20000000000005</v>
      </c>
      <c r="AC218" s="1">
        <f>(Table2[[#This Row],[Close Price]]/Table2[[#This Row],[Day Low]])-1</f>
        <v>4.6101029916625347E-3</v>
      </c>
      <c r="AD218" s="1">
        <f>(Table2[[#This Row],[Day High]]/Table2[[#This Row],[Close Price]])-1</f>
        <v>1.9136887326693941E-2</v>
      </c>
      <c r="AE218" s="1">
        <f>(Table2[[#This Row],[Close Price]]/Table2[[#This Row],[Current Week Low]])-1</f>
        <v>7.9716563330380907E-3</v>
      </c>
      <c r="AF218" s="1">
        <f>(Table2[[#This Row],[Current Week High]]/Table2[[#This Row],[Close Price]])-1</f>
        <v>3.7297402851005801E-2</v>
      </c>
      <c r="AG218" s="1">
        <f>(Table2[[#This Row],[Close Price]]/Table2[[#This Row],[Current Month Low]])-1</f>
        <v>7.9716563330380907E-3</v>
      </c>
      <c r="AH218" s="1">
        <f>(Table2[[#This Row],[Current Month High]]/Table2[[#This Row],[Close Price]])-1</f>
        <v>0.11931263425112282</v>
      </c>
      <c r="AI218">
        <v>16.354227689904299</v>
      </c>
      <c r="AJ218">
        <v>53.783783783783697</v>
      </c>
      <c r="AK218" t="str">
        <f>IF(AND(Table2[[#This Row],[20D EMA]]&gt;Table2[[#This Row],[50D EMA]],Table2[[#This Row],[50D EMA]]&gt;Table2[[#This Row],[200D EMA]]),"Uptrend","Downtrend/NoTrend")</f>
        <v>Downtrend/NoTrend</v>
      </c>
      <c r="AL218">
        <v>-0.01</v>
      </c>
      <c r="AM218" t="s">
        <v>3190</v>
      </c>
      <c r="AN218">
        <v>-6.4</v>
      </c>
      <c r="AO218" t="s">
        <v>3190</v>
      </c>
      <c r="AP218">
        <v>0.148960281153036</v>
      </c>
      <c r="AQ218">
        <f>(Table2[[#This Row],[Sharpe Ratio]]-AVERAGE(Table2[Sharpe Ratio]))/_xlfn.STDEV.P(Table2[Sharpe Ratio])</f>
        <v>0.97464660628635125</v>
      </c>
      <c r="AR2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18">
        <f>_xlfn.RANK.AVG(Table2[[#This Row],[1Y Return vs Nifty Z-Score]],Table2[1Y Return vs Nifty Z-Score])</f>
        <v>348</v>
      </c>
      <c r="AT218">
        <f>_xlfn.RANK.AVG(Table2[[#This Row],[6M Return vs Nifty Z-Score]],Table2[6M Return vs Nifty Z-Score])</f>
        <v>287</v>
      </c>
      <c r="AU218">
        <f>_xlfn.RANK.AVG(Table2[[#This Row],[Sharpe Ratio Z-Score]],Table2[Sharpe Ratio Z-Score])</f>
        <v>117</v>
      </c>
      <c r="AV218">
        <f>(Table2[[#This Row],[Rank 1Y]]+Table2[[#This Row],[Rank 6M]]+Table2[[#This Row],[Rank Sharpe]])/3</f>
        <v>250.66666666666666</v>
      </c>
    </row>
    <row r="219" spans="1:48" x14ac:dyDescent="0.3">
      <c r="A219" t="s">
        <v>220</v>
      </c>
      <c r="B219" t="s">
        <v>221</v>
      </c>
      <c r="C219" t="s">
        <v>3145</v>
      </c>
      <c r="D219" t="s">
        <v>222</v>
      </c>
      <c r="E219">
        <v>115775.85611525</v>
      </c>
      <c r="F219">
        <v>10240.4</v>
      </c>
      <c r="G219">
        <v>22.819114710649099</v>
      </c>
      <c r="H219">
        <f>(Table2[[#This Row],[1Y Return vs Nifty]]-AVERAGE(Table2[1Y Return vs Nifty]))/_xlfn.STDEV.P(Table2[1Y Return vs Nifty])</f>
        <v>-1.8481330715006468E-2</v>
      </c>
      <c r="I219">
        <v>2.08928919401506</v>
      </c>
      <c r="J219">
        <f>(Table2[[#This Row],[1M Return vs Nifty]]-AVERAGE(Table2[1M Return vs Nifty]))/_xlfn.STDEV.P(Table2[1M Return vs Nifty])</f>
        <v>0.26789870731777327</v>
      </c>
      <c r="K219">
        <v>16.3004454063888</v>
      </c>
      <c r="L219">
        <f>(Table2[[#This Row],[6M Return vs Nifty]]-AVERAGE(Table2[6M Return vs Nifty]))/_xlfn.STDEV.P(Table2[6M Return vs Nifty])</f>
        <v>0.25120909697342747</v>
      </c>
      <c r="M219">
        <v>-3.0509429554843801</v>
      </c>
      <c r="N219">
        <f>(Table2[[#This Row],[1W Return vs Nifty]]-AVERAGE(Table2[1W Return vs Nifty]))/_xlfn.STDEV.P(Table2[1W Return vs Nifty])</f>
        <v>-0.70189125357716753</v>
      </c>
      <c r="O219">
        <v>10527.17</v>
      </c>
      <c r="P219">
        <v>10286.200271665401</v>
      </c>
      <c r="Q219">
        <v>9122.9697956186392</v>
      </c>
      <c r="R219">
        <v>40.027093037694399</v>
      </c>
      <c r="S219" s="1">
        <f>(Table2[[#This Row],[Close Price]]-Table2[[#This Row],[20D EMA]])/Table2[[#This Row],[20D EMA]]</f>
        <v>-2.7240939397767911E-2</v>
      </c>
      <c r="T219" s="1">
        <f>(Table2[[#This Row],[Close Price]]-Table2[[#This Row],[50D EMA]])/Table2[[#This Row],[50D EMA]]</f>
        <v>-4.4525938107158386E-3</v>
      </c>
      <c r="U219" s="1">
        <f>(Table2[[#This Row],[Close Price]]-Table2[[#This Row],[200D EMA]])/Table2[[#This Row],[200D EMA]]</f>
        <v>0.1224853561301949</v>
      </c>
      <c r="V219">
        <v>0.50452842644045104</v>
      </c>
      <c r="W219">
        <v>10004.85</v>
      </c>
      <c r="X219">
        <v>10328.1</v>
      </c>
      <c r="Y219">
        <v>10004.85</v>
      </c>
      <c r="Z219">
        <v>10880</v>
      </c>
      <c r="AA219">
        <v>10004.85</v>
      </c>
      <c r="AB219">
        <v>10897</v>
      </c>
      <c r="AC219" s="1">
        <f>(Table2[[#This Row],[Close Price]]/Table2[[#This Row],[Day Low]])-1</f>
        <v>2.3543581363038912E-2</v>
      </c>
      <c r="AD219" s="1">
        <f>(Table2[[#This Row],[Day High]]/Table2[[#This Row],[Close Price]])-1</f>
        <v>8.564118589117653E-3</v>
      </c>
      <c r="AE219" s="1">
        <f>(Table2[[#This Row],[Close Price]]/Table2[[#This Row],[Current Week Low]])-1</f>
        <v>2.3543581363038912E-2</v>
      </c>
      <c r="AF219" s="1">
        <f>(Table2[[#This Row],[Current Week High]]/Table2[[#This Row],[Close Price]])-1</f>
        <v>6.2458497714932948E-2</v>
      </c>
      <c r="AG219" s="1">
        <f>(Table2[[#This Row],[Close Price]]/Table2[[#This Row],[Current Month Low]])-1</f>
        <v>2.3543581363038912E-2</v>
      </c>
      <c r="AH219" s="1">
        <f>(Table2[[#This Row],[Current Month High]]/Table2[[#This Row],[Close Price]])-1</f>
        <v>6.411858911761259E-2</v>
      </c>
      <c r="AI219">
        <v>10.835514237725</v>
      </c>
      <c r="AJ219">
        <v>54.504443338010503</v>
      </c>
      <c r="AK219" t="str">
        <f>IF(AND(Table2[[#This Row],[20D EMA]]&gt;Table2[[#This Row],[50D EMA]],Table2[[#This Row],[50D EMA]]&gt;Table2[[#This Row],[200D EMA]]),"Uptrend","Downtrend/NoTrend")</f>
        <v>Uptrend</v>
      </c>
      <c r="AL219">
        <v>0.04</v>
      </c>
      <c r="AM219" t="s">
        <v>3191</v>
      </c>
      <c r="AN219">
        <v>-3.44</v>
      </c>
      <c r="AO219" t="s">
        <v>3190</v>
      </c>
      <c r="AP219">
        <v>9.7998625174213996E-2</v>
      </c>
      <c r="AQ219">
        <f>(Table2[[#This Row],[Sharpe Ratio]]-AVERAGE(Table2[Sharpe Ratio]))/_xlfn.STDEV.P(Table2[Sharpe Ratio])</f>
        <v>0.37749322202168845</v>
      </c>
      <c r="AR2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0.17622844202071519</v>
      </c>
      <c r="AS219">
        <f>_xlfn.RANK.AVG(Table2[[#This Row],[1Y Return vs Nifty Z-Score]],Table2[1Y Return vs Nifty Z-Score])</f>
        <v>288</v>
      </c>
      <c r="AT219">
        <f>_xlfn.RANK.AVG(Table2[[#This Row],[6M Return vs Nifty Z-Score]],Table2[6M Return vs Nifty Z-Score])</f>
        <v>226</v>
      </c>
      <c r="AU219">
        <f>_xlfn.RANK.AVG(Table2[[#This Row],[Sharpe Ratio Z-Score]],Table2[Sharpe Ratio Z-Score])</f>
        <v>240</v>
      </c>
      <c r="AV219">
        <f>(Table2[[#This Row],[Rank 1Y]]+Table2[[#This Row],[Rank 6M]]+Table2[[#This Row],[Rank Sharpe]])/3</f>
        <v>251.33333333333334</v>
      </c>
    </row>
    <row r="220" spans="1:48" x14ac:dyDescent="0.3">
      <c r="A220" t="s">
        <v>142</v>
      </c>
      <c r="B220" t="s">
        <v>143</v>
      </c>
      <c r="C220" t="s">
        <v>3147</v>
      </c>
      <c r="D220" t="s">
        <v>144</v>
      </c>
      <c r="E220">
        <v>191152.1785102</v>
      </c>
      <c r="F220">
        <v>588.75</v>
      </c>
      <c r="G220">
        <v>32.713392636707098</v>
      </c>
      <c r="H220">
        <f>(Table2[[#This Row],[1Y Return vs Nifty]]-AVERAGE(Table2[1Y Return vs Nifty]))/_xlfn.STDEV.P(Table2[1Y Return vs Nifty])</f>
        <v>0.15010266841898692</v>
      </c>
      <c r="I220">
        <v>-6.9451172364639104</v>
      </c>
      <c r="J220">
        <f>(Table2[[#This Row],[1M Return vs Nifty]]-AVERAGE(Table2[1M Return vs Nifty]))/_xlfn.STDEV.P(Table2[1M Return vs Nifty])</f>
        <v>-0.77188392486476642</v>
      </c>
      <c r="K220">
        <v>-7.7061689407643597</v>
      </c>
      <c r="L220">
        <f>(Table2[[#This Row],[6M Return vs Nifty]]-AVERAGE(Table2[6M Return vs Nifty]))/_xlfn.STDEV.P(Table2[6M Return vs Nifty])</f>
        <v>-0.51126648030053834</v>
      </c>
      <c r="M220">
        <v>-0.11628381162382601</v>
      </c>
      <c r="N220">
        <f>(Table2[[#This Row],[1W Return vs Nifty]]-AVERAGE(Table2[1W Return vs Nifty]))/_xlfn.STDEV.P(Table2[1W Return vs Nifty])</f>
        <v>-5.5529258422776055E-2</v>
      </c>
      <c r="O220">
        <v>601.51</v>
      </c>
      <c r="P220">
        <v>609.93779581471995</v>
      </c>
      <c r="Q220">
        <v>568.91639628253904</v>
      </c>
      <c r="R220">
        <v>43.211103466824397</v>
      </c>
      <c r="S220" s="1">
        <f>(Table2[[#This Row],[Close Price]]-Table2[[#This Row],[20D EMA]])/Table2[[#This Row],[20D EMA]]</f>
        <v>-2.1213279912220898E-2</v>
      </c>
      <c r="T220" s="1">
        <f>(Table2[[#This Row],[Close Price]]-Table2[[#This Row],[50D EMA]])/Table2[[#This Row],[50D EMA]]</f>
        <v>-3.4737633837592416E-2</v>
      </c>
      <c r="U220" s="1">
        <f>(Table2[[#This Row],[Close Price]]-Table2[[#This Row],[200D EMA]])/Table2[[#This Row],[200D EMA]]</f>
        <v>3.4862070854451283E-2</v>
      </c>
      <c r="V220">
        <v>1.20435505310616</v>
      </c>
      <c r="W220">
        <v>578.70000000000005</v>
      </c>
      <c r="X220">
        <v>599.4</v>
      </c>
      <c r="Y220">
        <v>578.70000000000005</v>
      </c>
      <c r="Z220">
        <v>613.9</v>
      </c>
      <c r="AA220">
        <v>536.85</v>
      </c>
      <c r="AB220">
        <v>618</v>
      </c>
      <c r="AC220" s="1">
        <f>(Table2[[#This Row],[Close Price]]/Table2[[#This Row],[Day Low]])-1</f>
        <v>1.7366511145671337E-2</v>
      </c>
      <c r="AD220" s="1">
        <f>(Table2[[#This Row],[Day High]]/Table2[[#This Row],[Close Price]])-1</f>
        <v>1.80891719745222E-2</v>
      </c>
      <c r="AE220" s="1">
        <f>(Table2[[#This Row],[Close Price]]/Table2[[#This Row],[Current Week Low]])-1</f>
        <v>1.7366511145671337E-2</v>
      </c>
      <c r="AF220" s="1">
        <f>(Table2[[#This Row],[Current Week High]]/Table2[[#This Row],[Close Price]])-1</f>
        <v>4.2717622080679307E-2</v>
      </c>
      <c r="AG220" s="1">
        <f>(Table2[[#This Row],[Close Price]]/Table2[[#This Row],[Current Month Low]])-1</f>
        <v>9.667504889633971E-2</v>
      </c>
      <c r="AH220" s="1">
        <f>(Table2[[#This Row],[Current Month High]]/Table2[[#This Row],[Close Price]])-1</f>
        <v>4.9681528662420371E-2</v>
      </c>
      <c r="AI220">
        <v>15.6891719745222</v>
      </c>
      <c r="AJ220">
        <v>77.730483608041993</v>
      </c>
      <c r="AK220" t="str">
        <f>IF(AND(Table2[[#This Row],[20D EMA]]&gt;Table2[[#This Row],[50D EMA]],Table2[[#This Row],[50D EMA]]&gt;Table2[[#This Row],[200D EMA]]),"Uptrend","Downtrend/NoTrend")</f>
        <v>Downtrend/NoTrend</v>
      </c>
      <c r="AL220">
        <v>-0.05</v>
      </c>
      <c r="AM220" t="s">
        <v>3190</v>
      </c>
      <c r="AN220">
        <v>-3.84</v>
      </c>
      <c r="AO220" t="s">
        <v>3190</v>
      </c>
      <c r="AP220">
        <v>0.217626005968763</v>
      </c>
      <c r="AQ220">
        <f>(Table2[[#This Row],[Sharpe Ratio]]-AVERAGE(Table2[Sharpe Ratio]))/_xlfn.STDEV.P(Table2[Sharpe Ratio])</f>
        <v>1.779250953792981</v>
      </c>
      <c r="AR2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0">
        <f>_xlfn.RANK.AVG(Table2[[#This Row],[1Y Return vs Nifty Z-Score]],Table2[1Y Return vs Nifty Z-Score])</f>
        <v>247</v>
      </c>
      <c r="AT220">
        <f>_xlfn.RANK.AVG(Table2[[#This Row],[6M Return vs Nifty Z-Score]],Table2[6M Return vs Nifty Z-Score])</f>
        <v>486</v>
      </c>
      <c r="AU220">
        <f>_xlfn.RANK.AVG(Table2[[#This Row],[Sharpe Ratio Z-Score]],Table2[Sharpe Ratio Z-Score])</f>
        <v>22</v>
      </c>
      <c r="AV220">
        <f>(Table2[[#This Row],[Rank 1Y]]+Table2[[#This Row],[Rank 6M]]+Table2[[#This Row],[Rank Sharpe]])/3</f>
        <v>251.66666666666666</v>
      </c>
    </row>
    <row r="221" spans="1:48" x14ac:dyDescent="0.3">
      <c r="A221" t="s">
        <v>396</v>
      </c>
      <c r="B221" t="s">
        <v>397</v>
      </c>
      <c r="C221" t="s">
        <v>3145</v>
      </c>
      <c r="D221" t="s">
        <v>141</v>
      </c>
      <c r="E221">
        <v>58515.325414325998</v>
      </c>
      <c r="F221">
        <v>216.14</v>
      </c>
      <c r="G221">
        <v>236.50195642338201</v>
      </c>
      <c r="H221">
        <f>(Table2[[#This Row],[1Y Return vs Nifty]]-AVERAGE(Table2[1Y Return vs Nifty]))/_xlfn.STDEV.P(Table2[1Y Return vs Nifty])</f>
        <v>3.6223612119606488</v>
      </c>
      <c r="I221">
        <v>-2.4921728418666298</v>
      </c>
      <c r="J221">
        <f>(Table2[[#This Row],[1M Return vs Nifty]]-AVERAGE(Table2[1M Return vs Nifty]))/_xlfn.STDEV.P(Table2[1M Return vs Nifty])</f>
        <v>-0.25938824745573313</v>
      </c>
      <c r="K221">
        <v>19.4850441416291</v>
      </c>
      <c r="L221">
        <f>(Table2[[#This Row],[6M Return vs Nifty]]-AVERAGE(Table2[6M Return vs Nifty]))/_xlfn.STDEV.P(Table2[6M Return vs Nifty])</f>
        <v>0.35235533625253002</v>
      </c>
      <c r="M221">
        <v>-7.8912003322646003</v>
      </c>
      <c r="N221">
        <f>(Table2[[#This Row],[1W Return vs Nifty]]-AVERAGE(Table2[1W Return vs Nifty]))/_xlfn.STDEV.P(Table2[1W Return vs Nifty])</f>
        <v>-1.7679634145167151</v>
      </c>
      <c r="O221">
        <v>225.19</v>
      </c>
      <c r="P221">
        <v>229.17851680305699</v>
      </c>
      <c r="Q221">
        <v>186.21501180697999</v>
      </c>
      <c r="R221">
        <v>37.945302614241903</v>
      </c>
      <c r="S221" s="1">
        <f>(Table2[[#This Row],[Close Price]]-Table2[[#This Row],[20D EMA]])/Table2[[#This Row],[20D EMA]]</f>
        <v>-4.0188285447844092E-2</v>
      </c>
      <c r="T221" s="1">
        <f>(Table2[[#This Row],[Close Price]]-Table2[[#This Row],[50D EMA]])/Table2[[#This Row],[50D EMA]]</f>
        <v>-5.6892404161344529E-2</v>
      </c>
      <c r="U221" s="1">
        <f>(Table2[[#This Row],[Close Price]]-Table2[[#This Row],[200D EMA]])/Table2[[#This Row],[200D EMA]]</f>
        <v>0.16070126625472364</v>
      </c>
      <c r="V221">
        <v>0.46228008230108703</v>
      </c>
      <c r="W221">
        <v>211.37</v>
      </c>
      <c r="X221">
        <v>221</v>
      </c>
      <c r="Y221">
        <v>211.37</v>
      </c>
      <c r="Z221">
        <v>229.7</v>
      </c>
      <c r="AA221">
        <v>206</v>
      </c>
      <c r="AB221">
        <v>239.9</v>
      </c>
      <c r="AC221" s="1">
        <f>(Table2[[#This Row],[Close Price]]/Table2[[#This Row],[Day Low]])-1</f>
        <v>2.25670624970431E-2</v>
      </c>
      <c r="AD221" s="1">
        <f>(Table2[[#This Row],[Day High]]/Table2[[#This Row],[Close Price]])-1</f>
        <v>2.2485426112704765E-2</v>
      </c>
      <c r="AE221" s="1">
        <f>(Table2[[#This Row],[Close Price]]/Table2[[#This Row],[Current Week Low]])-1</f>
        <v>2.25670624970431E-2</v>
      </c>
      <c r="AF221" s="1">
        <f>(Table2[[#This Row],[Current Week High]]/Table2[[#This Row],[Close Price]])-1</f>
        <v>6.2737114832978724E-2</v>
      </c>
      <c r="AG221" s="1">
        <f>(Table2[[#This Row],[Close Price]]/Table2[[#This Row],[Current Month Low]])-1</f>
        <v>4.9223300970873796E-2</v>
      </c>
      <c r="AH221" s="1">
        <f>(Table2[[#This Row],[Current Month High]]/Table2[[#This Row],[Close Price]])-1</f>
        <v>0.10992874988433443</v>
      </c>
      <c r="AI221">
        <v>43.4255575090219</v>
      </c>
      <c r="AJ221">
        <v>361.83760683760602</v>
      </c>
      <c r="AK221" t="str">
        <f>IF(AND(Table2[[#This Row],[20D EMA]]&gt;Table2[[#This Row],[50D EMA]],Table2[[#This Row],[50D EMA]]&gt;Table2[[#This Row],[200D EMA]]),"Uptrend","Downtrend/NoTrend")</f>
        <v>Downtrend/NoTrend</v>
      </c>
      <c r="AL221">
        <v>-0.2</v>
      </c>
      <c r="AM221" t="s">
        <v>3190</v>
      </c>
      <c r="AN221">
        <v>-6.4</v>
      </c>
      <c r="AO221" t="s">
        <v>3190</v>
      </c>
      <c r="AQ221">
        <f>(Table2[[#This Row],[Sharpe Ratio]]-AVERAGE(Table2[Sharpe Ratio]))/_xlfn.STDEV.P(Table2[Sharpe Ratio])</f>
        <v>-0.77082524510946515</v>
      </c>
      <c r="AR2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1">
        <f>_xlfn.RANK.AVG(Table2[[#This Row],[1Y Return vs Nifty Z-Score]],Table2[1Y Return vs Nifty Z-Score])</f>
        <v>8</v>
      </c>
      <c r="AT221">
        <f>_xlfn.RANK.AVG(Table2[[#This Row],[6M Return vs Nifty Z-Score]],Table2[6M Return vs Nifty Z-Score])</f>
        <v>202</v>
      </c>
      <c r="AU221">
        <f>_xlfn.RANK.AVG(Table2[[#This Row],[Sharpe Ratio Z-Score]],Table2[Sharpe Ratio Z-Score])</f>
        <v>548.5</v>
      </c>
      <c r="AV221">
        <f>(Table2[[#This Row],[Rank 1Y]]+Table2[[#This Row],[Rank 6M]]+Table2[[#This Row],[Rank Sharpe]])/3</f>
        <v>252.83333333333334</v>
      </c>
    </row>
    <row r="222" spans="1:48" x14ac:dyDescent="0.3">
      <c r="A222" t="s">
        <v>252</v>
      </c>
      <c r="B222" t="s">
        <v>253</v>
      </c>
      <c r="C222" t="s">
        <v>3157</v>
      </c>
      <c r="D222" t="s">
        <v>120</v>
      </c>
      <c r="E222">
        <v>103176.51606356</v>
      </c>
      <c r="F222">
        <v>8088.85</v>
      </c>
      <c r="G222">
        <v>66.037495726510102</v>
      </c>
      <c r="H222">
        <f>(Table2[[#This Row],[1Y Return vs Nifty]]-AVERAGE(Table2[1Y Return vs Nifty]))/_xlfn.STDEV.P(Table2[1Y Return vs Nifty])</f>
        <v>0.71789655983949008</v>
      </c>
      <c r="I222">
        <v>4.2350759018734303</v>
      </c>
      <c r="J222">
        <f>(Table2[[#This Row],[1M Return vs Nifty]]-AVERAGE(Table2[1M Return vs Nifty]))/_xlfn.STDEV.P(Table2[1M Return vs Nifty])</f>
        <v>0.51486033876177673</v>
      </c>
      <c r="K222">
        <v>28.474839978914101</v>
      </c>
      <c r="L222">
        <f>(Table2[[#This Row],[6M Return vs Nifty]]-AVERAGE(Table2[6M Return vs Nifty]))/_xlfn.STDEV.P(Table2[6M Return vs Nifty])</f>
        <v>0.63788080317126783</v>
      </c>
      <c r="M222">
        <v>-3.4188097171726501</v>
      </c>
      <c r="N222">
        <f>(Table2[[#This Row],[1W Return vs Nifty]]-AVERAGE(Table2[1W Return vs Nifty]))/_xlfn.STDEV.P(Table2[1W Return vs Nifty])</f>
        <v>-0.78291432384863391</v>
      </c>
      <c r="O222">
        <v>8098.2</v>
      </c>
      <c r="P222">
        <v>7772.2808510675604</v>
      </c>
      <c r="Q222">
        <v>6555.4652598872999</v>
      </c>
      <c r="R222">
        <v>38.045082615548502</v>
      </c>
      <c r="S222" s="1">
        <f>(Table2[[#This Row],[Close Price]]-Table2[[#This Row],[20D EMA]])/Table2[[#This Row],[20D EMA]]</f>
        <v>-1.1545775604454636E-3</v>
      </c>
      <c r="T222" s="1">
        <f>(Table2[[#This Row],[Close Price]]-Table2[[#This Row],[50D EMA]])/Table2[[#This Row],[50D EMA]]</f>
        <v>4.0730533931871184E-2</v>
      </c>
      <c r="U222" s="1">
        <f>(Table2[[#This Row],[Close Price]]-Table2[[#This Row],[200D EMA]])/Table2[[#This Row],[200D EMA]]</f>
        <v>0.23390936864473019</v>
      </c>
      <c r="V222">
        <v>0.836713188351212</v>
      </c>
      <c r="W222">
        <v>7910.7</v>
      </c>
      <c r="X222">
        <v>8110.2</v>
      </c>
      <c r="Y222">
        <v>7910.7</v>
      </c>
      <c r="Z222">
        <v>8399.25</v>
      </c>
      <c r="AA222">
        <v>7910.05</v>
      </c>
      <c r="AB222">
        <v>8472</v>
      </c>
      <c r="AC222" s="1">
        <f>(Table2[[#This Row],[Close Price]]/Table2[[#This Row],[Day Low]])-1</f>
        <v>2.2520130961861895E-2</v>
      </c>
      <c r="AD222" s="1">
        <f>(Table2[[#This Row],[Day High]]/Table2[[#This Row],[Close Price]])-1</f>
        <v>2.639435766518039E-3</v>
      </c>
      <c r="AE222" s="1">
        <f>(Table2[[#This Row],[Close Price]]/Table2[[#This Row],[Current Week Low]])-1</f>
        <v>2.2520130961861895E-2</v>
      </c>
      <c r="AF222" s="1">
        <f>(Table2[[#This Row],[Current Week High]]/Table2[[#This Row],[Close Price]])-1</f>
        <v>3.8373810863101543E-2</v>
      </c>
      <c r="AG222" s="1">
        <f>(Table2[[#This Row],[Close Price]]/Table2[[#This Row],[Current Month Low]])-1</f>
        <v>2.2604155473100684E-2</v>
      </c>
      <c r="AH222" s="1">
        <f>(Table2[[#This Row],[Current Month High]]/Table2[[#This Row],[Close Price]])-1</f>
        <v>4.7367672784141002E-2</v>
      </c>
      <c r="AI222">
        <v>4.7367672784141002</v>
      </c>
      <c r="AJ222">
        <v>103.64421394494001</v>
      </c>
      <c r="AK222" t="str">
        <f>IF(AND(Table2[[#This Row],[20D EMA]]&gt;Table2[[#This Row],[50D EMA]],Table2[[#This Row],[50D EMA]]&gt;Table2[[#This Row],[200D EMA]]),"Uptrend","Downtrend/NoTrend")</f>
        <v>Uptrend</v>
      </c>
      <c r="AL222">
        <v>0.12</v>
      </c>
      <c r="AM222" t="s">
        <v>3191</v>
      </c>
      <c r="AN222">
        <v>-1.31</v>
      </c>
      <c r="AO222" t="s">
        <v>3190</v>
      </c>
      <c r="AP222">
        <v>1.4408635972678E-2</v>
      </c>
      <c r="AQ222">
        <f>(Table2[[#This Row],[Sharpe Ratio]]-AVERAGE(Table2[Sharpe Ratio]))/_xlfn.STDEV.P(Table2[Sharpe Ratio])</f>
        <v>-0.6019891747647762</v>
      </c>
      <c r="AR2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0.48573420315912463</v>
      </c>
      <c r="AS222">
        <f>_xlfn.RANK.AVG(Table2[[#This Row],[1Y Return vs Nifty Z-Score]],Table2[1Y Return vs Nifty Z-Score])</f>
        <v>134</v>
      </c>
      <c r="AT222">
        <f>_xlfn.RANK.AVG(Table2[[#This Row],[6M Return vs Nifty Z-Score]],Table2[6M Return vs Nifty Z-Score])</f>
        <v>137</v>
      </c>
      <c r="AU222">
        <f>_xlfn.RANK.AVG(Table2[[#This Row],[Sharpe Ratio Z-Score]],Table2[Sharpe Ratio Z-Score])</f>
        <v>490</v>
      </c>
      <c r="AV222">
        <f>(Table2[[#This Row],[Rank 1Y]]+Table2[[#This Row],[Rank 6M]]+Table2[[#This Row],[Rank Sharpe]])/3</f>
        <v>253.66666666666666</v>
      </c>
    </row>
    <row r="223" spans="1:48" x14ac:dyDescent="0.3">
      <c r="A223" t="s">
        <v>810</v>
      </c>
      <c r="B223" t="s">
        <v>811</v>
      </c>
      <c r="C223" t="s">
        <v>3158</v>
      </c>
      <c r="D223" t="s">
        <v>133</v>
      </c>
      <c r="E223">
        <v>19908.30592182</v>
      </c>
      <c r="F223">
        <v>1739.85</v>
      </c>
      <c r="G223">
        <v>106.963226997657</v>
      </c>
      <c r="H223">
        <f>(Table2[[#This Row],[1Y Return vs Nifty]]-AVERAGE(Table2[1Y Return vs Nifty]))/_xlfn.STDEV.P(Table2[1Y Return vs Nifty])</f>
        <v>1.4152110578487338</v>
      </c>
      <c r="I223">
        <v>-3.9359228711054901</v>
      </c>
      <c r="J223">
        <f>(Table2[[#This Row],[1M Return vs Nifty]]-AVERAGE(Table2[1M Return vs Nifty]))/_xlfn.STDEV.P(Table2[1M Return vs Nifty])</f>
        <v>-0.42555148321089203</v>
      </c>
      <c r="K223">
        <v>-2.3122694042027998</v>
      </c>
      <c r="L223">
        <f>(Table2[[#This Row],[6M Return vs Nifty]]-AVERAGE(Table2[6M Return vs Nifty]))/_xlfn.STDEV.P(Table2[6M Return vs Nifty])</f>
        <v>-0.33995050031999352</v>
      </c>
      <c r="M223">
        <v>3.8179018349180498</v>
      </c>
      <c r="N223">
        <f>(Table2[[#This Row],[1W Return vs Nifty]]-AVERAGE(Table2[1W Return vs Nifty]))/_xlfn.STDEV.P(Table2[1W Return vs Nifty])</f>
        <v>0.81097957928209341</v>
      </c>
      <c r="O223">
        <v>1792.85</v>
      </c>
      <c r="P223">
        <v>1801.97932223917</v>
      </c>
      <c r="Q223">
        <v>1607.4400425410399</v>
      </c>
      <c r="R223">
        <v>43.088492960221203</v>
      </c>
      <c r="S223" s="1">
        <f>(Table2[[#This Row],[Close Price]]-Table2[[#This Row],[20D EMA]])/Table2[[#This Row],[20D EMA]]</f>
        <v>-2.9561870764425357E-2</v>
      </c>
      <c r="T223" s="1">
        <f>(Table2[[#This Row],[Close Price]]-Table2[[#This Row],[50D EMA]])/Table2[[#This Row],[50D EMA]]</f>
        <v>-3.4478376900555718E-2</v>
      </c>
      <c r="U223" s="1">
        <f>(Table2[[#This Row],[Close Price]]-Table2[[#This Row],[200D EMA]])/Table2[[#This Row],[200D EMA]]</f>
        <v>8.237318590723075E-2</v>
      </c>
      <c r="V223">
        <v>0.83362561862391504</v>
      </c>
      <c r="W223">
        <v>1697</v>
      </c>
      <c r="X223">
        <v>1754</v>
      </c>
      <c r="Y223">
        <v>1697</v>
      </c>
      <c r="Z223">
        <v>1830.65</v>
      </c>
      <c r="AA223">
        <v>1675.55</v>
      </c>
      <c r="AB223">
        <v>1941.9</v>
      </c>
      <c r="AC223" s="1">
        <f>(Table2[[#This Row],[Close Price]]/Table2[[#This Row],[Day Low]])-1</f>
        <v>2.5250441956393477E-2</v>
      </c>
      <c r="AD223" s="1">
        <f>(Table2[[#This Row],[Day High]]/Table2[[#This Row],[Close Price]])-1</f>
        <v>8.1328850188235879E-3</v>
      </c>
      <c r="AE223" s="1">
        <f>(Table2[[#This Row],[Close Price]]/Table2[[#This Row],[Current Week Low]])-1</f>
        <v>2.5250441956393477E-2</v>
      </c>
      <c r="AF223" s="1">
        <f>(Table2[[#This Row],[Current Week High]]/Table2[[#This Row],[Close Price]])-1</f>
        <v>5.2188407046584562E-2</v>
      </c>
      <c r="AG223" s="1">
        <f>(Table2[[#This Row],[Close Price]]/Table2[[#This Row],[Current Month Low]])-1</f>
        <v>3.8375458804571716E-2</v>
      </c>
      <c r="AH223" s="1">
        <f>(Table2[[#This Row],[Current Month High]]/Table2[[#This Row],[Close Price]])-1</f>
        <v>0.11613070092249345</v>
      </c>
      <c r="AI223">
        <v>24.194810671724301</v>
      </c>
      <c r="AJ223">
        <v>164.30789583096399</v>
      </c>
      <c r="AK223" t="str">
        <f>IF(AND(Table2[[#This Row],[20D EMA]]&gt;Table2[[#This Row],[50D EMA]],Table2[[#This Row],[50D EMA]]&gt;Table2[[#This Row],[200D EMA]]),"Uptrend","Downtrend/NoTrend")</f>
        <v>Downtrend/NoTrend</v>
      </c>
      <c r="AL223">
        <v>0.01</v>
      </c>
      <c r="AM223" t="s">
        <v>3191</v>
      </c>
      <c r="AN223">
        <v>-6.7</v>
      </c>
      <c r="AO223" t="s">
        <v>3190</v>
      </c>
      <c r="AP223">
        <v>9.0401631981152003E-2</v>
      </c>
      <c r="AQ223">
        <f>(Table2[[#This Row],[Sharpe Ratio]]-AVERAGE(Table2[Sharpe Ratio]))/_xlfn.STDEV.P(Table2[Sharpe Ratio])</f>
        <v>0.28847393667197718</v>
      </c>
      <c r="AR2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3">
        <f>_xlfn.RANK.AVG(Table2[[#This Row],[1Y Return vs Nifty Z-Score]],Table2[1Y Return vs Nifty Z-Score])</f>
        <v>63</v>
      </c>
      <c r="AT223">
        <f>_xlfn.RANK.AVG(Table2[[#This Row],[6M Return vs Nifty Z-Score]],Table2[6M Return vs Nifty Z-Score])</f>
        <v>432</v>
      </c>
      <c r="AU223">
        <f>_xlfn.RANK.AVG(Table2[[#This Row],[Sharpe Ratio Z-Score]],Table2[Sharpe Ratio Z-Score])</f>
        <v>269</v>
      </c>
      <c r="AV223">
        <f>(Table2[[#This Row],[Rank 1Y]]+Table2[[#This Row],[Rank 6M]]+Table2[[#This Row],[Rank Sharpe]])/3</f>
        <v>254.66666666666666</v>
      </c>
    </row>
    <row r="224" spans="1:48" x14ac:dyDescent="0.3">
      <c r="A224" t="s">
        <v>387</v>
      </c>
      <c r="B224" t="s">
        <v>388</v>
      </c>
      <c r="C224" t="s">
        <v>3152</v>
      </c>
      <c r="D224" t="s">
        <v>117</v>
      </c>
      <c r="E224">
        <v>62622.200417400003</v>
      </c>
      <c r="F224">
        <v>742.95</v>
      </c>
      <c r="G224">
        <v>34.012414010259199</v>
      </c>
      <c r="H224">
        <f>(Table2[[#This Row],[1Y Return vs Nifty]]-AVERAGE(Table2[1Y Return vs Nifty]))/_xlfn.STDEV.P(Table2[1Y Return vs Nifty])</f>
        <v>0.17223608934677326</v>
      </c>
      <c r="I224">
        <v>2.6647385458240298</v>
      </c>
      <c r="J224">
        <f>(Table2[[#This Row],[1M Return vs Nifty]]-AVERAGE(Table2[1M Return vs Nifty]))/_xlfn.STDEV.P(Table2[1M Return vs Nifty])</f>
        <v>0.3341279882689896</v>
      </c>
      <c r="K224">
        <v>-2.9112941179474898</v>
      </c>
      <c r="L224">
        <f>(Table2[[#This Row],[6M Return vs Nifty]]-AVERAGE(Table2[6M Return vs Nifty]))/_xlfn.STDEV.P(Table2[6M Return vs Nifty])</f>
        <v>-0.35897616165686658</v>
      </c>
      <c r="M224">
        <v>0.53356075444796602</v>
      </c>
      <c r="N224">
        <f>(Table2[[#This Row],[1W Return vs Nifty]]-AVERAGE(Table2[1W Return vs Nifty]))/_xlfn.STDEV.P(Table2[1W Return vs Nifty])</f>
        <v>8.7599742144508219E-2</v>
      </c>
      <c r="O224">
        <v>758</v>
      </c>
      <c r="P224">
        <v>753.32070787342002</v>
      </c>
      <c r="Q224">
        <v>689.72227762628597</v>
      </c>
      <c r="R224">
        <v>50.305081490023497</v>
      </c>
      <c r="S224" s="1">
        <f>(Table2[[#This Row],[Close Price]]-Table2[[#This Row],[20D EMA]])/Table2[[#This Row],[20D EMA]]</f>
        <v>-1.9854881266490706E-2</v>
      </c>
      <c r="T224" s="1">
        <f>(Table2[[#This Row],[Close Price]]-Table2[[#This Row],[50D EMA]])/Table2[[#This Row],[50D EMA]]</f>
        <v>-1.3766657102385877E-2</v>
      </c>
      <c r="U224" s="1">
        <f>(Table2[[#This Row],[Close Price]]-Table2[[#This Row],[200D EMA]])/Table2[[#This Row],[200D EMA]]</f>
        <v>7.7172688341893156E-2</v>
      </c>
      <c r="V224">
        <v>0.564076849861601</v>
      </c>
      <c r="W224">
        <v>730.5</v>
      </c>
      <c r="X224">
        <v>750</v>
      </c>
      <c r="Y224">
        <v>730.5</v>
      </c>
      <c r="Z224">
        <v>771</v>
      </c>
      <c r="AA224">
        <v>730.5</v>
      </c>
      <c r="AB224">
        <v>793.7</v>
      </c>
      <c r="AC224" s="1">
        <f>(Table2[[#This Row],[Close Price]]/Table2[[#This Row],[Day Low]])-1</f>
        <v>1.7043121149897367E-2</v>
      </c>
      <c r="AD224" s="1">
        <f>(Table2[[#This Row],[Day High]]/Table2[[#This Row],[Close Price]])-1</f>
        <v>9.4891984655762762E-3</v>
      </c>
      <c r="AE224" s="1">
        <f>(Table2[[#This Row],[Close Price]]/Table2[[#This Row],[Current Week Low]])-1</f>
        <v>1.7043121149897367E-2</v>
      </c>
      <c r="AF224" s="1">
        <f>(Table2[[#This Row],[Current Week High]]/Table2[[#This Row],[Close Price]])-1</f>
        <v>3.7754896022612394E-2</v>
      </c>
      <c r="AG224" s="1">
        <f>(Table2[[#This Row],[Close Price]]/Table2[[#This Row],[Current Month Low]])-1</f>
        <v>1.7043121149897367E-2</v>
      </c>
      <c r="AH224" s="1">
        <f>(Table2[[#This Row],[Current Month High]]/Table2[[#This Row],[Close Price]])-1</f>
        <v>6.8308769096170563E-2</v>
      </c>
      <c r="AI224">
        <v>14.1395787065078</v>
      </c>
      <c r="AJ224">
        <v>73.931874048928904</v>
      </c>
      <c r="AK224" t="str">
        <f>IF(AND(Table2[[#This Row],[20D EMA]]&gt;Table2[[#This Row],[50D EMA]],Table2[[#This Row],[50D EMA]]&gt;Table2[[#This Row],[200D EMA]]),"Uptrend","Downtrend/NoTrend")</f>
        <v>Uptrend</v>
      </c>
      <c r="AL224">
        <v>-0.01</v>
      </c>
      <c r="AM224" t="s">
        <v>3190</v>
      </c>
      <c r="AN224">
        <v>-3.19</v>
      </c>
      <c r="AO224" t="s">
        <v>3190</v>
      </c>
      <c r="AP224">
        <v>0.175949804702621</v>
      </c>
      <c r="AQ224">
        <f>(Table2[[#This Row],[Sharpe Ratio]]-AVERAGE(Table2[Sharpe Ratio]))/_xlfn.STDEV.P(Table2[Sharpe Ratio])</f>
        <v>1.2909017400289273</v>
      </c>
      <c r="AR2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1.525889398132332</v>
      </c>
      <c r="AS224">
        <f>_xlfn.RANK.AVG(Table2[[#This Row],[1Y Return vs Nifty Z-Score]],Table2[1Y Return vs Nifty Z-Score])</f>
        <v>243</v>
      </c>
      <c r="AT224">
        <f>_xlfn.RANK.AVG(Table2[[#This Row],[6M Return vs Nifty Z-Score]],Table2[6M Return vs Nifty Z-Score])</f>
        <v>444</v>
      </c>
      <c r="AU224">
        <f>_xlfn.RANK.AVG(Table2[[#This Row],[Sharpe Ratio Z-Score]],Table2[Sharpe Ratio Z-Score])</f>
        <v>79</v>
      </c>
      <c r="AV224">
        <f>(Table2[[#This Row],[Rank 1Y]]+Table2[[#This Row],[Rank 6M]]+Table2[[#This Row],[Rank Sharpe]])/3</f>
        <v>255.33333333333334</v>
      </c>
    </row>
    <row r="225" spans="1:48" x14ac:dyDescent="0.3">
      <c r="A225" t="s">
        <v>1473</v>
      </c>
      <c r="B225" t="s">
        <v>1474</v>
      </c>
      <c r="C225" t="s">
        <v>3148</v>
      </c>
      <c r="D225" t="s">
        <v>48</v>
      </c>
      <c r="E225">
        <v>7095.816431616</v>
      </c>
      <c r="F225">
        <v>41.65</v>
      </c>
      <c r="G225">
        <v>29.1605816180552</v>
      </c>
      <c r="H225">
        <f>(Table2[[#This Row],[1Y Return vs Nifty]]-AVERAGE(Table2[1Y Return vs Nifty]))/_xlfn.STDEV.P(Table2[1Y Return vs Nifty])</f>
        <v>8.9567974107010839E-2</v>
      </c>
      <c r="I225">
        <v>-1.87165390967451</v>
      </c>
      <c r="J225">
        <f>(Table2[[#This Row],[1M Return vs Nifty]]-AVERAGE(Table2[1M Return vs Nifty]))/_xlfn.STDEV.P(Table2[1M Return vs Nifty])</f>
        <v>-0.18797184466283653</v>
      </c>
      <c r="K225">
        <v>4.9943991816998698</v>
      </c>
      <c r="L225">
        <f>(Table2[[#This Row],[6M Return vs Nifty]]-AVERAGE(Table2[6M Return vs Nifty]))/_xlfn.STDEV.P(Table2[6M Return vs Nifty])</f>
        <v>-0.10788294312835021</v>
      </c>
      <c r="M225">
        <v>7.6495530740939301</v>
      </c>
      <c r="N225">
        <f>(Table2[[#This Row],[1W Return vs Nifty]]-AVERAGE(Table2[1W Return vs Nifty]))/_xlfn.STDEV.P(Table2[1W Return vs Nifty])</f>
        <v>1.6549050978114781</v>
      </c>
      <c r="O225">
        <v>42.57</v>
      </c>
      <c r="P225">
        <v>44.132612524847701</v>
      </c>
      <c r="Q225">
        <v>40.665163076789099</v>
      </c>
      <c r="R225">
        <v>49.128874303834401</v>
      </c>
      <c r="S225" s="1">
        <f>(Table2[[#This Row],[Close Price]]-Table2[[#This Row],[20D EMA]])/Table2[[#This Row],[20D EMA]]</f>
        <v>-2.1611463471928629E-2</v>
      </c>
      <c r="T225" s="1">
        <f>(Table2[[#This Row],[Close Price]]-Table2[[#This Row],[50D EMA]])/Table2[[#This Row],[50D EMA]]</f>
        <v>-5.6253468417486803E-2</v>
      </c>
      <c r="U225" s="1">
        <f>(Table2[[#This Row],[Close Price]]-Table2[[#This Row],[200D EMA]])/Table2[[#This Row],[200D EMA]]</f>
        <v>2.4218196822454782E-2</v>
      </c>
      <c r="V225">
        <v>0.76265583684282001</v>
      </c>
      <c r="W225">
        <v>40.75</v>
      </c>
      <c r="X225">
        <v>42.29</v>
      </c>
      <c r="Y225">
        <v>40.75</v>
      </c>
      <c r="Z225">
        <v>45.06</v>
      </c>
      <c r="AA225">
        <v>37.049999999999997</v>
      </c>
      <c r="AB225">
        <v>45.06</v>
      </c>
      <c r="AC225" s="1">
        <f>(Table2[[#This Row],[Close Price]]/Table2[[#This Row],[Day Low]])-1</f>
        <v>2.208588957055202E-2</v>
      </c>
      <c r="AD225" s="1">
        <f>(Table2[[#This Row],[Day High]]/Table2[[#This Row],[Close Price]])-1</f>
        <v>1.5366146458583474E-2</v>
      </c>
      <c r="AE225" s="1">
        <f>(Table2[[#This Row],[Close Price]]/Table2[[#This Row],[Current Week Low]])-1</f>
        <v>2.208588957055202E-2</v>
      </c>
      <c r="AF225" s="1">
        <f>(Table2[[#This Row],[Current Week High]]/Table2[[#This Row],[Close Price]])-1</f>
        <v>8.1872749099640041E-2</v>
      </c>
      <c r="AG225" s="1">
        <f>(Table2[[#This Row],[Close Price]]/Table2[[#This Row],[Current Month Low]])-1</f>
        <v>0.12415654520917685</v>
      </c>
      <c r="AH225" s="1">
        <f>(Table2[[#This Row],[Current Month High]]/Table2[[#This Row],[Close Price]])-1</f>
        <v>8.1872749099640041E-2</v>
      </c>
      <c r="AI225">
        <v>38.0552220888355</v>
      </c>
      <c r="AJ225">
        <v>83.8428238530241</v>
      </c>
      <c r="AK225" t="str">
        <f>IF(AND(Table2[[#This Row],[20D EMA]]&gt;Table2[[#This Row],[50D EMA]],Table2[[#This Row],[50D EMA]]&gt;Table2[[#This Row],[200D EMA]]),"Uptrend","Downtrend/NoTrend")</f>
        <v>Downtrend/NoTrend</v>
      </c>
      <c r="AL225">
        <v>-0.23</v>
      </c>
      <c r="AM225" t="s">
        <v>3190</v>
      </c>
      <c r="AN225">
        <v>-4.1399999999999997</v>
      </c>
      <c r="AO225" t="s">
        <v>3190</v>
      </c>
      <c r="AP225">
        <v>0.12877136291609501</v>
      </c>
      <c r="AQ225">
        <f>(Table2[[#This Row],[Sharpe Ratio]]-AVERAGE(Table2[Sharpe Ratio]))/_xlfn.STDEV.P(Table2[Sharpe Ratio])</f>
        <v>0.73807892381461382</v>
      </c>
      <c r="AR2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5">
        <f>_xlfn.RANK.AVG(Table2[[#This Row],[1Y Return vs Nifty Z-Score]],Table2[1Y Return vs Nifty Z-Score])</f>
        <v>262</v>
      </c>
      <c r="AT225">
        <f>_xlfn.RANK.AVG(Table2[[#This Row],[6M Return vs Nifty Z-Score]],Table2[6M Return vs Nifty Z-Score])</f>
        <v>357</v>
      </c>
      <c r="AU225">
        <f>_xlfn.RANK.AVG(Table2[[#This Row],[Sharpe Ratio Z-Score]],Table2[Sharpe Ratio Z-Score])</f>
        <v>155</v>
      </c>
      <c r="AV225">
        <f>(Table2[[#This Row],[Rank 1Y]]+Table2[[#This Row],[Rank 6M]]+Table2[[#This Row],[Rank Sharpe]])/3</f>
        <v>258</v>
      </c>
    </row>
    <row r="226" spans="1:48" x14ac:dyDescent="0.3">
      <c r="A226" t="s">
        <v>405</v>
      </c>
      <c r="B226" t="s">
        <v>406</v>
      </c>
      <c r="C226" t="s">
        <v>3154</v>
      </c>
      <c r="D226" t="s">
        <v>258</v>
      </c>
      <c r="E226">
        <v>57541.367340899997</v>
      </c>
      <c r="F226">
        <v>5198.6000000000004</v>
      </c>
      <c r="G226">
        <v>40.324500948157699</v>
      </c>
      <c r="H226">
        <f>(Table2[[#This Row],[1Y Return vs Nifty]]-AVERAGE(Table2[1Y Return vs Nifty]))/_xlfn.STDEV.P(Table2[1Y Return vs Nifty])</f>
        <v>0.27978480253481369</v>
      </c>
      <c r="I226">
        <v>-0.34882848784509801</v>
      </c>
      <c r="J226">
        <f>(Table2[[#This Row],[1M Return vs Nifty]]-AVERAGE(Table2[1M Return vs Nifty]))/_xlfn.STDEV.P(Table2[1M Return vs Nifty])</f>
        <v>-1.2707709974097947E-2</v>
      </c>
      <c r="K226">
        <v>-3.3816014839421502</v>
      </c>
      <c r="L226">
        <f>(Table2[[#This Row],[6M Return vs Nifty]]-AVERAGE(Table2[6M Return vs Nifty]))/_xlfn.STDEV.P(Table2[6M Return vs Nifty])</f>
        <v>-0.37391362327462702</v>
      </c>
      <c r="M226">
        <v>0.920351856003507</v>
      </c>
      <c r="N226">
        <f>(Table2[[#This Row],[1W Return vs Nifty]]-AVERAGE(Table2[1W Return vs Nifty]))/_xlfn.STDEV.P(Table2[1W Return vs Nifty])</f>
        <v>0.17279091967271654</v>
      </c>
      <c r="O226">
        <v>5087.45</v>
      </c>
      <c r="P226">
        <v>4950.9484705904697</v>
      </c>
      <c r="Q226">
        <v>4428.2945886524903</v>
      </c>
      <c r="R226">
        <v>49.567898162858199</v>
      </c>
      <c r="S226" s="1">
        <f>(Table2[[#This Row],[Close Price]]-Table2[[#This Row],[20D EMA]])/Table2[[#This Row],[20D EMA]]</f>
        <v>2.1847880568850907E-2</v>
      </c>
      <c r="T226" s="1">
        <f>(Table2[[#This Row],[Close Price]]-Table2[[#This Row],[50D EMA]])/Table2[[#This Row],[50D EMA]]</f>
        <v>5.0021027461833949E-2</v>
      </c>
      <c r="U226" s="1">
        <f>(Table2[[#This Row],[Close Price]]-Table2[[#This Row],[200D EMA]])/Table2[[#This Row],[200D EMA]]</f>
        <v>0.17395080564906826</v>
      </c>
      <c r="V226">
        <v>0.48411068981753302</v>
      </c>
      <c r="W226">
        <v>5040.05</v>
      </c>
      <c r="X226">
        <v>5220.45</v>
      </c>
      <c r="Y226">
        <v>5040.05</v>
      </c>
      <c r="Z226">
        <v>5288.95</v>
      </c>
      <c r="AA226">
        <v>4809</v>
      </c>
      <c r="AB226">
        <v>5318.15</v>
      </c>
      <c r="AC226" s="1">
        <f>(Table2[[#This Row],[Close Price]]/Table2[[#This Row],[Day Low]])-1</f>
        <v>3.1458021249789248E-2</v>
      </c>
      <c r="AD226" s="1">
        <f>(Table2[[#This Row],[Day High]]/Table2[[#This Row],[Close Price]])-1</f>
        <v>4.2030546685645209E-3</v>
      </c>
      <c r="AE226" s="1">
        <f>(Table2[[#This Row],[Close Price]]/Table2[[#This Row],[Current Week Low]])-1</f>
        <v>3.1458021249789248E-2</v>
      </c>
      <c r="AF226" s="1">
        <f>(Table2[[#This Row],[Current Week High]]/Table2[[#This Row],[Close Price]])-1</f>
        <v>1.7379679144384985E-2</v>
      </c>
      <c r="AG226" s="1">
        <f>(Table2[[#This Row],[Close Price]]/Table2[[#This Row],[Current Month Low]])-1</f>
        <v>8.101476398419627E-2</v>
      </c>
      <c r="AH226" s="1">
        <f>(Table2[[#This Row],[Current Month High]]/Table2[[#This Row],[Close Price]])-1</f>
        <v>2.2996576001230951E-2</v>
      </c>
      <c r="AI226">
        <v>12.3369753395144</v>
      </c>
      <c r="AJ226">
        <v>107.92320767923199</v>
      </c>
      <c r="AK226" t="str">
        <f>IF(AND(Table2[[#This Row],[20D EMA]]&gt;Table2[[#This Row],[50D EMA]],Table2[[#This Row],[50D EMA]]&gt;Table2[[#This Row],[200D EMA]]),"Uptrend","Downtrend/NoTrend")</f>
        <v>Uptrend</v>
      </c>
      <c r="AL226">
        <v>0.06</v>
      </c>
      <c r="AM226" t="s">
        <v>3191</v>
      </c>
      <c r="AN226">
        <v>1.96</v>
      </c>
      <c r="AO226" t="s">
        <v>3191</v>
      </c>
      <c r="AP226">
        <v>0.15427205216425099</v>
      </c>
      <c r="AQ226">
        <f>(Table2[[#This Row],[Sharpe Ratio]]-AVERAGE(Table2[Sharpe Ratio]))/_xlfn.STDEV.P(Table2[Sharpe Ratio])</f>
        <v>1.0368883442138652</v>
      </c>
      <c r="AR2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1.1028427331726705</v>
      </c>
      <c r="AS226">
        <f>_xlfn.RANK.AVG(Table2[[#This Row],[1Y Return vs Nifty Z-Score]],Table2[1Y Return vs Nifty Z-Score])</f>
        <v>212</v>
      </c>
      <c r="AT226">
        <f>_xlfn.RANK.AVG(Table2[[#This Row],[6M Return vs Nifty Z-Score]],Table2[6M Return vs Nifty Z-Score])</f>
        <v>454</v>
      </c>
      <c r="AU226">
        <f>_xlfn.RANK.AVG(Table2[[#This Row],[Sharpe Ratio Z-Score]],Table2[Sharpe Ratio Z-Score])</f>
        <v>110</v>
      </c>
      <c r="AV226">
        <f>(Table2[[#This Row],[Rank 1Y]]+Table2[[#This Row],[Rank 6M]]+Table2[[#This Row],[Rank Sharpe]])/3</f>
        <v>258.66666666666669</v>
      </c>
    </row>
    <row r="227" spans="1:48" x14ac:dyDescent="0.3">
      <c r="A227" t="s">
        <v>121</v>
      </c>
      <c r="B227" t="s">
        <v>122</v>
      </c>
      <c r="C227" t="s">
        <v>3150</v>
      </c>
      <c r="D227" t="s">
        <v>57</v>
      </c>
      <c r="E227">
        <v>234926.15089630999</v>
      </c>
      <c r="F227">
        <v>611.4</v>
      </c>
      <c r="G227">
        <v>56.733256019130302</v>
      </c>
      <c r="H227">
        <f>(Table2[[#This Row],[1Y Return vs Nifty]]-AVERAGE(Table2[1Y Return vs Nifty]))/_xlfn.STDEV.P(Table2[1Y Return vs Nifty])</f>
        <v>0.55936594744983881</v>
      </c>
      <c r="I227">
        <v>-6.2466518341348598</v>
      </c>
      <c r="J227">
        <f>(Table2[[#This Row],[1M Return vs Nifty]]-AVERAGE(Table2[1M Return vs Nifty]))/_xlfn.STDEV.P(Table2[1M Return vs Nifty])</f>
        <v>-0.69149655242245378</v>
      </c>
      <c r="K227">
        <v>-10.770560963575999</v>
      </c>
      <c r="L227">
        <f>(Table2[[#This Row],[6M Return vs Nifty]]-AVERAGE(Table2[6M Return vs Nifty]))/_xlfn.STDEV.P(Table2[6M Return vs Nifty])</f>
        <v>-0.6085948266803819</v>
      </c>
      <c r="M227">
        <v>-4.7496342058816401</v>
      </c>
      <c r="N227">
        <f>(Table2[[#This Row],[1W Return vs Nifty]]-AVERAGE(Table2[1W Return vs Nifty]))/_xlfn.STDEV.P(Table2[1W Return vs Nifty])</f>
        <v>-1.0760299224767857</v>
      </c>
      <c r="O227">
        <v>638.29999999999995</v>
      </c>
      <c r="P227">
        <v>654.48974364153605</v>
      </c>
      <c r="Q227">
        <v>612.64625248002005</v>
      </c>
      <c r="R227">
        <v>25.151644759538701</v>
      </c>
      <c r="S227" s="1">
        <f>(Table2[[#This Row],[Close Price]]-Table2[[#This Row],[20D EMA]])/Table2[[#This Row],[20D EMA]]</f>
        <v>-4.2143192856023783E-2</v>
      </c>
      <c r="T227" s="1">
        <f>(Table2[[#This Row],[Close Price]]-Table2[[#This Row],[50D EMA]])/Table2[[#This Row],[50D EMA]]</f>
        <v>-6.5837156441577976E-2</v>
      </c>
      <c r="U227" s="1">
        <f>(Table2[[#This Row],[Close Price]]-Table2[[#This Row],[200D EMA]])/Table2[[#This Row],[200D EMA]]</f>
        <v>-2.0342121982713326E-3</v>
      </c>
      <c r="V227">
        <v>0.30165185338276201</v>
      </c>
      <c r="W227">
        <v>595.04999999999995</v>
      </c>
      <c r="X227">
        <v>613.9</v>
      </c>
      <c r="Y227">
        <v>595.04999999999995</v>
      </c>
      <c r="Z227">
        <v>645.70000000000005</v>
      </c>
      <c r="AA227">
        <v>595.04999999999995</v>
      </c>
      <c r="AB227">
        <v>660.8</v>
      </c>
      <c r="AC227" s="1">
        <f>(Table2[[#This Row],[Close Price]]/Table2[[#This Row],[Day Low]])-1</f>
        <v>2.7476682631711657E-2</v>
      </c>
      <c r="AD227" s="1">
        <f>(Table2[[#This Row],[Day High]]/Table2[[#This Row],[Close Price]])-1</f>
        <v>4.0889761203795061E-3</v>
      </c>
      <c r="AE227" s="1">
        <f>(Table2[[#This Row],[Close Price]]/Table2[[#This Row],[Current Week Low]])-1</f>
        <v>2.7476682631711657E-2</v>
      </c>
      <c r="AF227" s="1">
        <f>(Table2[[#This Row],[Current Week High]]/Table2[[#This Row],[Close Price]])-1</f>
        <v>5.6100752371606166E-2</v>
      </c>
      <c r="AG227" s="1">
        <f>(Table2[[#This Row],[Close Price]]/Table2[[#This Row],[Current Month Low]])-1</f>
        <v>2.7476682631711657E-2</v>
      </c>
      <c r="AH227" s="1">
        <f>(Table2[[#This Row],[Current Month High]]/Table2[[#This Row],[Close Price]])-1</f>
        <v>8.0798168138698001E-2</v>
      </c>
      <c r="AI227">
        <v>46.5243702976774</v>
      </c>
      <c r="AJ227">
        <v>111.30119232763001</v>
      </c>
      <c r="AK227" t="str">
        <f>IF(AND(Table2[[#This Row],[20D EMA]]&gt;Table2[[#This Row],[50D EMA]],Table2[[#This Row],[50D EMA]]&gt;Table2[[#This Row],[200D EMA]]),"Uptrend","Downtrend/NoTrend")</f>
        <v>Downtrend/NoTrend</v>
      </c>
      <c r="AL227">
        <v>-0.11</v>
      </c>
      <c r="AM227" t="s">
        <v>3190</v>
      </c>
      <c r="AN227">
        <v>-6.4</v>
      </c>
      <c r="AO227" t="s">
        <v>3190</v>
      </c>
      <c r="AP227">
        <v>0.15509380101024201</v>
      </c>
      <c r="AQ227">
        <f>(Table2[[#This Row],[Sharpe Ratio]]-AVERAGE(Table2[Sharpe Ratio]))/_xlfn.STDEV.P(Table2[Sharpe Ratio])</f>
        <v>1.046517350473062</v>
      </c>
      <c r="AR2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27">
        <f>_xlfn.RANK.AVG(Table2[[#This Row],[1Y Return vs Nifty Z-Score]],Table2[1Y Return vs Nifty Z-Score])</f>
        <v>149</v>
      </c>
      <c r="AT227">
        <f>_xlfn.RANK.AVG(Table2[[#This Row],[6M Return vs Nifty Z-Score]],Table2[6M Return vs Nifty Z-Score])</f>
        <v>522</v>
      </c>
      <c r="AU227">
        <f>_xlfn.RANK.AVG(Table2[[#This Row],[Sharpe Ratio Z-Score]],Table2[Sharpe Ratio Z-Score])</f>
        <v>106</v>
      </c>
      <c r="AV227">
        <f>(Table2[[#This Row],[Rank 1Y]]+Table2[[#This Row],[Rank 6M]]+Table2[[#This Row],[Rank Sharpe]])/3</f>
        <v>259</v>
      </c>
    </row>
    <row r="228" spans="1:48" x14ac:dyDescent="0.3">
      <c r="A228" t="s">
        <v>1019</v>
      </c>
      <c r="B228" t="s">
        <v>1020</v>
      </c>
      <c r="C228" t="s">
        <v>3154</v>
      </c>
      <c r="D228" t="s">
        <v>258</v>
      </c>
      <c r="E228">
        <v>14125.41728</v>
      </c>
      <c r="F228">
        <v>4467.7</v>
      </c>
      <c r="G228">
        <v>21.103234497278098</v>
      </c>
      <c r="H228">
        <f>(Table2[[#This Row],[1Y Return vs Nifty]]-AVERAGE(Table2[1Y Return vs Nifty]))/_xlfn.STDEV.P(Table2[1Y Return vs Nifty])</f>
        <v>-4.7717415507322579E-2</v>
      </c>
      <c r="I228">
        <v>8.6009421244179993</v>
      </c>
      <c r="J228">
        <f>(Table2[[#This Row],[1M Return vs Nifty]]-AVERAGE(Table2[1M Return vs Nifty]))/_xlfn.STDEV.P(Table2[1M Return vs Nifty])</f>
        <v>1.0173340660140013</v>
      </c>
      <c r="K228">
        <v>-0.67135702800159203</v>
      </c>
      <c r="L228">
        <f>(Table2[[#This Row],[6M Return vs Nifty]]-AVERAGE(Table2[6M Return vs Nifty]))/_xlfn.STDEV.P(Table2[6M Return vs Nifty])</f>
        <v>-0.28783337987946039</v>
      </c>
      <c r="M228">
        <v>0.52306937728141301</v>
      </c>
      <c r="N228">
        <f>(Table2[[#This Row],[1W Return vs Nifty]]-AVERAGE(Table2[1W Return vs Nifty]))/_xlfn.STDEV.P(Table2[1W Return vs Nifty])</f>
        <v>8.5289004459187218E-2</v>
      </c>
      <c r="O228">
        <v>4325.0200000000004</v>
      </c>
      <c r="P228">
        <v>4267.27469732791</v>
      </c>
      <c r="Q228">
        <v>3975.0940528927299</v>
      </c>
      <c r="R228">
        <v>64.394939848363805</v>
      </c>
      <c r="S228" s="1">
        <f>(Table2[[#This Row],[Close Price]]-Table2[[#This Row],[20D EMA]])/Table2[[#This Row],[20D EMA]]</f>
        <v>3.2989442823385638E-2</v>
      </c>
      <c r="T228" s="1">
        <f>(Table2[[#This Row],[Close Price]]-Table2[[#This Row],[50D EMA]])/Table2[[#This Row],[50D EMA]]</f>
        <v>4.6967987038095425E-2</v>
      </c>
      <c r="U228" s="1">
        <f>(Table2[[#This Row],[Close Price]]-Table2[[#This Row],[200D EMA]])/Table2[[#This Row],[200D EMA]]</f>
        <v>0.12392309227219263</v>
      </c>
      <c r="V228">
        <v>1.3521909716809399</v>
      </c>
      <c r="W228">
        <v>4410.1499999999996</v>
      </c>
      <c r="X228">
        <v>4533.3500000000004</v>
      </c>
      <c r="Y228">
        <v>4409</v>
      </c>
      <c r="Z228">
        <v>4694</v>
      </c>
      <c r="AA228">
        <v>3997.85</v>
      </c>
      <c r="AB228">
        <v>4694</v>
      </c>
      <c r="AC228" s="1">
        <f>(Table2[[#This Row],[Close Price]]/Table2[[#This Row],[Day Low]])-1</f>
        <v>1.3049442762717911E-2</v>
      </c>
      <c r="AD228" s="1">
        <f>(Table2[[#This Row],[Day High]]/Table2[[#This Row],[Close Price]])-1</f>
        <v>1.4694361752132012E-2</v>
      </c>
      <c r="AE228" s="1">
        <f>(Table2[[#This Row],[Close Price]]/Table2[[#This Row],[Current Week Low]])-1</f>
        <v>1.3313676570650967E-2</v>
      </c>
      <c r="AF228" s="1">
        <f>(Table2[[#This Row],[Current Week High]]/Table2[[#This Row],[Close Price]])-1</f>
        <v>5.0652460997828941E-2</v>
      </c>
      <c r="AG228" s="1">
        <f>(Table2[[#This Row],[Close Price]]/Table2[[#This Row],[Current Month Low]])-1</f>
        <v>0.11752567004765058</v>
      </c>
      <c r="AH228" s="1">
        <f>(Table2[[#This Row],[Current Month High]]/Table2[[#This Row],[Close Price]])-1</f>
        <v>5.0652460997828941E-2</v>
      </c>
      <c r="AI228">
        <v>11.914407860868</v>
      </c>
      <c r="AJ228">
        <v>61.873188405797002</v>
      </c>
      <c r="AK228" t="str">
        <f>IF(AND(Table2[[#This Row],[20D EMA]]&gt;Table2[[#This Row],[50D EMA]],Table2[[#This Row],[50D EMA]]&gt;Table2[[#This Row],[200D EMA]]),"Uptrend","Downtrend/NoTrend")</f>
        <v>Uptrend</v>
      </c>
      <c r="AL228">
        <v>0.05</v>
      </c>
      <c r="AM228" t="s">
        <v>3191</v>
      </c>
      <c r="AN228">
        <v>7.3</v>
      </c>
      <c r="AO228" t="s">
        <v>3191</v>
      </c>
      <c r="AP228">
        <v>0.187135955617731</v>
      </c>
      <c r="AQ228">
        <f>(Table2[[#This Row],[Sharpe Ratio]]-AVERAGE(Table2[Sharpe Ratio]))/_xlfn.STDEV.P(Table2[Sharpe Ratio])</f>
        <v>1.4219776979732515</v>
      </c>
      <c r="AR2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2.1890499730596571</v>
      </c>
      <c r="AS228">
        <f>_xlfn.RANK.AVG(Table2[[#This Row],[1Y Return vs Nifty Z-Score]],Table2[1Y Return vs Nifty Z-Score])</f>
        <v>300</v>
      </c>
      <c r="AT228">
        <f>_xlfn.RANK.AVG(Table2[[#This Row],[6M Return vs Nifty Z-Score]],Table2[6M Return vs Nifty Z-Score])</f>
        <v>415</v>
      </c>
      <c r="AU228">
        <f>_xlfn.RANK.AVG(Table2[[#This Row],[Sharpe Ratio Z-Score]],Table2[Sharpe Ratio Z-Score])</f>
        <v>62</v>
      </c>
      <c r="AV228">
        <f>(Table2[[#This Row],[Rank 1Y]]+Table2[[#This Row],[Rank 6M]]+Table2[[#This Row],[Rank Sharpe]])/3</f>
        <v>259</v>
      </c>
    </row>
    <row r="229" spans="1:48" x14ac:dyDescent="0.3">
      <c r="A229" t="s">
        <v>1672</v>
      </c>
      <c r="B229" t="s">
        <v>1673</v>
      </c>
      <c r="C229" t="s">
        <v>3152</v>
      </c>
      <c r="D229" t="s">
        <v>130</v>
      </c>
      <c r="E229">
        <v>5317.32</v>
      </c>
      <c r="F229">
        <v>8806.85</v>
      </c>
      <c r="G229">
        <v>3.5302165235174598</v>
      </c>
      <c r="H229">
        <f>(Table2[[#This Row],[1Y Return vs Nifty]]-AVERAGE(Table2[1Y Return vs Nifty]))/_xlfn.STDEV.P(Table2[1Y Return vs Nifty])</f>
        <v>-0.34713589445138654</v>
      </c>
      <c r="I229">
        <v>-1.8204534580279801</v>
      </c>
      <c r="J229">
        <f>(Table2[[#This Row],[1M Return vs Nifty]]-AVERAGE(Table2[1M Return vs Nifty]))/_xlfn.STDEV.P(Table2[1M Return vs Nifty])</f>
        <v>-0.18207911216384698</v>
      </c>
      <c r="K229">
        <v>19.8891708377001</v>
      </c>
      <c r="L229">
        <f>(Table2[[#This Row],[6M Return vs Nifty]]-AVERAGE(Table2[6M Return vs Nifty]))/_xlfn.STDEV.P(Table2[6M Return vs Nifty])</f>
        <v>0.36519082948046605</v>
      </c>
      <c r="M229">
        <v>-4.4807873993852496</v>
      </c>
      <c r="N229">
        <f>(Table2[[#This Row],[1W Return vs Nifty]]-AVERAGE(Table2[1W Return vs Nifty]))/_xlfn.STDEV.P(Table2[1W Return vs Nifty])</f>
        <v>-1.0168161093150652</v>
      </c>
      <c r="O229">
        <v>8884.3799999999992</v>
      </c>
      <c r="P229">
        <v>8453.7816995872599</v>
      </c>
      <c r="Q229">
        <v>7219.2059658259705</v>
      </c>
      <c r="R229">
        <v>45.687763031039097</v>
      </c>
      <c r="S229" s="1">
        <f>(Table2[[#This Row],[Close Price]]-Table2[[#This Row],[20D EMA]])/Table2[[#This Row],[20D EMA]]</f>
        <v>-8.7265515432701935E-3</v>
      </c>
      <c r="T229" s="1">
        <f>(Table2[[#This Row],[Close Price]]-Table2[[#This Row],[50D EMA]])/Table2[[#This Row],[50D EMA]]</f>
        <v>4.1764539582324241E-2</v>
      </c>
      <c r="U229" s="1">
        <f>(Table2[[#This Row],[Close Price]]-Table2[[#This Row],[200D EMA]])/Table2[[#This Row],[200D EMA]]</f>
        <v>0.21991948168393655</v>
      </c>
      <c r="V229">
        <v>0.59945580628921402</v>
      </c>
      <c r="W229">
        <v>8675.7000000000007</v>
      </c>
      <c r="X229">
        <v>8966.9</v>
      </c>
      <c r="Y229">
        <v>8675.7000000000007</v>
      </c>
      <c r="Z229">
        <v>9209.7999999999993</v>
      </c>
      <c r="AA229">
        <v>8580.0499999999993</v>
      </c>
      <c r="AB229">
        <v>9721.0499999999993</v>
      </c>
      <c r="AC229" s="1">
        <f>(Table2[[#This Row],[Close Price]]/Table2[[#This Row],[Day Low]])-1</f>
        <v>1.5116935809214249E-2</v>
      </c>
      <c r="AD229" s="1">
        <f>(Table2[[#This Row],[Day High]]/Table2[[#This Row],[Close Price]])-1</f>
        <v>1.8173353696270489E-2</v>
      </c>
      <c r="AE229" s="1">
        <f>(Table2[[#This Row],[Close Price]]/Table2[[#This Row],[Current Week Low]])-1</f>
        <v>1.5116935809214249E-2</v>
      </c>
      <c r="AF229" s="1">
        <f>(Table2[[#This Row],[Current Week High]]/Table2[[#This Row],[Close Price]])-1</f>
        <v>4.5754157275302632E-2</v>
      </c>
      <c r="AG229" s="1">
        <f>(Table2[[#This Row],[Close Price]]/Table2[[#This Row],[Current Month Low]])-1</f>
        <v>2.6433412392701694E-2</v>
      </c>
      <c r="AH229" s="1">
        <f>(Table2[[#This Row],[Current Month High]]/Table2[[#This Row],[Close Price]])-1</f>
        <v>0.10380556044442657</v>
      </c>
      <c r="AI229">
        <v>10.380556044442599</v>
      </c>
      <c r="AJ229">
        <v>86.032044443974996</v>
      </c>
      <c r="AK229" t="str">
        <f>IF(AND(Table2[[#This Row],[20D EMA]]&gt;Table2[[#This Row],[50D EMA]],Table2[[#This Row],[50D EMA]]&gt;Table2[[#This Row],[200D EMA]]),"Uptrend","Downtrend/NoTrend")</f>
        <v>Uptrend</v>
      </c>
      <c r="AL229">
        <v>0.18</v>
      </c>
      <c r="AM229" t="s">
        <v>3191</v>
      </c>
      <c r="AN229">
        <v>-5.1100000000000003</v>
      </c>
      <c r="AO229" t="s">
        <v>3190</v>
      </c>
      <c r="AP229">
        <v>0.12855348225667901</v>
      </c>
      <c r="AQ229">
        <f>(Table2[[#This Row],[Sharpe Ratio]]-AVERAGE(Table2[Sharpe Ratio]))/_xlfn.STDEV.P(Table2[Sharpe Ratio])</f>
        <v>0.73552586366307271</v>
      </c>
      <c r="AR2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-0.44531442278675992</v>
      </c>
      <c r="AS229">
        <f>_xlfn.RANK.AVG(Table2[[#This Row],[1Y Return vs Nifty Z-Score]],Table2[1Y Return vs Nifty Z-Score])</f>
        <v>425</v>
      </c>
      <c r="AT229">
        <f>_xlfn.RANK.AVG(Table2[[#This Row],[6M Return vs Nifty Z-Score]],Table2[6M Return vs Nifty Z-Score])</f>
        <v>195</v>
      </c>
      <c r="AU229">
        <f>_xlfn.RANK.AVG(Table2[[#This Row],[Sharpe Ratio Z-Score]],Table2[Sharpe Ratio Z-Score])</f>
        <v>157</v>
      </c>
      <c r="AV229">
        <f>(Table2[[#This Row],[Rank 1Y]]+Table2[[#This Row],[Rank 6M]]+Table2[[#This Row],[Rank Sharpe]])/3</f>
        <v>259</v>
      </c>
    </row>
    <row r="230" spans="1:48" x14ac:dyDescent="0.3">
      <c r="A230" t="s">
        <v>78</v>
      </c>
      <c r="B230" t="s">
        <v>79</v>
      </c>
      <c r="C230" t="s">
        <v>3150</v>
      </c>
      <c r="D230" t="s">
        <v>80</v>
      </c>
      <c r="E230">
        <v>307989.49546618498</v>
      </c>
      <c r="F230">
        <v>332.05</v>
      </c>
      <c r="G230">
        <v>34.450987900380099</v>
      </c>
      <c r="H230">
        <f>(Table2[[#This Row],[1Y Return vs Nifty]]-AVERAGE(Table2[1Y Return vs Nifty]))/_xlfn.STDEV.P(Table2[1Y Return vs Nifty])</f>
        <v>0.17970874585236943</v>
      </c>
      <c r="I230">
        <v>0.25409966615966301</v>
      </c>
      <c r="J230">
        <f>(Table2[[#This Row],[1M Return vs Nifty]]-AVERAGE(Table2[1M Return vs Nifty]))/_xlfn.STDEV.P(Table2[1M Return vs Nifty])</f>
        <v>5.6684145242093989E-2</v>
      </c>
      <c r="K230">
        <v>5.5526781452023801</v>
      </c>
      <c r="L230">
        <f>(Table2[[#This Row],[6M Return vs Nifty]]-AVERAGE(Table2[6M Return vs Nifty]))/_xlfn.STDEV.P(Table2[6M Return vs Nifty])</f>
        <v>-9.015141010911934E-2</v>
      </c>
      <c r="M230">
        <v>-0.663541129007862</v>
      </c>
      <c r="N230">
        <f>(Table2[[#This Row],[1W Return vs Nifty]]-AVERAGE(Table2[1W Return vs Nifty]))/_xlfn.STDEV.P(Table2[1W Return vs Nifty])</f>
        <v>-0.17606330145370103</v>
      </c>
      <c r="O230">
        <v>335.52</v>
      </c>
      <c r="P230">
        <v>336.589690342111</v>
      </c>
      <c r="Q230">
        <v>304.793659820237</v>
      </c>
      <c r="R230">
        <v>42.961564635437199</v>
      </c>
      <c r="S230" s="1">
        <f>(Table2[[#This Row],[Close Price]]-Table2[[#This Row],[20D EMA]])/Table2[[#This Row],[20D EMA]]</f>
        <v>-1.0342155460181125E-2</v>
      </c>
      <c r="T230" s="1">
        <f>(Table2[[#This Row],[Close Price]]-Table2[[#This Row],[50D EMA]])/Table2[[#This Row],[50D EMA]]</f>
        <v>-1.3487312512444539E-2</v>
      </c>
      <c r="U230" s="1">
        <f>(Table2[[#This Row],[Close Price]]-Table2[[#This Row],[200D EMA]])/Table2[[#This Row],[200D EMA]]</f>
        <v>8.9425548404905866E-2</v>
      </c>
      <c r="V230">
        <v>0.968692163741801</v>
      </c>
      <c r="W230">
        <v>328.25</v>
      </c>
      <c r="X230">
        <v>333.85</v>
      </c>
      <c r="Y230">
        <v>324.60000000000002</v>
      </c>
      <c r="Z230">
        <v>333.85</v>
      </c>
      <c r="AA230">
        <v>322.35000000000002</v>
      </c>
      <c r="AB230">
        <v>356</v>
      </c>
      <c r="AC230" s="1">
        <f>(Table2[[#This Row],[Close Price]]/Table2[[#This Row],[Day Low]])-1</f>
        <v>1.1576542269611689E-2</v>
      </c>
      <c r="AD230" s="1">
        <f>(Table2[[#This Row],[Day High]]/Table2[[#This Row],[Close Price]])-1</f>
        <v>5.4208703508507039E-3</v>
      </c>
      <c r="AE230" s="1">
        <f>(Table2[[#This Row],[Close Price]]/Table2[[#This Row],[Current Week Low]])-1</f>
        <v>2.2951324707332077E-2</v>
      </c>
      <c r="AF230" s="1">
        <f>(Table2[[#This Row],[Current Week High]]/Table2[[#This Row],[Close Price]])-1</f>
        <v>5.4208703508507039E-3</v>
      </c>
      <c r="AG230" s="1">
        <f>(Table2[[#This Row],[Close Price]]/Table2[[#This Row],[Current Month Low]])-1</f>
        <v>3.0091515433534832E-2</v>
      </c>
      <c r="AH230" s="1">
        <f>(Table2[[#This Row],[Current Month High]]/Table2[[#This Row],[Close Price]])-1</f>
        <v>7.2127691612708933E-2</v>
      </c>
      <c r="AI230">
        <v>10.2996536666164</v>
      </c>
      <c r="AJ230">
        <v>69.154355578196601</v>
      </c>
      <c r="AK230" t="str">
        <f>IF(AND(Table2[[#This Row],[20D EMA]]&gt;Table2[[#This Row],[50D EMA]],Table2[[#This Row],[50D EMA]]&gt;Table2[[#This Row],[200D EMA]]),"Uptrend","Downtrend/NoTrend")</f>
        <v>Downtrend/NoTrend</v>
      </c>
      <c r="AL230">
        <v>0.02</v>
      </c>
      <c r="AM230" t="s">
        <v>3191</v>
      </c>
      <c r="AN230">
        <v>-5.34</v>
      </c>
      <c r="AO230" t="s">
        <v>3190</v>
      </c>
      <c r="AP230">
        <v>0.11385378833597901</v>
      </c>
      <c r="AQ230">
        <f>(Table2[[#This Row],[Sharpe Ratio]]-AVERAGE(Table2[Sharpe Ratio]))/_xlfn.STDEV.P(Table2[Sharpe Ratio])</f>
        <v>0.56327926366937286</v>
      </c>
      <c r="AR2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0">
        <f>_xlfn.RANK.AVG(Table2[[#This Row],[1Y Return vs Nifty Z-Score]],Table2[1Y Return vs Nifty Z-Score])</f>
        <v>240</v>
      </c>
      <c r="AT230">
        <f>_xlfn.RANK.AVG(Table2[[#This Row],[6M Return vs Nifty Z-Score]],Table2[6M Return vs Nifty Z-Score])</f>
        <v>351</v>
      </c>
      <c r="AU230">
        <f>_xlfn.RANK.AVG(Table2[[#This Row],[Sharpe Ratio Z-Score]],Table2[Sharpe Ratio Z-Score])</f>
        <v>198</v>
      </c>
      <c r="AV230">
        <f>(Table2[[#This Row],[Rank 1Y]]+Table2[[#This Row],[Rank 6M]]+Table2[[#This Row],[Rank Sharpe]])/3</f>
        <v>263</v>
      </c>
    </row>
    <row r="231" spans="1:48" x14ac:dyDescent="0.3">
      <c r="A231" t="s">
        <v>483</v>
      </c>
      <c r="B231" t="s">
        <v>484</v>
      </c>
      <c r="C231" t="s">
        <v>3145</v>
      </c>
      <c r="D231" t="s">
        <v>222</v>
      </c>
      <c r="E231">
        <v>44807.2108741599</v>
      </c>
      <c r="F231">
        <v>703.4</v>
      </c>
      <c r="G231">
        <v>62.661764296551901</v>
      </c>
      <c r="H231">
        <f>(Table2[[#This Row],[1Y Return vs Nifty]]-AVERAGE(Table2[1Y Return vs Nifty]))/_xlfn.STDEV.P(Table2[1Y Return vs Nifty])</f>
        <v>0.66037904226846289</v>
      </c>
      <c r="I231">
        <v>9.3562509803333693</v>
      </c>
      <c r="J231">
        <f>(Table2[[#This Row],[1M Return vs Nifty]]-AVERAGE(Table2[1M Return vs Nifty]))/_xlfn.STDEV.P(Table2[1M Return vs Nifty])</f>
        <v>1.1042636320411552</v>
      </c>
      <c r="K231">
        <v>14.0535044908138</v>
      </c>
      <c r="L231">
        <f>(Table2[[#This Row],[6M Return vs Nifty]]-AVERAGE(Table2[6M Return vs Nifty]))/_xlfn.STDEV.P(Table2[6M Return vs Nifty])</f>
        <v>0.17984386625289039</v>
      </c>
      <c r="M231">
        <v>9.9346614207639998</v>
      </c>
      <c r="N231">
        <f>(Table2[[#This Row],[1W Return vs Nifty]]-AVERAGE(Table2[1W Return vs Nifty]))/_xlfn.STDEV.P(Table2[1W Return vs Nifty])</f>
        <v>2.1582027953269081</v>
      </c>
      <c r="O231">
        <v>680.99</v>
      </c>
      <c r="P231">
        <v>671.58132762411105</v>
      </c>
      <c r="Q231">
        <v>588.60833152701298</v>
      </c>
      <c r="R231">
        <v>63.3906472204389</v>
      </c>
      <c r="S231" s="1">
        <f>(Table2[[#This Row],[Close Price]]-Table2[[#This Row],[20D EMA]])/Table2[[#This Row],[20D EMA]]</f>
        <v>3.2907972216919434E-2</v>
      </c>
      <c r="T231" s="1">
        <f>(Table2[[#This Row],[Close Price]]-Table2[[#This Row],[50D EMA]])/Table2[[#This Row],[50D EMA]]</f>
        <v>4.7378732950267587E-2</v>
      </c>
      <c r="U231" s="1">
        <f>(Table2[[#This Row],[Close Price]]-Table2[[#This Row],[200D EMA]])/Table2[[#This Row],[200D EMA]]</f>
        <v>0.19502216044952272</v>
      </c>
      <c r="V231">
        <v>1.4120282332308201</v>
      </c>
      <c r="W231">
        <v>688.95</v>
      </c>
      <c r="X231">
        <v>715.9</v>
      </c>
      <c r="Y231">
        <v>684.75</v>
      </c>
      <c r="Z231">
        <v>748.6</v>
      </c>
      <c r="AA231">
        <v>625</v>
      </c>
      <c r="AB231">
        <v>748.6</v>
      </c>
      <c r="AC231" s="1">
        <f>(Table2[[#This Row],[Close Price]]/Table2[[#This Row],[Day Low]])-1</f>
        <v>2.0973945859641407E-2</v>
      </c>
      <c r="AD231" s="1">
        <f>(Table2[[#This Row],[Day High]]/Table2[[#This Row],[Close Price]])-1</f>
        <v>1.7770827409724133E-2</v>
      </c>
      <c r="AE231" s="1">
        <f>(Table2[[#This Row],[Close Price]]/Table2[[#This Row],[Current Week Low]])-1</f>
        <v>2.7236217597663259E-2</v>
      </c>
      <c r="AF231" s="1">
        <f>(Table2[[#This Row],[Current Week High]]/Table2[[#This Row],[Close Price]])-1</f>
        <v>6.4259311913562822E-2</v>
      </c>
      <c r="AG231" s="1">
        <f>(Table2[[#This Row],[Close Price]]/Table2[[#This Row],[Current Month Low]])-1</f>
        <v>0.12544</v>
      </c>
      <c r="AH231" s="1">
        <f>(Table2[[#This Row],[Current Month High]]/Table2[[#This Row],[Close Price]])-1</f>
        <v>6.4259311913562822E-2</v>
      </c>
      <c r="AI231">
        <v>6.4259311913562804</v>
      </c>
      <c r="AJ231">
        <v>103.884057971014</v>
      </c>
      <c r="AK231" t="str">
        <f>IF(AND(Table2[[#This Row],[20D EMA]]&gt;Table2[[#This Row],[50D EMA]],Table2[[#This Row],[50D EMA]]&gt;Table2[[#This Row],[200D EMA]]),"Uptrend","Downtrend/NoTrend")</f>
        <v>Uptrend</v>
      </c>
      <c r="AL231">
        <v>7.0000000000000007E-2</v>
      </c>
      <c r="AM231" t="s">
        <v>3191</v>
      </c>
      <c r="AN231">
        <v>2.65</v>
      </c>
      <c r="AO231" t="s">
        <v>3191</v>
      </c>
      <c r="AP231">
        <v>4.6120134240612003E-2</v>
      </c>
      <c r="AQ231">
        <f>(Table2[[#This Row],[Sharpe Ratio]]-AVERAGE(Table2[Sharpe Ratio]))/_xlfn.STDEV.P(Table2[Sharpe Ratio])</f>
        <v>-0.23040335897674083</v>
      </c>
      <c r="AR2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3.8722859769126758</v>
      </c>
      <c r="AS231">
        <f>_xlfn.RANK.AVG(Table2[[#This Row],[1Y Return vs Nifty Z-Score]],Table2[1Y Return vs Nifty Z-Score])</f>
        <v>138</v>
      </c>
      <c r="AT231">
        <f>_xlfn.RANK.AVG(Table2[[#This Row],[6M Return vs Nifty Z-Score]],Table2[6M Return vs Nifty Z-Score])</f>
        <v>249</v>
      </c>
      <c r="AU231">
        <f>_xlfn.RANK.AVG(Table2[[#This Row],[Sharpe Ratio Z-Score]],Table2[Sharpe Ratio Z-Score])</f>
        <v>403</v>
      </c>
      <c r="AV231">
        <f>(Table2[[#This Row],[Rank 1Y]]+Table2[[#This Row],[Rank 6M]]+Table2[[#This Row],[Rank Sharpe]])/3</f>
        <v>263.33333333333331</v>
      </c>
    </row>
    <row r="232" spans="1:48" x14ac:dyDescent="0.3">
      <c r="A232" t="s">
        <v>304</v>
      </c>
      <c r="B232" t="s">
        <v>305</v>
      </c>
      <c r="C232" t="s">
        <v>3154</v>
      </c>
      <c r="D232" t="s">
        <v>154</v>
      </c>
      <c r="E232">
        <v>88514.050484099993</v>
      </c>
      <c r="F232">
        <v>253.85</v>
      </c>
      <c r="G232">
        <v>70.401182429574405</v>
      </c>
      <c r="H232">
        <f>(Table2[[#This Row],[1Y Return vs Nifty]]-AVERAGE(Table2[1Y Return vs Nifty]))/_xlfn.STDEV.P(Table2[1Y Return vs Nifty])</f>
        <v>0.79224738774912229</v>
      </c>
      <c r="I232">
        <v>-1.97641321182748</v>
      </c>
      <c r="J232">
        <f>(Table2[[#This Row],[1M Return vs Nifty]]-AVERAGE(Table2[1M Return vs Nifty]))/_xlfn.STDEV.P(Table2[1M Return vs Nifty])</f>
        <v>-0.20002874112597765</v>
      </c>
      <c r="K232">
        <v>-12.737555313509301</v>
      </c>
      <c r="L232">
        <f>(Table2[[#This Row],[6M Return vs Nifty]]-AVERAGE(Table2[6M Return vs Nifty]))/_xlfn.STDEV.P(Table2[6M Return vs Nifty])</f>
        <v>-0.67106865704946417</v>
      </c>
      <c r="M232">
        <v>-5.75783074593717</v>
      </c>
      <c r="N232">
        <f>(Table2[[#This Row],[1W Return vs Nifty]]-AVERAGE(Table2[1W Return vs Nifty]))/_xlfn.STDEV.P(Table2[1W Return vs Nifty])</f>
        <v>-1.2980863505636215</v>
      </c>
      <c r="O232">
        <v>268.26</v>
      </c>
      <c r="P232">
        <v>276.59092640367601</v>
      </c>
      <c r="Q232">
        <v>256.34967523329601</v>
      </c>
      <c r="R232">
        <v>30.760095508471501</v>
      </c>
      <c r="S232" s="1">
        <f>(Table2[[#This Row],[Close Price]]-Table2[[#This Row],[20D EMA]])/Table2[[#This Row],[20D EMA]]</f>
        <v>-5.3716543651681194E-2</v>
      </c>
      <c r="T232" s="1">
        <f>(Table2[[#This Row],[Close Price]]-Table2[[#This Row],[50D EMA]])/Table2[[#This Row],[50D EMA]]</f>
        <v>-8.2218627701786312E-2</v>
      </c>
      <c r="U232" s="1">
        <f>(Table2[[#This Row],[Close Price]]-Table2[[#This Row],[200D EMA]])/Table2[[#This Row],[200D EMA]]</f>
        <v>-9.7510372541768937E-3</v>
      </c>
      <c r="V232">
        <v>0.74053287943978696</v>
      </c>
      <c r="W232">
        <v>246.5</v>
      </c>
      <c r="X232">
        <v>255.8</v>
      </c>
      <c r="Y232">
        <v>246.5</v>
      </c>
      <c r="Z232">
        <v>275.55</v>
      </c>
      <c r="AA232">
        <v>246.5</v>
      </c>
      <c r="AB232">
        <v>285.5</v>
      </c>
      <c r="AC232" s="1">
        <f>(Table2[[#This Row],[Close Price]]/Table2[[#This Row],[Day Low]])-1</f>
        <v>2.9817444219066847E-2</v>
      </c>
      <c r="AD232" s="1">
        <f>(Table2[[#This Row],[Day High]]/Table2[[#This Row],[Close Price]])-1</f>
        <v>7.6817017923971331E-3</v>
      </c>
      <c r="AE232" s="1">
        <f>(Table2[[#This Row],[Close Price]]/Table2[[#This Row],[Current Week Low]])-1</f>
        <v>2.9817444219066847E-2</v>
      </c>
      <c r="AF232" s="1">
        <f>(Table2[[#This Row],[Current Week High]]/Table2[[#This Row],[Close Price]])-1</f>
        <v>8.548355327949575E-2</v>
      </c>
      <c r="AG232" s="1">
        <f>(Table2[[#This Row],[Close Price]]/Table2[[#This Row],[Current Month Low]])-1</f>
        <v>2.9817444219066847E-2</v>
      </c>
      <c r="AH232" s="1">
        <f>(Table2[[#This Row],[Current Month High]]/Table2[[#This Row],[Close Price]])-1</f>
        <v>0.12467992909198355</v>
      </c>
      <c r="AI232">
        <v>32.105574157967297</v>
      </c>
      <c r="AJ232">
        <v>123.656387665198</v>
      </c>
      <c r="AK232" t="str">
        <f>IF(AND(Table2[[#This Row],[20D EMA]]&gt;Table2[[#This Row],[50D EMA]],Table2[[#This Row],[50D EMA]]&gt;Table2[[#This Row],[200D EMA]]),"Uptrend","Downtrend/NoTrend")</f>
        <v>Downtrend/NoTrend</v>
      </c>
      <c r="AL232">
        <v>-0.17</v>
      </c>
      <c r="AM232" t="s">
        <v>3190</v>
      </c>
      <c r="AN232">
        <v>-9.48</v>
      </c>
      <c r="AO232" t="s">
        <v>3190</v>
      </c>
      <c r="AP232">
        <v>0.14643269072515699</v>
      </c>
      <c r="AQ232">
        <f>(Table2[[#This Row],[Sharpe Ratio]]-AVERAGE(Table2[Sharpe Ratio]))/_xlfn.STDEV.P(Table2[Sharpe Ratio])</f>
        <v>0.94502906052468771</v>
      </c>
      <c r="AR2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2">
        <f>_xlfn.RANK.AVG(Table2[[#This Row],[1Y Return vs Nifty Z-Score]],Table2[1Y Return vs Nifty Z-Score])</f>
        <v>125</v>
      </c>
      <c r="AT232">
        <f>_xlfn.RANK.AVG(Table2[[#This Row],[6M Return vs Nifty Z-Score]],Table2[6M Return vs Nifty Z-Score])</f>
        <v>544</v>
      </c>
      <c r="AU232">
        <f>_xlfn.RANK.AVG(Table2[[#This Row],[Sharpe Ratio Z-Score]],Table2[Sharpe Ratio Z-Score])</f>
        <v>122</v>
      </c>
      <c r="AV232">
        <f>(Table2[[#This Row],[Rank 1Y]]+Table2[[#This Row],[Rank 6M]]+Table2[[#This Row],[Rank Sharpe]])/3</f>
        <v>263.66666666666669</v>
      </c>
    </row>
    <row r="233" spans="1:48" x14ac:dyDescent="0.3">
      <c r="A233" t="s">
        <v>1174</v>
      </c>
      <c r="B233" t="s">
        <v>1175</v>
      </c>
      <c r="C233" t="s">
        <v>3155</v>
      </c>
      <c r="D233" t="s">
        <v>89</v>
      </c>
      <c r="E233">
        <v>10545.381744639901</v>
      </c>
      <c r="F233">
        <v>1380.95</v>
      </c>
      <c r="G233">
        <v>76.807528324816801</v>
      </c>
      <c r="H233">
        <f>(Table2[[#This Row],[1Y Return vs Nifty]]-AVERAGE(Table2[1Y Return vs Nifty]))/_xlfn.STDEV.P(Table2[1Y Return vs Nifty])</f>
        <v>0.9014021354656031</v>
      </c>
      <c r="I233">
        <v>7.00928305447838</v>
      </c>
      <c r="J233">
        <f>(Table2[[#This Row],[1M Return vs Nifty]]-AVERAGE(Table2[1M Return vs Nifty]))/_xlfn.STDEV.P(Table2[1M Return vs Nifty])</f>
        <v>0.83414776927006684</v>
      </c>
      <c r="K233">
        <v>30.622807221539901</v>
      </c>
      <c r="L233">
        <f>(Table2[[#This Row],[6M Return vs Nifty]]-AVERAGE(Table2[6M Return vs Nifty]))/_xlfn.STDEV.P(Table2[6M Return vs Nifty])</f>
        <v>0.70610252488526259</v>
      </c>
      <c r="M233">
        <v>-4.0697940330695097</v>
      </c>
      <c r="N233">
        <f>(Table2[[#This Row],[1W Return vs Nifty]]-AVERAGE(Table2[1W Return vs Nifty]))/_xlfn.STDEV.P(Table2[1W Return vs Nifty])</f>
        <v>-0.92629435560379869</v>
      </c>
      <c r="O233">
        <v>1368.26</v>
      </c>
      <c r="P233">
        <v>1270.8015701372699</v>
      </c>
      <c r="Q233">
        <v>992.78497152999</v>
      </c>
      <c r="R233">
        <v>41.151507189553101</v>
      </c>
      <c r="S233" s="1">
        <f>(Table2[[#This Row],[Close Price]]-Table2[[#This Row],[20D EMA]])/Table2[[#This Row],[20D EMA]]</f>
        <v>9.2745530820166153E-3</v>
      </c>
      <c r="T233" s="1">
        <f>(Table2[[#This Row],[Close Price]]-Table2[[#This Row],[50D EMA]])/Table2[[#This Row],[50D EMA]]</f>
        <v>8.667634070583663E-2</v>
      </c>
      <c r="U233" s="1">
        <f>(Table2[[#This Row],[Close Price]]-Table2[[#This Row],[200D EMA]])/Table2[[#This Row],[200D EMA]]</f>
        <v>0.39098600361748564</v>
      </c>
      <c r="V233">
        <v>1.02953535975099</v>
      </c>
      <c r="W233">
        <v>1328.1</v>
      </c>
      <c r="X233">
        <v>1387.95</v>
      </c>
      <c r="Y233">
        <v>1328.1</v>
      </c>
      <c r="Z233">
        <v>1442.35</v>
      </c>
      <c r="AA233">
        <v>1328.1</v>
      </c>
      <c r="AB233">
        <v>1544</v>
      </c>
      <c r="AC233" s="1">
        <f>(Table2[[#This Row],[Close Price]]/Table2[[#This Row],[Day Low]])-1</f>
        <v>3.9793690234169121E-2</v>
      </c>
      <c r="AD233" s="1">
        <f>(Table2[[#This Row],[Day High]]/Table2[[#This Row],[Close Price]])-1</f>
        <v>5.0689742568521545E-3</v>
      </c>
      <c r="AE233" s="1">
        <f>(Table2[[#This Row],[Close Price]]/Table2[[#This Row],[Current Week Low]])-1</f>
        <v>3.9793690234169121E-2</v>
      </c>
      <c r="AF233" s="1">
        <f>(Table2[[#This Row],[Current Week High]]/Table2[[#This Row],[Close Price]])-1</f>
        <v>4.4462145624388993E-2</v>
      </c>
      <c r="AG233" s="1">
        <f>(Table2[[#This Row],[Close Price]]/Table2[[#This Row],[Current Month Low]])-1</f>
        <v>3.9793690234169121E-2</v>
      </c>
      <c r="AH233" s="1">
        <f>(Table2[[#This Row],[Current Month High]]/Table2[[#This Row],[Close Price]])-1</f>
        <v>0.11807089322567799</v>
      </c>
      <c r="AI233">
        <v>11.8070893225677</v>
      </c>
      <c r="AJ233">
        <v>137.27663230240501</v>
      </c>
      <c r="AK233" t="str">
        <f>IF(AND(Table2[[#This Row],[20D EMA]]&gt;Table2[[#This Row],[50D EMA]],Table2[[#This Row],[50D EMA]]&gt;Table2[[#This Row],[200D EMA]]),"Uptrend","Downtrend/NoTrend")</f>
        <v>Uptrend</v>
      </c>
      <c r="AL233">
        <v>0.4</v>
      </c>
      <c r="AM233" t="s">
        <v>3191</v>
      </c>
      <c r="AN233">
        <v>-6.54</v>
      </c>
      <c r="AO233" t="s">
        <v>3190</v>
      </c>
      <c r="AQ233">
        <f>(Table2[[#This Row],[Sharpe Ratio]]-AVERAGE(Table2[Sharpe Ratio]))/_xlfn.STDEV.P(Table2[Sharpe Ratio])</f>
        <v>-0.77082524510946515</v>
      </c>
      <c r="AR2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0.74453282890766881</v>
      </c>
      <c r="AS233">
        <f>_xlfn.RANK.AVG(Table2[[#This Row],[1Y Return vs Nifty Z-Score]],Table2[1Y Return vs Nifty Z-Score])</f>
        <v>115</v>
      </c>
      <c r="AT233">
        <f>_xlfn.RANK.AVG(Table2[[#This Row],[6M Return vs Nifty Z-Score]],Table2[6M Return vs Nifty Z-Score])</f>
        <v>129</v>
      </c>
      <c r="AU233">
        <f>_xlfn.RANK.AVG(Table2[[#This Row],[Sharpe Ratio Z-Score]],Table2[Sharpe Ratio Z-Score])</f>
        <v>548.5</v>
      </c>
      <c r="AV233">
        <f>(Table2[[#This Row],[Rank 1Y]]+Table2[[#This Row],[Rank 6M]]+Table2[[#This Row],[Rank Sharpe]])/3</f>
        <v>264.16666666666669</v>
      </c>
    </row>
    <row r="234" spans="1:48" x14ac:dyDescent="0.3">
      <c r="A234" t="s">
        <v>550</v>
      </c>
      <c r="B234" t="s">
        <v>551</v>
      </c>
      <c r="C234" t="s">
        <v>3154</v>
      </c>
      <c r="D234" t="s">
        <v>552</v>
      </c>
      <c r="E234">
        <v>37420.909026289999</v>
      </c>
      <c r="F234">
        <v>4057.55</v>
      </c>
      <c r="G234">
        <v>22.692342840029301</v>
      </c>
      <c r="H234">
        <f>(Table2[[#This Row],[1Y Return vs Nifty]]-AVERAGE(Table2[1Y Return vs Nifty]))/_xlfn.STDEV.P(Table2[1Y Return vs Nifty])</f>
        <v>-2.0641337648963448E-2</v>
      </c>
      <c r="I234">
        <v>-4.6796489509482804</v>
      </c>
      <c r="J234">
        <f>(Table2[[#This Row],[1M Return vs Nifty]]-AVERAGE(Table2[1M Return vs Nifty]))/_xlfn.STDEV.P(Table2[1M Return vs Nifty])</f>
        <v>-0.51114797113430943</v>
      </c>
      <c r="K234">
        <v>-6.0111175292083701</v>
      </c>
      <c r="L234">
        <f>(Table2[[#This Row],[6M Return vs Nifty]]-AVERAGE(Table2[6M Return vs Nifty]))/_xlfn.STDEV.P(Table2[6M Return vs Nifty])</f>
        <v>-0.45742984657761326</v>
      </c>
      <c r="M234">
        <v>-8.67031094912649</v>
      </c>
      <c r="N234">
        <f>(Table2[[#This Row],[1W Return vs Nifty]]-AVERAGE(Table2[1W Return vs Nifty]))/_xlfn.STDEV.P(Table2[1W Return vs Nifty])</f>
        <v>-1.9395634089536664</v>
      </c>
      <c r="O234">
        <v>4346.67</v>
      </c>
      <c r="P234">
        <v>4357.7475773651104</v>
      </c>
      <c r="Q234">
        <v>3932.1459467730001</v>
      </c>
      <c r="R234">
        <v>35.649415458571603</v>
      </c>
      <c r="S234" s="1">
        <f>(Table2[[#This Row],[Close Price]]-Table2[[#This Row],[20D EMA]])/Table2[[#This Row],[20D EMA]]</f>
        <v>-6.6515286414657634E-2</v>
      </c>
      <c r="T234" s="1">
        <f>(Table2[[#This Row],[Close Price]]-Table2[[#This Row],[50D EMA]])/Table2[[#This Row],[50D EMA]]</f>
        <v>-6.8888243762531817E-2</v>
      </c>
      <c r="U234" s="1">
        <f>(Table2[[#This Row],[Close Price]]-Table2[[#This Row],[200D EMA]])/Table2[[#This Row],[200D EMA]]</f>
        <v>3.189201390907568E-2</v>
      </c>
      <c r="V234">
        <v>2.0431856301549698</v>
      </c>
      <c r="W234">
        <v>3980.05</v>
      </c>
      <c r="X234">
        <v>4185</v>
      </c>
      <c r="Y234">
        <v>3980.05</v>
      </c>
      <c r="Z234">
        <v>4725</v>
      </c>
      <c r="AA234">
        <v>3980.05</v>
      </c>
      <c r="AB234">
        <v>4725</v>
      </c>
      <c r="AC234" s="1">
        <f>(Table2[[#This Row],[Close Price]]/Table2[[#This Row],[Day Low]])-1</f>
        <v>1.9472117184457405E-2</v>
      </c>
      <c r="AD234" s="1">
        <f>(Table2[[#This Row],[Day High]]/Table2[[#This Row],[Close Price]])-1</f>
        <v>3.1410580276274969E-2</v>
      </c>
      <c r="AE234" s="1">
        <f>(Table2[[#This Row],[Close Price]]/Table2[[#This Row],[Current Week Low]])-1</f>
        <v>1.9472117184457405E-2</v>
      </c>
      <c r="AF234" s="1">
        <f>(Table2[[#This Row],[Current Week High]]/Table2[[#This Row],[Close Price]])-1</f>
        <v>0.16449581644095579</v>
      </c>
      <c r="AG234" s="1">
        <f>(Table2[[#This Row],[Close Price]]/Table2[[#This Row],[Current Month Low]])-1</f>
        <v>1.9472117184457405E-2</v>
      </c>
      <c r="AH234" s="1">
        <f>(Table2[[#This Row],[Current Month High]]/Table2[[#This Row],[Close Price]])-1</f>
        <v>0.16449581644095579</v>
      </c>
      <c r="AI234">
        <v>24.205493462803801</v>
      </c>
      <c r="AJ234">
        <v>74.8115117832062</v>
      </c>
      <c r="AK234" t="str">
        <f>IF(AND(Table2[[#This Row],[20D EMA]]&gt;Table2[[#This Row],[50D EMA]],Table2[[#This Row],[50D EMA]]&gt;Table2[[#This Row],[200D EMA]]),"Uptrend","Downtrend/NoTrend")</f>
        <v>Downtrend/NoTrend</v>
      </c>
      <c r="AL234">
        <v>-0.08</v>
      </c>
      <c r="AM234" t="s">
        <v>3190</v>
      </c>
      <c r="AN234">
        <v>-6.01</v>
      </c>
      <c r="AO234" t="s">
        <v>3190</v>
      </c>
      <c r="AP234">
        <v>0.20710137489621899</v>
      </c>
      <c r="AQ234">
        <f>(Table2[[#This Row],[Sharpe Ratio]]-AVERAGE(Table2[Sharpe Ratio]))/_xlfn.STDEV.P(Table2[Sharpe Ratio])</f>
        <v>1.6559264867521446</v>
      </c>
      <c r="AR2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4">
        <f>_xlfn.RANK.AVG(Table2[[#This Row],[1Y Return vs Nifty Z-Score]],Table2[1Y Return vs Nifty Z-Score])</f>
        <v>289</v>
      </c>
      <c r="AT234">
        <f>_xlfn.RANK.AVG(Table2[[#This Row],[6M Return vs Nifty Z-Score]],Table2[6M Return vs Nifty Z-Score])</f>
        <v>473</v>
      </c>
      <c r="AU234">
        <f>_xlfn.RANK.AVG(Table2[[#This Row],[Sharpe Ratio Z-Score]],Table2[Sharpe Ratio Z-Score])</f>
        <v>32</v>
      </c>
      <c r="AV234">
        <f>(Table2[[#This Row],[Rank 1Y]]+Table2[[#This Row],[Rank 6M]]+Table2[[#This Row],[Rank Sharpe]])/3</f>
        <v>264.66666666666669</v>
      </c>
    </row>
    <row r="235" spans="1:48" x14ac:dyDescent="0.3">
      <c r="A235" t="s">
        <v>400</v>
      </c>
      <c r="B235" t="s">
        <v>401</v>
      </c>
      <c r="C235" t="s">
        <v>3158</v>
      </c>
      <c r="D235" t="s">
        <v>133</v>
      </c>
      <c r="E235">
        <v>58042.050747119902</v>
      </c>
      <c r="F235">
        <v>1610.8</v>
      </c>
      <c r="G235">
        <v>45.342427538283303</v>
      </c>
      <c r="H235">
        <f>(Table2[[#This Row],[1Y Return vs Nifty]]-AVERAGE(Table2[1Y Return vs Nifty]))/_xlfn.STDEV.P(Table2[1Y Return vs Nifty])</f>
        <v>0.36528291955215236</v>
      </c>
      <c r="I235">
        <v>-5.5493588182081499</v>
      </c>
      <c r="J235">
        <f>(Table2[[#This Row],[1M Return vs Nifty]]-AVERAGE(Table2[1M Return vs Nifty]))/_xlfn.STDEV.P(Table2[1M Return vs Nifty])</f>
        <v>-0.6112441115917242</v>
      </c>
      <c r="K235">
        <v>-10.9205403048971</v>
      </c>
      <c r="L235">
        <f>(Table2[[#This Row],[6M Return vs Nifty]]-AVERAGE(Table2[6M Return vs Nifty]))/_xlfn.STDEV.P(Table2[6M Return vs Nifty])</f>
        <v>-0.61335832990492278</v>
      </c>
      <c r="M235">
        <v>-1.60381762209552</v>
      </c>
      <c r="N235">
        <f>(Table2[[#This Row],[1W Return vs Nifty]]-AVERAGE(Table2[1W Return vs Nifty]))/_xlfn.STDEV.P(Table2[1W Return vs Nifty])</f>
        <v>-0.38316026238709378</v>
      </c>
      <c r="O235">
        <v>1692.34</v>
      </c>
      <c r="P235">
        <v>1730.60691196894</v>
      </c>
      <c r="Q235">
        <v>1566.40068458934</v>
      </c>
      <c r="R235">
        <v>38.151908563722003</v>
      </c>
      <c r="S235" s="1">
        <f>(Table2[[#This Row],[Close Price]]-Table2[[#This Row],[20D EMA]])/Table2[[#This Row],[20D EMA]]</f>
        <v>-4.8181807438221612E-2</v>
      </c>
      <c r="T235" s="1">
        <f>(Table2[[#This Row],[Close Price]]-Table2[[#This Row],[50D EMA]])/Table2[[#This Row],[50D EMA]]</f>
        <v>-6.922826387688108E-2</v>
      </c>
      <c r="U235" s="1">
        <f>(Table2[[#This Row],[Close Price]]-Table2[[#This Row],[200D EMA]])/Table2[[#This Row],[200D EMA]]</f>
        <v>2.8344800821061958E-2</v>
      </c>
      <c r="V235">
        <v>1.00868512884504</v>
      </c>
      <c r="W235">
        <v>1598.75</v>
      </c>
      <c r="X235">
        <v>1630.3</v>
      </c>
      <c r="Y235">
        <v>1596.1</v>
      </c>
      <c r="Z235">
        <v>1684.95</v>
      </c>
      <c r="AA235">
        <v>1560</v>
      </c>
      <c r="AB235">
        <v>1850.85</v>
      </c>
      <c r="AC235" s="1">
        <f>(Table2[[#This Row],[Close Price]]/Table2[[#This Row],[Day Low]])-1</f>
        <v>7.5371383893667598E-3</v>
      </c>
      <c r="AD235" s="1">
        <f>(Table2[[#This Row],[Day High]]/Table2[[#This Row],[Close Price]])-1</f>
        <v>1.2105785944872105E-2</v>
      </c>
      <c r="AE235" s="1">
        <f>(Table2[[#This Row],[Close Price]]/Table2[[#This Row],[Current Week Low]])-1</f>
        <v>9.2099492513000314E-3</v>
      </c>
      <c r="AF235" s="1">
        <f>(Table2[[#This Row],[Current Week High]]/Table2[[#This Row],[Close Price]])-1</f>
        <v>4.6033027067295729E-2</v>
      </c>
      <c r="AG235" s="1">
        <f>(Table2[[#This Row],[Close Price]]/Table2[[#This Row],[Current Month Low]])-1</f>
        <v>3.2564102564102582E-2</v>
      </c>
      <c r="AH235" s="1">
        <f>(Table2[[#This Row],[Current Month High]]/Table2[[#This Row],[Close Price]])-1</f>
        <v>0.14902532902905397</v>
      </c>
      <c r="AI235">
        <v>28.4144524459895</v>
      </c>
      <c r="AJ235">
        <v>86.429790804664194</v>
      </c>
      <c r="AK235" t="str">
        <f>IF(AND(Table2[[#This Row],[20D EMA]]&gt;Table2[[#This Row],[50D EMA]],Table2[[#This Row],[50D EMA]]&gt;Table2[[#This Row],[200D EMA]]),"Uptrend","Downtrend/NoTrend")</f>
        <v>Downtrend/NoTrend</v>
      </c>
      <c r="AL235">
        <v>-0.06</v>
      </c>
      <c r="AM235" t="s">
        <v>3190</v>
      </c>
      <c r="AN235">
        <v>-8.1199999999999992</v>
      </c>
      <c r="AO235" t="s">
        <v>3190</v>
      </c>
      <c r="AP235">
        <v>0.171297409625668</v>
      </c>
      <c r="AQ235">
        <f>(Table2[[#This Row],[Sharpe Ratio]]-AVERAGE(Table2[Sharpe Ratio]))/_xlfn.STDEV.P(Table2[Sharpe Ratio])</f>
        <v>1.2363863713310721</v>
      </c>
      <c r="AR2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5">
        <f>_xlfn.RANK.AVG(Table2[[#This Row],[1Y Return vs Nifty Z-Score]],Table2[1Y Return vs Nifty Z-Score])</f>
        <v>192</v>
      </c>
      <c r="AT235">
        <f>_xlfn.RANK.AVG(Table2[[#This Row],[6M Return vs Nifty Z-Score]],Table2[6M Return vs Nifty Z-Score])</f>
        <v>523</v>
      </c>
      <c r="AU235">
        <f>_xlfn.RANK.AVG(Table2[[#This Row],[Sharpe Ratio Z-Score]],Table2[Sharpe Ratio Z-Score])</f>
        <v>86</v>
      </c>
      <c r="AV235">
        <f>(Table2[[#This Row],[Rank 1Y]]+Table2[[#This Row],[Rank 6M]]+Table2[[#This Row],[Rank Sharpe]])/3</f>
        <v>267</v>
      </c>
    </row>
    <row r="236" spans="1:48" x14ac:dyDescent="0.3">
      <c r="A236" t="s">
        <v>1008</v>
      </c>
      <c r="B236" t="s">
        <v>1009</v>
      </c>
      <c r="C236" t="s">
        <v>3159</v>
      </c>
      <c r="D236" t="s">
        <v>1010</v>
      </c>
      <c r="E236">
        <v>14322.567206260001</v>
      </c>
      <c r="F236">
        <v>802.25</v>
      </c>
      <c r="G236">
        <v>34.762509691782903</v>
      </c>
      <c r="H236">
        <f>(Table2[[#This Row],[1Y Return vs Nifty]]-AVERAGE(Table2[1Y Return vs Nifty]))/_xlfn.STDEV.P(Table2[1Y Return vs Nifty])</f>
        <v>0.18501662074779335</v>
      </c>
      <c r="I236">
        <v>-0.33308728599088999</v>
      </c>
      <c r="J236">
        <f>(Table2[[#This Row],[1M Return vs Nifty]]-AVERAGE(Table2[1M Return vs Nifty]))/_xlfn.STDEV.P(Table2[1M Return vs Nifty])</f>
        <v>-1.0896032757267516E-2</v>
      </c>
      <c r="K236">
        <v>19.422995626046401</v>
      </c>
      <c r="L236">
        <f>(Table2[[#This Row],[6M Return vs Nifty]]-AVERAGE(Table2[6M Return vs Nifty]))/_xlfn.STDEV.P(Table2[6M Return vs Nifty])</f>
        <v>0.35038460947474426</v>
      </c>
      <c r="M236">
        <v>-0.53456777117985599</v>
      </c>
      <c r="N236">
        <f>(Table2[[#This Row],[1W Return vs Nifty]]-AVERAGE(Table2[1W Return vs Nifty]))/_xlfn.STDEV.P(Table2[1W Return vs Nifty])</f>
        <v>-0.14765677353993242</v>
      </c>
      <c r="O236">
        <v>820.74</v>
      </c>
      <c r="P236">
        <v>811.59211133757105</v>
      </c>
      <c r="Q236">
        <v>712.96009629878097</v>
      </c>
      <c r="R236">
        <v>40.443016680534697</v>
      </c>
      <c r="S236" s="1">
        <f>(Table2[[#This Row],[Close Price]]-Table2[[#This Row],[20D EMA]])/Table2[[#This Row],[20D EMA]]</f>
        <v>-2.252844993542414E-2</v>
      </c>
      <c r="T236" s="1">
        <f>(Table2[[#This Row],[Close Price]]-Table2[[#This Row],[50D EMA]])/Table2[[#This Row],[50D EMA]]</f>
        <v>-1.1510845419843325E-2</v>
      </c>
      <c r="U236" s="1">
        <f>(Table2[[#This Row],[Close Price]]-Table2[[#This Row],[200D EMA]])/Table2[[#This Row],[200D EMA]]</f>
        <v>0.12523829056458191</v>
      </c>
      <c r="V236">
        <v>0.59064545978163696</v>
      </c>
      <c r="W236">
        <v>785.2</v>
      </c>
      <c r="X236">
        <v>804</v>
      </c>
      <c r="Y236">
        <v>785.2</v>
      </c>
      <c r="Z236">
        <v>838</v>
      </c>
      <c r="AA236">
        <v>782.25</v>
      </c>
      <c r="AB236">
        <v>875.5</v>
      </c>
      <c r="AC236" s="1">
        <f>(Table2[[#This Row],[Close Price]]/Table2[[#This Row],[Day Low]])-1</f>
        <v>2.1714212939378363E-2</v>
      </c>
      <c r="AD236" s="1">
        <f>(Table2[[#This Row],[Day High]]/Table2[[#This Row],[Close Price]])-1</f>
        <v>2.1813649111872557E-3</v>
      </c>
      <c r="AE236" s="1">
        <f>(Table2[[#This Row],[Close Price]]/Table2[[#This Row],[Current Week Low]])-1</f>
        <v>2.1714212939378363E-2</v>
      </c>
      <c r="AF236" s="1">
        <f>(Table2[[#This Row],[Current Week High]]/Table2[[#This Row],[Close Price]])-1</f>
        <v>4.456216889996889E-2</v>
      </c>
      <c r="AG236" s="1">
        <f>(Table2[[#This Row],[Close Price]]/Table2[[#This Row],[Current Month Low]])-1</f>
        <v>2.5567273889421482E-2</v>
      </c>
      <c r="AH236" s="1">
        <f>(Table2[[#This Row],[Current Month High]]/Table2[[#This Row],[Close Price]])-1</f>
        <v>9.1305702711125036E-2</v>
      </c>
      <c r="AI236">
        <v>9.1305702711125001</v>
      </c>
      <c r="AJ236">
        <v>77.214490832781095</v>
      </c>
      <c r="AK236" t="str">
        <f>IF(AND(Table2[[#This Row],[20D EMA]]&gt;Table2[[#This Row],[50D EMA]],Table2[[#This Row],[50D EMA]]&gt;Table2[[#This Row],[200D EMA]]),"Uptrend","Downtrend/NoTrend")</f>
        <v>Uptrend</v>
      </c>
      <c r="AL236">
        <v>-0.01</v>
      </c>
      <c r="AM236" t="s">
        <v>3190</v>
      </c>
      <c r="AN236">
        <v>-7.7</v>
      </c>
      <c r="AO236" t="s">
        <v>3190</v>
      </c>
      <c r="AP236">
        <v>5.9002895713808998E-2</v>
      </c>
      <c r="AQ236">
        <f>(Table2[[#This Row],[Sharpe Ratio]]-AVERAGE(Table2[Sharpe Ratio]))/_xlfn.STDEV.P(Table2[Sharpe Ratio])</f>
        <v>-7.9447027895369546E-2</v>
      </c>
      <c r="AR2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0.29740139602996807</v>
      </c>
      <c r="AS236">
        <f>_xlfn.RANK.AVG(Table2[[#This Row],[1Y Return vs Nifty Z-Score]],Table2[1Y Return vs Nifty Z-Score])</f>
        <v>239</v>
      </c>
      <c r="AT236">
        <f>_xlfn.RANK.AVG(Table2[[#This Row],[6M Return vs Nifty Z-Score]],Table2[6M Return vs Nifty Z-Score])</f>
        <v>204</v>
      </c>
      <c r="AU236">
        <f>_xlfn.RANK.AVG(Table2[[#This Row],[Sharpe Ratio Z-Score]],Table2[Sharpe Ratio Z-Score])</f>
        <v>360</v>
      </c>
      <c r="AV236">
        <f>(Table2[[#This Row],[Rank 1Y]]+Table2[[#This Row],[Rank 6M]]+Table2[[#This Row],[Rank Sharpe]])/3</f>
        <v>267.66666666666669</v>
      </c>
    </row>
    <row r="237" spans="1:48" x14ac:dyDescent="0.3">
      <c r="A237" t="s">
        <v>250</v>
      </c>
      <c r="B237" t="s">
        <v>251</v>
      </c>
      <c r="C237" t="s">
        <v>3151</v>
      </c>
      <c r="D237" t="s">
        <v>100</v>
      </c>
      <c r="E237">
        <v>104338.62666590999</v>
      </c>
      <c r="F237">
        <v>5216.2</v>
      </c>
      <c r="G237">
        <v>39.080178994462202</v>
      </c>
      <c r="H237">
        <f>(Table2[[#This Row],[1Y Return vs Nifty]]-AVERAGE(Table2[1Y Return vs Nifty]))/_xlfn.STDEV.P(Table2[1Y Return vs Nifty])</f>
        <v>0.25858337957783939</v>
      </c>
      <c r="I237">
        <v>-11.0086292882857</v>
      </c>
      <c r="J237">
        <f>(Table2[[#This Row],[1M Return vs Nifty]]-AVERAGE(Table2[1M Return vs Nifty]))/_xlfn.STDEV.P(Table2[1M Return vs Nifty])</f>
        <v>-1.2395592823619086</v>
      </c>
      <c r="K237">
        <v>9.7023175528109995</v>
      </c>
      <c r="L237">
        <f>(Table2[[#This Row],[6M Return vs Nifty]]-AVERAGE(Table2[6M Return vs Nifty]))/_xlfn.STDEV.P(Table2[6M Return vs Nifty])</f>
        <v>4.1645546223058529E-2</v>
      </c>
      <c r="M237">
        <v>-4.0096263487755301</v>
      </c>
      <c r="N237">
        <f>(Table2[[#This Row],[1W Return vs Nifty]]-AVERAGE(Table2[1W Return vs Nifty]))/_xlfn.STDEV.P(Table2[1W Return vs Nifty])</f>
        <v>-0.91304235509619758</v>
      </c>
      <c r="O237">
        <v>5552.38</v>
      </c>
      <c r="P237">
        <v>5571.9260432359797</v>
      </c>
      <c r="Q237">
        <v>5003.5576534729098</v>
      </c>
      <c r="R237">
        <v>20.555109623168399</v>
      </c>
      <c r="S237" s="1">
        <f>(Table2[[#This Row],[Close Price]]-Table2[[#This Row],[20D EMA]])/Table2[[#This Row],[20D EMA]]</f>
        <v>-6.0547008670155909E-2</v>
      </c>
      <c r="T237" s="1">
        <f>(Table2[[#This Row],[Close Price]]-Table2[[#This Row],[50D EMA]])/Table2[[#This Row],[50D EMA]]</f>
        <v>-6.3842563680078318E-2</v>
      </c>
      <c r="U237" s="1">
        <f>(Table2[[#This Row],[Close Price]]-Table2[[#This Row],[200D EMA]])/Table2[[#This Row],[200D EMA]]</f>
        <v>4.2498230509944758E-2</v>
      </c>
      <c r="V237">
        <v>0.87790648710281105</v>
      </c>
      <c r="W237">
        <v>5146.05</v>
      </c>
      <c r="X237">
        <v>5288.65</v>
      </c>
      <c r="Y237">
        <v>5100</v>
      </c>
      <c r="Z237">
        <v>5587.65</v>
      </c>
      <c r="AA237">
        <v>5100</v>
      </c>
      <c r="AB237">
        <v>5794</v>
      </c>
      <c r="AC237" s="1">
        <f>(Table2[[#This Row],[Close Price]]/Table2[[#This Row],[Day Low]])-1</f>
        <v>1.3631814692822486E-2</v>
      </c>
      <c r="AD237" s="1">
        <f>(Table2[[#This Row],[Day High]]/Table2[[#This Row],[Close Price]])-1</f>
        <v>1.3889421417890402E-2</v>
      </c>
      <c r="AE237" s="1">
        <f>(Table2[[#This Row],[Close Price]]/Table2[[#This Row],[Current Week Low]])-1</f>
        <v>2.2784313725490168E-2</v>
      </c>
      <c r="AF237" s="1">
        <f>(Table2[[#This Row],[Current Week High]]/Table2[[#This Row],[Close Price]])-1</f>
        <v>7.1210843142517577E-2</v>
      </c>
      <c r="AG237" s="1">
        <f>(Table2[[#This Row],[Close Price]]/Table2[[#This Row],[Current Month Low]])-1</f>
        <v>2.2784313725490168E-2</v>
      </c>
      <c r="AH237" s="1">
        <f>(Table2[[#This Row],[Current Month High]]/Table2[[#This Row],[Close Price]])-1</f>
        <v>0.11077029255013238</v>
      </c>
      <c r="AI237">
        <v>19.747133928913701</v>
      </c>
      <c r="AJ237">
        <v>71.500904159131906</v>
      </c>
      <c r="AK237" t="str">
        <f>IF(AND(Table2[[#This Row],[20D EMA]]&gt;Table2[[#This Row],[50D EMA]],Table2[[#This Row],[50D EMA]]&gt;Table2[[#This Row],[200D EMA]]),"Uptrend","Downtrend/NoTrend")</f>
        <v>Downtrend/NoTrend</v>
      </c>
      <c r="AL237">
        <v>0.01</v>
      </c>
      <c r="AM237" t="s">
        <v>3191</v>
      </c>
      <c r="AN237">
        <v>-9.2899999999999991</v>
      </c>
      <c r="AO237" t="s">
        <v>3190</v>
      </c>
      <c r="AP237">
        <v>8.2439543429912998E-2</v>
      </c>
      <c r="AQ237">
        <f>(Table2[[#This Row],[Sharpe Ratio]]-AVERAGE(Table2[Sharpe Ratio]))/_xlfn.STDEV.P(Table2[Sharpe Ratio])</f>
        <v>0.19517657352971293</v>
      </c>
      <c r="AR2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7">
        <f>_xlfn.RANK.AVG(Table2[[#This Row],[1Y Return vs Nifty Z-Score]],Table2[1Y Return vs Nifty Z-Score])</f>
        <v>217</v>
      </c>
      <c r="AT237">
        <f>_xlfn.RANK.AVG(Table2[[#This Row],[6M Return vs Nifty Z-Score]],Table2[6M Return vs Nifty Z-Score])</f>
        <v>300</v>
      </c>
      <c r="AU237">
        <f>_xlfn.RANK.AVG(Table2[[#This Row],[Sharpe Ratio Z-Score]],Table2[Sharpe Ratio Z-Score])</f>
        <v>289</v>
      </c>
      <c r="AV237">
        <f>(Table2[[#This Row],[Rank 1Y]]+Table2[[#This Row],[Rank 6M]]+Table2[[#This Row],[Rank Sharpe]])/3</f>
        <v>268.66666666666669</v>
      </c>
    </row>
    <row r="238" spans="1:48" x14ac:dyDescent="0.3">
      <c r="A238" t="s">
        <v>1499</v>
      </c>
      <c r="B238" t="s">
        <v>1500</v>
      </c>
      <c r="C238" t="s">
        <v>3159</v>
      </c>
      <c r="D238" t="s">
        <v>395</v>
      </c>
      <c r="E238">
        <v>6872.6412770399902</v>
      </c>
      <c r="F238">
        <v>1507.25</v>
      </c>
      <c r="G238">
        <v>53.557661842336898</v>
      </c>
      <c r="H238">
        <f>(Table2[[#This Row],[1Y Return vs Nifty]]-AVERAGE(Table2[1Y Return vs Nifty]))/_xlfn.STDEV.P(Table2[1Y Return vs Nifty])</f>
        <v>0.50525847543912028</v>
      </c>
      <c r="I238">
        <v>-1.9900165498005999</v>
      </c>
      <c r="J238">
        <f>(Table2[[#This Row],[1M Return vs Nifty]]-AVERAGE(Table2[1M Return vs Nifty]))/_xlfn.STDEV.P(Table2[1M Return vs Nifty])</f>
        <v>-0.20159436856071875</v>
      </c>
      <c r="K238">
        <v>6.11826421267686</v>
      </c>
      <c r="L238">
        <f>(Table2[[#This Row],[6M Return vs Nifty]]-AVERAGE(Table2[6M Return vs Nifty]))/_xlfn.STDEV.P(Table2[6M Return vs Nifty])</f>
        <v>-7.2187795704372767E-2</v>
      </c>
      <c r="M238">
        <v>1.9427128285209101</v>
      </c>
      <c r="N238">
        <f>(Table2[[#This Row],[1W Return vs Nifty]]-AVERAGE(Table2[1W Return vs Nifty]))/_xlfn.STDEV.P(Table2[1W Return vs Nifty])</f>
        <v>0.39796708002741715</v>
      </c>
      <c r="O238">
        <v>1533.15</v>
      </c>
      <c r="P238">
        <v>1584.5729406023399</v>
      </c>
      <c r="Q238">
        <v>1415.3741300112899</v>
      </c>
      <c r="R238">
        <v>50.536530248576398</v>
      </c>
      <c r="S238" s="1">
        <f>(Table2[[#This Row],[Close Price]]-Table2[[#This Row],[20D EMA]])/Table2[[#This Row],[20D EMA]]</f>
        <v>-1.6893324201806795E-2</v>
      </c>
      <c r="T238" s="1">
        <f>(Table2[[#This Row],[Close Price]]-Table2[[#This Row],[50D EMA]])/Table2[[#This Row],[50D EMA]]</f>
        <v>-4.8797337516660703E-2</v>
      </c>
      <c r="U238" s="1">
        <f>(Table2[[#This Row],[Close Price]]-Table2[[#This Row],[200D EMA]])/Table2[[#This Row],[200D EMA]]</f>
        <v>6.4912780331782105E-2</v>
      </c>
      <c r="V238">
        <v>0.371928073647534</v>
      </c>
      <c r="W238">
        <v>1482.65</v>
      </c>
      <c r="X238">
        <v>1538.2</v>
      </c>
      <c r="Y238">
        <v>1480.6</v>
      </c>
      <c r="Z238">
        <v>1575.75</v>
      </c>
      <c r="AA238">
        <v>1444.55</v>
      </c>
      <c r="AB238">
        <v>1580</v>
      </c>
      <c r="AC238" s="1">
        <f>(Table2[[#This Row],[Close Price]]/Table2[[#This Row],[Day Low]])-1</f>
        <v>1.6591913128519709E-2</v>
      </c>
      <c r="AD238" s="1">
        <f>(Table2[[#This Row],[Day High]]/Table2[[#This Row],[Close Price]])-1</f>
        <v>2.0534085254602763E-2</v>
      </c>
      <c r="AE238" s="1">
        <f>(Table2[[#This Row],[Close Price]]/Table2[[#This Row],[Current Week Low]])-1</f>
        <v>1.7999459678508689E-2</v>
      </c>
      <c r="AF238" s="1">
        <f>(Table2[[#This Row],[Current Week High]]/Table2[[#This Row],[Close Price]])-1</f>
        <v>4.5447006137004475E-2</v>
      </c>
      <c r="AG238" s="1">
        <f>(Table2[[#This Row],[Close Price]]/Table2[[#This Row],[Current Month Low]])-1</f>
        <v>4.3404520438891092E-2</v>
      </c>
      <c r="AH238" s="1">
        <f>(Table2[[#This Row],[Current Month High]]/Table2[[#This Row],[Close Price]])-1</f>
        <v>4.826671089732959E-2</v>
      </c>
      <c r="AI238">
        <v>27.769115939625099</v>
      </c>
      <c r="AJ238">
        <v>97.129217891707995</v>
      </c>
      <c r="AK238" t="str">
        <f>IF(AND(Table2[[#This Row],[20D EMA]]&gt;Table2[[#This Row],[50D EMA]],Table2[[#This Row],[50D EMA]]&gt;Table2[[#This Row],[200D EMA]]),"Uptrend","Downtrend/NoTrend")</f>
        <v>Downtrend/NoTrend</v>
      </c>
      <c r="AL238">
        <v>-0.1</v>
      </c>
      <c r="AM238" t="s">
        <v>3190</v>
      </c>
      <c r="AN238">
        <v>-4.09</v>
      </c>
      <c r="AO238" t="s">
        <v>3190</v>
      </c>
      <c r="AP238">
        <v>7.6774964361822004E-2</v>
      </c>
      <c r="AQ238">
        <f>(Table2[[#This Row],[Sharpe Ratio]]-AVERAGE(Table2[Sharpe Ratio]))/_xlfn.STDEV.P(Table2[Sharpe Ratio])</f>
        <v>0.12880073671720796</v>
      </c>
      <c r="AR2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38">
        <f>_xlfn.RANK.AVG(Table2[[#This Row],[1Y Return vs Nifty Z-Score]],Table2[1Y Return vs Nifty Z-Score])</f>
        <v>163</v>
      </c>
      <c r="AT238">
        <f>_xlfn.RANK.AVG(Table2[[#This Row],[6M Return vs Nifty Z-Score]],Table2[6M Return vs Nifty Z-Score])</f>
        <v>340</v>
      </c>
      <c r="AU238">
        <f>_xlfn.RANK.AVG(Table2[[#This Row],[Sharpe Ratio Z-Score]],Table2[Sharpe Ratio Z-Score])</f>
        <v>305</v>
      </c>
      <c r="AV238">
        <f>(Table2[[#This Row],[Rank 1Y]]+Table2[[#This Row],[Rank 6M]]+Table2[[#This Row],[Rank Sharpe]])/3</f>
        <v>269.33333333333331</v>
      </c>
    </row>
    <row r="239" spans="1:48" x14ac:dyDescent="0.3">
      <c r="A239" t="s">
        <v>167</v>
      </c>
      <c r="B239" t="s">
        <v>168</v>
      </c>
      <c r="C239" t="s">
        <v>3149</v>
      </c>
      <c r="D239" t="s">
        <v>169</v>
      </c>
      <c r="E239">
        <v>161335.8748092</v>
      </c>
      <c r="F239">
        <v>6022.25</v>
      </c>
      <c r="G239">
        <v>39.043860191371103</v>
      </c>
      <c r="H239">
        <f>(Table2[[#This Row],[1Y Return vs Nifty]]-AVERAGE(Table2[1Y Return vs Nifty]))/_xlfn.STDEV.P(Table2[1Y Return vs Nifty])</f>
        <v>0.25796456038611926</v>
      </c>
      <c r="I239">
        <v>13.533866695566999</v>
      </c>
      <c r="J239">
        <f>(Table2[[#This Row],[1M Return vs Nifty]]-AVERAGE(Table2[1M Return vs Nifty]))/_xlfn.STDEV.P(Table2[1M Return vs Nifty])</f>
        <v>1.5850713417738327</v>
      </c>
      <c r="K239">
        <v>49.378671390567</v>
      </c>
      <c r="L239">
        <f>(Table2[[#This Row],[6M Return vs Nifty]]-AVERAGE(Table2[6M Return vs Nifty]))/_xlfn.STDEV.P(Table2[6M Return vs Nifty])</f>
        <v>1.3018086978903249</v>
      </c>
      <c r="M239">
        <v>2.4240632893055598</v>
      </c>
      <c r="N239">
        <f>(Table2[[#This Row],[1W Return vs Nifty]]-AVERAGE(Table2[1W Return vs Nifty]))/_xlfn.STDEV.P(Table2[1W Return vs Nifty])</f>
        <v>0.50398506336021531</v>
      </c>
      <c r="O239">
        <v>5764.71</v>
      </c>
      <c r="P239">
        <v>5402.48057326654</v>
      </c>
      <c r="Q239">
        <v>4571.41168600118</v>
      </c>
      <c r="R239">
        <v>71.204029645107994</v>
      </c>
      <c r="S239" s="1">
        <f>(Table2[[#This Row],[Close Price]]-Table2[[#This Row],[20D EMA]])/Table2[[#This Row],[20D EMA]]</f>
        <v>4.4675274211538822E-2</v>
      </c>
      <c r="T239" s="1">
        <f>(Table2[[#This Row],[Close Price]]-Table2[[#This Row],[50D EMA]])/Table2[[#This Row],[50D EMA]]</f>
        <v>0.11471941792818413</v>
      </c>
      <c r="U239" s="1">
        <f>(Table2[[#This Row],[Close Price]]-Table2[[#This Row],[200D EMA]])/Table2[[#This Row],[200D EMA]]</f>
        <v>0.31737205346034669</v>
      </c>
      <c r="V239">
        <v>1.1666789409668099</v>
      </c>
      <c r="W239">
        <v>6004.65</v>
      </c>
      <c r="X239">
        <v>6091.9</v>
      </c>
      <c r="Y239">
        <v>6004.65</v>
      </c>
      <c r="Z239">
        <v>6275.85</v>
      </c>
      <c r="AA239">
        <v>5241.7</v>
      </c>
      <c r="AB239">
        <v>6275.85</v>
      </c>
      <c r="AC239" s="1">
        <f>(Table2[[#This Row],[Close Price]]/Table2[[#This Row],[Day Low]])-1</f>
        <v>2.9310617604689782E-3</v>
      </c>
      <c r="AD239" s="1">
        <f>(Table2[[#This Row],[Day High]]/Table2[[#This Row],[Close Price]])-1</f>
        <v>1.1565444808833814E-2</v>
      </c>
      <c r="AE239" s="1">
        <f>(Table2[[#This Row],[Close Price]]/Table2[[#This Row],[Current Week Low]])-1</f>
        <v>2.9310617604689782E-3</v>
      </c>
      <c r="AF239" s="1">
        <f>(Table2[[#This Row],[Current Week High]]/Table2[[#This Row],[Close Price]])-1</f>
        <v>4.2110506870355779E-2</v>
      </c>
      <c r="AG239" s="1">
        <f>(Table2[[#This Row],[Close Price]]/Table2[[#This Row],[Current Month Low]])-1</f>
        <v>0.14891161264475272</v>
      </c>
      <c r="AH239" s="1">
        <f>(Table2[[#This Row],[Current Month High]]/Table2[[#This Row],[Close Price]])-1</f>
        <v>4.2110506870355779E-2</v>
      </c>
      <c r="AI239">
        <v>4.21105068703557</v>
      </c>
      <c r="AJ239">
        <v>82.752708402876806</v>
      </c>
      <c r="AK239" t="str">
        <f>IF(AND(Table2[[#This Row],[20D EMA]]&gt;Table2[[#This Row],[50D EMA]],Table2[[#This Row],[50D EMA]]&gt;Table2[[#This Row],[200D EMA]]),"Uptrend","Downtrend/NoTrend")</f>
        <v>Uptrend</v>
      </c>
      <c r="AL239">
        <v>0.14000000000000001</v>
      </c>
      <c r="AM239" t="s">
        <v>3191</v>
      </c>
      <c r="AN239">
        <v>11.03</v>
      </c>
      <c r="AO239" t="s">
        <v>3191</v>
      </c>
      <c r="AP239">
        <v>2.7440648143700001E-4</v>
      </c>
      <c r="AQ239">
        <f>(Table2[[#This Row],[Sharpe Ratio]]-AVERAGE(Table2[Sharpe Ratio]))/_xlfn.STDEV.P(Table2[Sharpe Ratio])</f>
        <v>-0.76760983234653679</v>
      </c>
      <c r="AR2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2.8812198310639556</v>
      </c>
      <c r="AS239">
        <f>_xlfn.RANK.AVG(Table2[[#This Row],[1Y Return vs Nifty Z-Score]],Table2[1Y Return vs Nifty Z-Score])</f>
        <v>218</v>
      </c>
      <c r="AT239">
        <f>_xlfn.RANK.AVG(Table2[[#This Row],[6M Return vs Nifty Z-Score]],Table2[6M Return vs Nifty Z-Score])</f>
        <v>70</v>
      </c>
      <c r="AU239">
        <f>_xlfn.RANK.AVG(Table2[[#This Row],[Sharpe Ratio Z-Score]],Table2[Sharpe Ratio Z-Score])</f>
        <v>522</v>
      </c>
      <c r="AV239">
        <f>(Table2[[#This Row],[Rank 1Y]]+Table2[[#This Row],[Rank 6M]]+Table2[[#This Row],[Rank Sharpe]])/3</f>
        <v>270</v>
      </c>
    </row>
    <row r="240" spans="1:48" x14ac:dyDescent="0.3">
      <c r="A240" t="s">
        <v>806</v>
      </c>
      <c r="B240" t="s">
        <v>807</v>
      </c>
      <c r="C240" t="s">
        <v>3159</v>
      </c>
      <c r="D240" t="s">
        <v>395</v>
      </c>
      <c r="E240">
        <v>20044.634418909998</v>
      </c>
      <c r="F240">
        <v>493.05</v>
      </c>
      <c r="G240">
        <v>41.470200126581901</v>
      </c>
      <c r="H240">
        <f>(Table2[[#This Row],[1Y Return vs Nifty]]-AVERAGE(Table2[1Y Return vs Nifty]))/_xlfn.STDEV.P(Table2[1Y Return vs Nifty])</f>
        <v>0.29930583789956766</v>
      </c>
      <c r="I240">
        <v>-1.5959245367467501</v>
      </c>
      <c r="J240">
        <f>(Table2[[#This Row],[1M Return vs Nifty]]-AVERAGE(Table2[1M Return vs Nifty]))/_xlfn.STDEV.P(Table2[1M Return vs Nifty])</f>
        <v>-0.15623776059665537</v>
      </c>
      <c r="K240">
        <v>21.921587788861601</v>
      </c>
      <c r="L240">
        <f>(Table2[[#This Row],[6M Return vs Nifty]]-AVERAGE(Table2[6M Return vs Nifty]))/_xlfn.STDEV.P(Table2[6M Return vs Nifty])</f>
        <v>0.42974255117220173</v>
      </c>
      <c r="M240">
        <v>0.95373662086658795</v>
      </c>
      <c r="N240">
        <f>(Table2[[#This Row],[1W Return vs Nifty]]-AVERAGE(Table2[1W Return vs Nifty]))/_xlfn.STDEV.P(Table2[1W Return vs Nifty])</f>
        <v>0.18014395188765189</v>
      </c>
      <c r="O240">
        <v>503.47</v>
      </c>
      <c r="P240">
        <v>502.930801576205</v>
      </c>
      <c r="Q240">
        <v>443.67606212709501</v>
      </c>
      <c r="R240">
        <v>46.645756655209297</v>
      </c>
      <c r="S240" s="1">
        <f>(Table2[[#This Row],[Close Price]]-Table2[[#This Row],[20D EMA]])/Table2[[#This Row],[20D EMA]]</f>
        <v>-2.069636721155186E-2</v>
      </c>
      <c r="T240" s="1">
        <f>(Table2[[#This Row],[Close Price]]-Table2[[#This Row],[50D EMA]])/Table2[[#This Row],[50D EMA]]</f>
        <v>-1.9646443497272716E-2</v>
      </c>
      <c r="U240" s="1">
        <f>(Table2[[#This Row],[Close Price]]-Table2[[#This Row],[200D EMA]])/Table2[[#This Row],[200D EMA]]</f>
        <v>0.11128375426926097</v>
      </c>
      <c r="V240">
        <v>0.58949879240423797</v>
      </c>
      <c r="W240">
        <v>486.15</v>
      </c>
      <c r="X240">
        <v>499.8</v>
      </c>
      <c r="Y240">
        <v>486.15</v>
      </c>
      <c r="Z240">
        <v>506.05</v>
      </c>
      <c r="AA240">
        <v>475.85</v>
      </c>
      <c r="AB240">
        <v>551.95000000000005</v>
      </c>
      <c r="AC240" s="1">
        <f>(Table2[[#This Row],[Close Price]]/Table2[[#This Row],[Day Low]])-1</f>
        <v>1.4193150262264753E-2</v>
      </c>
      <c r="AD240" s="1">
        <f>(Table2[[#This Row],[Day High]]/Table2[[#This Row],[Close Price]])-1</f>
        <v>1.3690295101916661E-2</v>
      </c>
      <c r="AE240" s="1">
        <f>(Table2[[#This Row],[Close Price]]/Table2[[#This Row],[Current Week Low]])-1</f>
        <v>1.4193150262264753E-2</v>
      </c>
      <c r="AF240" s="1">
        <f>(Table2[[#This Row],[Current Week High]]/Table2[[#This Row],[Close Price]])-1</f>
        <v>2.6366494270357865E-2</v>
      </c>
      <c r="AG240" s="1">
        <f>(Table2[[#This Row],[Close Price]]/Table2[[#This Row],[Current Month Low]])-1</f>
        <v>3.61458442786593E-2</v>
      </c>
      <c r="AH240" s="1">
        <f>(Table2[[#This Row],[Current Month High]]/Table2[[#This Row],[Close Price]])-1</f>
        <v>0.11946050096339111</v>
      </c>
      <c r="AI240">
        <v>16.489199878308401</v>
      </c>
      <c r="AJ240">
        <v>87.151262099069996</v>
      </c>
      <c r="AK240" t="str">
        <f>IF(AND(Table2[[#This Row],[20D EMA]]&gt;Table2[[#This Row],[50D EMA]],Table2[[#This Row],[50D EMA]]&gt;Table2[[#This Row],[200D EMA]]),"Uptrend","Downtrend/NoTrend")</f>
        <v>Uptrend</v>
      </c>
      <c r="AL240">
        <v>-0.01</v>
      </c>
      <c r="AM240" t="s">
        <v>3190</v>
      </c>
      <c r="AN240">
        <v>-9.9499999999999993</v>
      </c>
      <c r="AO240" t="s">
        <v>3190</v>
      </c>
      <c r="AP240">
        <v>3.8994322539611999E-2</v>
      </c>
      <c r="AQ240">
        <f>(Table2[[#This Row],[Sharpe Ratio]]-AVERAGE(Table2[Sharpe Ratio]))/_xlfn.STDEV.P(Table2[Sharpe Ratio])</f>
        <v>-0.31390148106785204</v>
      </c>
      <c r="AR2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0.43905309929491387</v>
      </c>
      <c r="AS240">
        <f>_xlfn.RANK.AVG(Table2[[#This Row],[1Y Return vs Nifty Z-Score]],Table2[1Y Return vs Nifty Z-Score])</f>
        <v>208</v>
      </c>
      <c r="AT240">
        <f>_xlfn.RANK.AVG(Table2[[#This Row],[6M Return vs Nifty Z-Score]],Table2[6M Return vs Nifty Z-Score])</f>
        <v>181</v>
      </c>
      <c r="AU240">
        <f>_xlfn.RANK.AVG(Table2[[#This Row],[Sharpe Ratio Z-Score]],Table2[Sharpe Ratio Z-Score])</f>
        <v>421</v>
      </c>
      <c r="AV240">
        <f>(Table2[[#This Row],[Rank 1Y]]+Table2[[#This Row],[Rank 6M]]+Table2[[#This Row],[Rank Sharpe]])/3</f>
        <v>270</v>
      </c>
    </row>
    <row r="241" spans="1:48" x14ac:dyDescent="0.3">
      <c r="A241" t="s">
        <v>343</v>
      </c>
      <c r="B241" t="s">
        <v>344</v>
      </c>
      <c r="C241" t="s">
        <v>3149</v>
      </c>
      <c r="D241" t="s">
        <v>51</v>
      </c>
      <c r="E241">
        <v>72013.999500000005</v>
      </c>
      <c r="F241">
        <v>6132.75</v>
      </c>
      <c r="G241">
        <v>42.463374298908903</v>
      </c>
      <c r="H241">
        <f>(Table2[[#This Row],[1Y Return vs Nifty]]-AVERAGE(Table2[1Y Return vs Nifty]))/_xlfn.STDEV.P(Table2[1Y Return vs Nifty])</f>
        <v>0.31622807063436081</v>
      </c>
      <c r="I241">
        <v>-1.5629851669286601</v>
      </c>
      <c r="J241">
        <f>(Table2[[#This Row],[1M Return vs Nifty]]-AVERAGE(Table2[1M Return vs Nifty]))/_xlfn.STDEV.P(Table2[1M Return vs Nifty])</f>
        <v>-0.15244672186982317</v>
      </c>
      <c r="K241">
        <v>18.868723412723899</v>
      </c>
      <c r="L241">
        <f>(Table2[[#This Row],[6M Return vs Nifty]]-AVERAGE(Table2[6M Return vs Nifty]))/_xlfn.STDEV.P(Table2[6M Return vs Nifty])</f>
        <v>0.33278033509816562</v>
      </c>
      <c r="M241">
        <v>-1.53355390227523</v>
      </c>
      <c r="N241">
        <f>(Table2[[#This Row],[1W Return vs Nifty]]-AVERAGE(Table2[1W Return vs Nifty]))/_xlfn.STDEV.P(Table2[1W Return vs Nifty])</f>
        <v>-0.36768459863751529</v>
      </c>
      <c r="O241">
        <v>6153.77</v>
      </c>
      <c r="P241">
        <v>6001.1376110545598</v>
      </c>
      <c r="Q241">
        <v>5322.9738069454497</v>
      </c>
      <c r="R241">
        <v>35.900974040440502</v>
      </c>
      <c r="S241" s="1">
        <f>(Table2[[#This Row],[Close Price]]-Table2[[#This Row],[20D EMA]])/Table2[[#This Row],[20D EMA]]</f>
        <v>-3.4157922704294171E-3</v>
      </c>
      <c r="T241" s="1">
        <f>(Table2[[#This Row],[Close Price]]-Table2[[#This Row],[50D EMA]])/Table2[[#This Row],[50D EMA]]</f>
        <v>2.1931239954071376E-2</v>
      </c>
      <c r="U241" s="1">
        <f>(Table2[[#This Row],[Close Price]]-Table2[[#This Row],[200D EMA]])/Table2[[#This Row],[200D EMA]]</f>
        <v>0.15212853236248303</v>
      </c>
      <c r="V241">
        <v>0.75559062657953602</v>
      </c>
      <c r="W241">
        <v>6012.5</v>
      </c>
      <c r="X241">
        <v>6158</v>
      </c>
      <c r="Y241">
        <v>5998</v>
      </c>
      <c r="Z241">
        <v>6318.55</v>
      </c>
      <c r="AA241">
        <v>5998</v>
      </c>
      <c r="AB241">
        <v>6375.55</v>
      </c>
      <c r="AC241" s="1">
        <f>(Table2[[#This Row],[Close Price]]/Table2[[#This Row],[Day Low]])-1</f>
        <v>2.0000000000000018E-2</v>
      </c>
      <c r="AD241" s="1">
        <f>(Table2[[#This Row],[Day High]]/Table2[[#This Row],[Close Price]])-1</f>
        <v>4.1172394113571098E-3</v>
      </c>
      <c r="AE241" s="1">
        <f>(Table2[[#This Row],[Close Price]]/Table2[[#This Row],[Current Week Low]])-1</f>
        <v>2.2465821940646835E-2</v>
      </c>
      <c r="AF241" s="1">
        <f>(Table2[[#This Row],[Current Week High]]/Table2[[#This Row],[Close Price]])-1</f>
        <v>3.0296359708124498E-2</v>
      </c>
      <c r="AG241" s="1">
        <f>(Table2[[#This Row],[Close Price]]/Table2[[#This Row],[Current Month Low]])-1</f>
        <v>2.2465821940646835E-2</v>
      </c>
      <c r="AH241" s="1">
        <f>(Table2[[#This Row],[Current Month High]]/Table2[[#This Row],[Close Price]])-1</f>
        <v>3.9590721943663088E-2</v>
      </c>
      <c r="AI241">
        <v>5.0083567730626299</v>
      </c>
      <c r="AJ241">
        <v>74.724711178221895</v>
      </c>
      <c r="AK241" t="str">
        <f>IF(AND(Table2[[#This Row],[20D EMA]]&gt;Table2[[#This Row],[50D EMA]],Table2[[#This Row],[50D EMA]]&gt;Table2[[#This Row],[200D EMA]]),"Uptrend","Downtrend/NoTrend")</f>
        <v>Uptrend</v>
      </c>
      <c r="AL241">
        <v>0.08</v>
      </c>
      <c r="AM241" t="s">
        <v>3191</v>
      </c>
      <c r="AN241">
        <v>-0.3</v>
      </c>
      <c r="AO241" t="s">
        <v>3190</v>
      </c>
      <c r="AP241">
        <v>4.7023088104131999E-2</v>
      </c>
      <c r="AQ241">
        <f>(Table2[[#This Row],[Sharpe Ratio]]-AVERAGE(Table2[Sharpe Ratio]))/_xlfn.STDEV.P(Table2[Sharpe Ratio])</f>
        <v>-0.21982281670276343</v>
      </c>
      <c r="AR2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-9.0945731477575453E-2</v>
      </c>
      <c r="AS241">
        <f>_xlfn.RANK.AVG(Table2[[#This Row],[1Y Return vs Nifty Z-Score]],Table2[1Y Return vs Nifty Z-Score])</f>
        <v>205</v>
      </c>
      <c r="AT241">
        <f>_xlfn.RANK.AVG(Table2[[#This Row],[6M Return vs Nifty Z-Score]],Table2[6M Return vs Nifty Z-Score])</f>
        <v>211</v>
      </c>
      <c r="AU241">
        <f>_xlfn.RANK.AVG(Table2[[#This Row],[Sharpe Ratio Z-Score]],Table2[Sharpe Ratio Z-Score])</f>
        <v>399</v>
      </c>
      <c r="AV241">
        <f>(Table2[[#This Row],[Rank 1Y]]+Table2[[#This Row],[Rank 6M]]+Table2[[#This Row],[Rank Sharpe]])/3</f>
        <v>271.66666666666669</v>
      </c>
    </row>
    <row r="242" spans="1:48" x14ac:dyDescent="0.3">
      <c r="A242" t="s">
        <v>1453</v>
      </c>
      <c r="B242" t="s">
        <v>1454</v>
      </c>
      <c r="C242" t="s">
        <v>3159</v>
      </c>
      <c r="D242" t="s">
        <v>395</v>
      </c>
      <c r="E242">
        <v>7340.1516773720004</v>
      </c>
      <c r="F242">
        <v>95.04</v>
      </c>
      <c r="G242">
        <v>15.820991576710799</v>
      </c>
      <c r="H242">
        <f>(Table2[[#This Row],[1Y Return vs Nifty]]-AVERAGE(Table2[1Y Return vs Nifty]))/_xlfn.STDEV.P(Table2[1Y Return vs Nifty])</f>
        <v>-0.13771909552898404</v>
      </c>
      <c r="I242">
        <v>5.4976544681722697</v>
      </c>
      <c r="J242">
        <f>(Table2[[#This Row],[1M Return vs Nifty]]-AVERAGE(Table2[1M Return vs Nifty]))/_xlfn.STDEV.P(Table2[1M Return vs Nifty])</f>
        <v>0.66017229424061219</v>
      </c>
      <c r="K242">
        <v>25.447099890843599</v>
      </c>
      <c r="L242">
        <f>(Table2[[#This Row],[6M Return vs Nifty]]-AVERAGE(Table2[6M Return vs Nifty]))/_xlfn.STDEV.P(Table2[6M Return vs Nifty])</f>
        <v>0.54171656117931666</v>
      </c>
      <c r="M242">
        <v>1.3944528858799801</v>
      </c>
      <c r="N242">
        <f>(Table2[[#This Row],[1W Return vs Nifty]]-AVERAGE(Table2[1W Return vs Nifty]))/_xlfn.STDEV.P(Table2[1W Return vs Nifty])</f>
        <v>0.27721220764982202</v>
      </c>
      <c r="O242">
        <v>88.5</v>
      </c>
      <c r="P242">
        <v>86.492269356247505</v>
      </c>
      <c r="Q242">
        <v>79.177371090140298</v>
      </c>
      <c r="R242">
        <v>56.829909491452199</v>
      </c>
      <c r="S242" s="1">
        <f>(Table2[[#This Row],[Close Price]]-Table2[[#This Row],[20D EMA]])/Table2[[#This Row],[20D EMA]]</f>
        <v>7.3898305084745833E-2</v>
      </c>
      <c r="T242" s="1">
        <f>(Table2[[#This Row],[Close Price]]-Table2[[#This Row],[50D EMA]])/Table2[[#This Row],[50D EMA]]</f>
        <v>9.8826527588792915E-2</v>
      </c>
      <c r="U242" s="1">
        <f>(Table2[[#This Row],[Close Price]]-Table2[[#This Row],[200D EMA]])/Table2[[#This Row],[200D EMA]]</f>
        <v>0.20034296026071305</v>
      </c>
      <c r="V242">
        <v>1.13690987602583</v>
      </c>
      <c r="W242">
        <v>89.15</v>
      </c>
      <c r="X242">
        <v>96.5</v>
      </c>
      <c r="Y242">
        <v>89.02</v>
      </c>
      <c r="Z242">
        <v>96.5</v>
      </c>
      <c r="AA242">
        <v>78.81</v>
      </c>
      <c r="AB242">
        <v>96.5</v>
      </c>
      <c r="AC242" s="1">
        <f>(Table2[[#This Row],[Close Price]]/Table2[[#This Row],[Day Low]])-1</f>
        <v>6.606842400448687E-2</v>
      </c>
      <c r="AD242" s="1">
        <f>(Table2[[#This Row],[Day High]]/Table2[[#This Row],[Close Price]])-1</f>
        <v>1.5361952861952854E-2</v>
      </c>
      <c r="AE242" s="1">
        <f>(Table2[[#This Row],[Close Price]]/Table2[[#This Row],[Current Week Low]])-1</f>
        <v>6.7625252752190557E-2</v>
      </c>
      <c r="AF242" s="1">
        <f>(Table2[[#This Row],[Current Week High]]/Table2[[#This Row],[Close Price]])-1</f>
        <v>1.5361952861952854E-2</v>
      </c>
      <c r="AG242" s="1">
        <f>(Table2[[#This Row],[Close Price]]/Table2[[#This Row],[Current Month Low]])-1</f>
        <v>0.20593833269889616</v>
      </c>
      <c r="AH242" s="1">
        <f>(Table2[[#This Row],[Current Month High]]/Table2[[#This Row],[Close Price]])-1</f>
        <v>1.5361952861952854E-2</v>
      </c>
      <c r="AI242">
        <v>3.4827441077440899</v>
      </c>
      <c r="AJ242">
        <v>62.046035805626602</v>
      </c>
      <c r="AK242" t="str">
        <f>IF(AND(Table2[[#This Row],[20D EMA]]&gt;Table2[[#This Row],[50D EMA]],Table2[[#This Row],[50D EMA]]&gt;Table2[[#This Row],[200D EMA]]),"Uptrend","Downtrend/NoTrend")</f>
        <v>Uptrend</v>
      </c>
      <c r="AL242">
        <v>0.08</v>
      </c>
      <c r="AM242" t="s">
        <v>3191</v>
      </c>
      <c r="AN242">
        <v>6.04</v>
      </c>
      <c r="AO242" t="s">
        <v>3191</v>
      </c>
      <c r="AP242">
        <v>7.3501418062255006E-2</v>
      </c>
      <c r="AQ242">
        <f>(Table2[[#This Row],[Sharpe Ratio]]-AVERAGE(Table2[Sharpe Ratio]))/_xlfn.STDEV.P(Table2[Sharpe Ratio])</f>
        <v>9.0442304013493402E-2</v>
      </c>
      <c r="AR2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1.4318242715542602</v>
      </c>
      <c r="AS242">
        <f>_xlfn.RANK.AVG(Table2[[#This Row],[1Y Return vs Nifty Z-Score]],Table2[1Y Return vs Nifty Z-Score])</f>
        <v>342</v>
      </c>
      <c r="AT242">
        <f>_xlfn.RANK.AVG(Table2[[#This Row],[6M Return vs Nifty Z-Score]],Table2[6M Return vs Nifty Z-Score])</f>
        <v>162</v>
      </c>
      <c r="AU242">
        <f>_xlfn.RANK.AVG(Table2[[#This Row],[Sharpe Ratio Z-Score]],Table2[Sharpe Ratio Z-Score])</f>
        <v>316</v>
      </c>
      <c r="AV242">
        <f>(Table2[[#This Row],[Rank 1Y]]+Table2[[#This Row],[Rank 6M]]+Table2[[#This Row],[Rank Sharpe]])/3</f>
        <v>273.33333333333331</v>
      </c>
    </row>
    <row r="243" spans="1:48" x14ac:dyDescent="0.3">
      <c r="A243" t="s">
        <v>149</v>
      </c>
      <c r="B243" t="s">
        <v>150</v>
      </c>
      <c r="C243" t="s">
        <v>3152</v>
      </c>
      <c r="D243" t="s">
        <v>151</v>
      </c>
      <c r="E243">
        <v>184318.10378253899</v>
      </c>
      <c r="F243">
        <v>480.85</v>
      </c>
      <c r="G243">
        <v>82.263670089326098</v>
      </c>
      <c r="H243">
        <f>(Table2[[#This Row],[1Y Return vs Nifty]]-AVERAGE(Table2[1Y Return vs Nifty]))/_xlfn.STDEV.P(Table2[1Y Return vs Nifty])</f>
        <v>0.99436679699795283</v>
      </c>
      <c r="I243">
        <v>6.7756435152870402</v>
      </c>
      <c r="J243">
        <f>(Table2[[#This Row],[1M Return vs Nifty]]-AVERAGE(Table2[1M Return vs Nifty]))/_xlfn.STDEV.P(Table2[1M Return vs Nifty])</f>
        <v>0.80725786378355802</v>
      </c>
      <c r="K243">
        <v>10.776644397372801</v>
      </c>
      <c r="L243">
        <f>(Table2[[#This Row],[6M Return vs Nifty]]-AVERAGE(Table2[6M Return vs Nifty]))/_xlfn.STDEV.P(Table2[6M Return vs Nifty])</f>
        <v>7.5767308215095391E-2</v>
      </c>
      <c r="M243">
        <v>-4.3382400248711397</v>
      </c>
      <c r="N243">
        <f>(Table2[[#This Row],[1W Return vs Nifty]]-AVERAGE(Table2[1W Return vs Nifty]))/_xlfn.STDEV.P(Table2[1W Return vs Nifty])</f>
        <v>-0.98541988887572873</v>
      </c>
      <c r="O243">
        <v>485.87</v>
      </c>
      <c r="P243">
        <v>471.32956071081998</v>
      </c>
      <c r="Q243">
        <v>402.76945777626503</v>
      </c>
      <c r="R243">
        <v>29.3923627180666</v>
      </c>
      <c r="S243" s="1">
        <f>(Table2[[#This Row],[Close Price]]-Table2[[#This Row],[20D EMA]])/Table2[[#This Row],[20D EMA]]</f>
        <v>-1.0331981805832799E-2</v>
      </c>
      <c r="T243" s="1">
        <f>(Table2[[#This Row],[Close Price]]-Table2[[#This Row],[50D EMA]])/Table2[[#This Row],[50D EMA]]</f>
        <v>2.0199113492525515E-2</v>
      </c>
      <c r="U243" s="1">
        <f>(Table2[[#This Row],[Close Price]]-Table2[[#This Row],[200D EMA]])/Table2[[#This Row],[200D EMA]]</f>
        <v>0.19385914377625937</v>
      </c>
      <c r="V243">
        <v>0.67281622534775698</v>
      </c>
      <c r="W243">
        <v>464</v>
      </c>
      <c r="X243">
        <v>483.65</v>
      </c>
      <c r="Y243">
        <v>464</v>
      </c>
      <c r="Z243">
        <v>507.05</v>
      </c>
      <c r="AA243">
        <v>464</v>
      </c>
      <c r="AB243">
        <v>521.35</v>
      </c>
      <c r="AC243" s="1">
        <f>(Table2[[#This Row],[Close Price]]/Table2[[#This Row],[Day Low]])-1</f>
        <v>3.6314655172413834E-2</v>
      </c>
      <c r="AD243" s="1">
        <f>(Table2[[#This Row],[Day High]]/Table2[[#This Row],[Close Price]])-1</f>
        <v>5.823021732348943E-3</v>
      </c>
      <c r="AE243" s="1">
        <f>(Table2[[#This Row],[Close Price]]/Table2[[#This Row],[Current Week Low]])-1</f>
        <v>3.6314655172413834E-2</v>
      </c>
      <c r="AF243" s="1">
        <f>(Table2[[#This Row],[Current Week High]]/Table2[[#This Row],[Close Price]])-1</f>
        <v>5.4486846209836681E-2</v>
      </c>
      <c r="AG243" s="1">
        <f>(Table2[[#This Row],[Close Price]]/Table2[[#This Row],[Current Month Low]])-1</f>
        <v>3.6314655172413834E-2</v>
      </c>
      <c r="AH243" s="1">
        <f>(Table2[[#This Row],[Current Month High]]/Table2[[#This Row],[Close Price]])-1</f>
        <v>8.422585005719041E-2</v>
      </c>
      <c r="AI243">
        <v>8.9009046480191092</v>
      </c>
      <c r="AJ243">
        <v>127.67518939393899</v>
      </c>
      <c r="AK243" t="str">
        <f>IF(AND(Table2[[#This Row],[20D EMA]]&gt;Table2[[#This Row],[50D EMA]],Table2[[#This Row],[50D EMA]]&gt;Table2[[#This Row],[200D EMA]]),"Uptrend","Downtrend/NoTrend")</f>
        <v>Uptrend</v>
      </c>
      <c r="AL243">
        <v>0.05</v>
      </c>
      <c r="AM243" t="s">
        <v>3191</v>
      </c>
      <c r="AN243">
        <v>-6.84</v>
      </c>
      <c r="AO243" t="s">
        <v>3190</v>
      </c>
      <c r="AP243">
        <v>3.5266780761018003E-2</v>
      </c>
      <c r="AQ243">
        <f>(Table2[[#This Row],[Sharpe Ratio]]-AVERAGE(Table2[Sharpe Ratio]))/_xlfn.STDEV.P(Table2[Sharpe Ratio])</f>
        <v>-0.35757969648927285</v>
      </c>
      <c r="AR2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0.53439238363160457</v>
      </c>
      <c r="AS243">
        <f>_xlfn.RANK.AVG(Table2[[#This Row],[1Y Return vs Nifty Z-Score]],Table2[1Y Return vs Nifty Z-Score])</f>
        <v>107</v>
      </c>
      <c r="AT243">
        <f>_xlfn.RANK.AVG(Table2[[#This Row],[6M Return vs Nifty Z-Score]],Table2[6M Return vs Nifty Z-Score])</f>
        <v>284</v>
      </c>
      <c r="AU243">
        <f>_xlfn.RANK.AVG(Table2[[#This Row],[Sharpe Ratio Z-Score]],Table2[Sharpe Ratio Z-Score])</f>
        <v>430</v>
      </c>
      <c r="AV243">
        <f>(Table2[[#This Row],[Rank 1Y]]+Table2[[#This Row],[Rank 6M]]+Table2[[#This Row],[Rank Sharpe]])/3</f>
        <v>273.66666666666669</v>
      </c>
    </row>
    <row r="244" spans="1:48" x14ac:dyDescent="0.3">
      <c r="A244" t="s">
        <v>1881</v>
      </c>
      <c r="B244" t="s">
        <v>1882</v>
      </c>
      <c r="C244" t="s">
        <v>3154</v>
      </c>
      <c r="D244" t="s">
        <v>117</v>
      </c>
      <c r="E244">
        <v>3948.76791</v>
      </c>
      <c r="F244">
        <v>698.65</v>
      </c>
      <c r="G244">
        <v>3.6817349456233601</v>
      </c>
      <c r="H244">
        <f>(Table2[[#This Row],[1Y Return vs Nifty]]-AVERAGE(Table2[1Y Return vs Nifty]))/_xlfn.STDEV.P(Table2[1Y Return vs Nifty])</f>
        <v>-0.34455424253782824</v>
      </c>
      <c r="I244">
        <v>16.0279341681182</v>
      </c>
      <c r="J244">
        <f>(Table2[[#This Row],[1M Return vs Nifty]]-AVERAGE(Table2[1M Return vs Nifty]))/_xlfn.STDEV.P(Table2[1M Return vs Nifty])</f>
        <v>1.872117099722167</v>
      </c>
      <c r="K244">
        <v>11.786941556982301</v>
      </c>
      <c r="L244">
        <f>(Table2[[#This Row],[6M Return vs Nifty]]-AVERAGE(Table2[6M Return vs Nifty]))/_xlfn.STDEV.P(Table2[6M Return vs Nifty])</f>
        <v>0.1078554193852926</v>
      </c>
      <c r="M244">
        <v>-4.9285301006391498</v>
      </c>
      <c r="N244">
        <f>(Table2[[#This Row],[1W Return vs Nifty]]-AVERAGE(Table2[1W Return vs Nifty]))/_xlfn.STDEV.P(Table2[1W Return vs Nifty])</f>
        <v>-1.1154319456051958</v>
      </c>
      <c r="O244">
        <v>658.22</v>
      </c>
      <c r="P244">
        <v>625.43904561825605</v>
      </c>
      <c r="Q244">
        <v>582.66657400787301</v>
      </c>
      <c r="R244">
        <v>59.1435647021585</v>
      </c>
      <c r="S244" s="1">
        <f>(Table2[[#This Row],[Close Price]]-Table2[[#This Row],[20D EMA]])/Table2[[#This Row],[20D EMA]]</f>
        <v>6.1423232353924141E-2</v>
      </c>
      <c r="T244" s="1">
        <f>(Table2[[#This Row],[Close Price]]-Table2[[#This Row],[50D EMA]])/Table2[[#This Row],[50D EMA]]</f>
        <v>0.11705529882512178</v>
      </c>
      <c r="U244" s="1">
        <f>(Table2[[#This Row],[Close Price]]-Table2[[#This Row],[200D EMA]])/Table2[[#This Row],[200D EMA]]</f>
        <v>0.19905625475361455</v>
      </c>
      <c r="V244">
        <v>1.27025807139033</v>
      </c>
      <c r="W244">
        <v>666.45</v>
      </c>
      <c r="X244">
        <v>707.45</v>
      </c>
      <c r="Y244">
        <v>666.45</v>
      </c>
      <c r="Z244">
        <v>720.9</v>
      </c>
      <c r="AA244">
        <v>600</v>
      </c>
      <c r="AB244">
        <v>729.8</v>
      </c>
      <c r="AC244" s="1">
        <f>(Table2[[#This Row],[Close Price]]/Table2[[#This Row],[Day Low]])-1</f>
        <v>4.8315702603346056E-2</v>
      </c>
      <c r="AD244" s="1">
        <f>(Table2[[#This Row],[Day High]]/Table2[[#This Row],[Close Price]])-1</f>
        <v>1.2595720317755799E-2</v>
      </c>
      <c r="AE244" s="1">
        <f>(Table2[[#This Row],[Close Price]]/Table2[[#This Row],[Current Week Low]])-1</f>
        <v>4.8315702603346056E-2</v>
      </c>
      <c r="AF244" s="1">
        <f>(Table2[[#This Row],[Current Week High]]/Table2[[#This Row],[Close Price]])-1</f>
        <v>3.1847133757961776E-2</v>
      </c>
      <c r="AG244" s="1">
        <f>(Table2[[#This Row],[Close Price]]/Table2[[#This Row],[Current Month Low]])-1</f>
        <v>0.16441666666666666</v>
      </c>
      <c r="AH244" s="1">
        <f>(Table2[[#This Row],[Current Month High]]/Table2[[#This Row],[Close Price]])-1</f>
        <v>4.4585987261146487E-2</v>
      </c>
      <c r="AI244">
        <v>4.4585987261146398</v>
      </c>
      <c r="AJ244">
        <v>51.880434782608603</v>
      </c>
      <c r="AK244" t="str">
        <f>IF(AND(Table2[[#This Row],[20D EMA]]&gt;Table2[[#This Row],[50D EMA]],Table2[[#This Row],[50D EMA]]&gt;Table2[[#This Row],[200D EMA]]),"Uptrend","Downtrend/NoTrend")</f>
        <v>Uptrend</v>
      </c>
      <c r="AL244">
        <v>7.0000000000000007E-2</v>
      </c>
      <c r="AM244" t="s">
        <v>3191</v>
      </c>
      <c r="AN244">
        <v>7.59</v>
      </c>
      <c r="AO244" t="s">
        <v>3191</v>
      </c>
      <c r="AP244">
        <v>0.14108435760912399</v>
      </c>
      <c r="AQ244">
        <f>(Table2[[#This Row],[Sharpe Ratio]]-AVERAGE(Table2[Sharpe Ratio]))/_xlfn.STDEV.P(Table2[Sharpe Ratio])</f>
        <v>0.88235889883015595</v>
      </c>
      <c r="AR2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1.4023452297945915</v>
      </c>
      <c r="AS244">
        <f>_xlfn.RANK.AVG(Table2[[#This Row],[1Y Return vs Nifty Z-Score]],Table2[1Y Return vs Nifty Z-Score])</f>
        <v>422</v>
      </c>
      <c r="AT244">
        <f>_xlfn.RANK.AVG(Table2[[#This Row],[6M Return vs Nifty Z-Score]],Table2[6M Return vs Nifty Z-Score])</f>
        <v>270</v>
      </c>
      <c r="AU244">
        <f>_xlfn.RANK.AVG(Table2[[#This Row],[Sharpe Ratio Z-Score]],Table2[Sharpe Ratio Z-Score])</f>
        <v>132</v>
      </c>
      <c r="AV244">
        <f>(Table2[[#This Row],[Rank 1Y]]+Table2[[#This Row],[Rank 6M]]+Table2[[#This Row],[Rank Sharpe]])/3</f>
        <v>274.66666666666669</v>
      </c>
    </row>
    <row r="245" spans="1:48" x14ac:dyDescent="0.3">
      <c r="A245" t="s">
        <v>84</v>
      </c>
      <c r="B245" t="s">
        <v>85</v>
      </c>
      <c r="C245" t="s">
        <v>3143</v>
      </c>
      <c r="D245" t="s">
        <v>86</v>
      </c>
      <c r="E245">
        <v>301912.06073972897</v>
      </c>
      <c r="F245">
        <v>492.2</v>
      </c>
      <c r="G245">
        <v>28.944589330781099</v>
      </c>
      <c r="H245">
        <f>(Table2[[#This Row],[1Y Return vs Nifty]]-AVERAGE(Table2[1Y Return vs Nifty]))/_xlfn.STDEV.P(Table2[1Y Return vs Nifty])</f>
        <v>8.5887781995682741E-2</v>
      </c>
      <c r="I245">
        <v>2.15478681890013</v>
      </c>
      <c r="J245">
        <f>(Table2[[#This Row],[1M Return vs Nifty]]-AVERAGE(Table2[1M Return vs Nifty]))/_xlfn.STDEV.P(Table2[1M Return vs Nifty])</f>
        <v>0.27543692173493145</v>
      </c>
      <c r="K245">
        <v>-0.77356713915880504</v>
      </c>
      <c r="L245">
        <f>(Table2[[#This Row],[6M Return vs Nifty]]-AVERAGE(Table2[6M Return vs Nifty]))/_xlfn.STDEV.P(Table2[6M Return vs Nifty])</f>
        <v>-0.29107968160201353</v>
      </c>
      <c r="M245">
        <v>0.51292547607709404</v>
      </c>
      <c r="N245">
        <f>(Table2[[#This Row],[1W Return vs Nifty]]-AVERAGE(Table2[1W Return vs Nifty]))/_xlfn.STDEV.P(Table2[1W Return vs Nifty])</f>
        <v>8.3054798747498548E-2</v>
      </c>
      <c r="O245">
        <v>495.73</v>
      </c>
      <c r="P245">
        <v>498.98031252466097</v>
      </c>
      <c r="Q245">
        <v>456.93366008587202</v>
      </c>
      <c r="R245">
        <v>42.844302032369498</v>
      </c>
      <c r="S245" s="1">
        <f>(Table2[[#This Row],[Close Price]]-Table2[[#This Row],[20D EMA]])/Table2[[#This Row],[20D EMA]]</f>
        <v>-7.1208117321929871E-3</v>
      </c>
      <c r="T245" s="1">
        <f>(Table2[[#This Row],[Close Price]]-Table2[[#This Row],[50D EMA]])/Table2[[#This Row],[50D EMA]]</f>
        <v>-1.3588336762937683E-2</v>
      </c>
      <c r="U245" s="1">
        <f>(Table2[[#This Row],[Close Price]]-Table2[[#This Row],[200D EMA]])/Table2[[#This Row],[200D EMA]]</f>
        <v>7.7180437763110579E-2</v>
      </c>
      <c r="V245">
        <v>0.608270981757002</v>
      </c>
      <c r="W245">
        <v>483.35</v>
      </c>
      <c r="X245">
        <v>493.75</v>
      </c>
      <c r="Y245">
        <v>483.35</v>
      </c>
      <c r="Z245">
        <v>502.45</v>
      </c>
      <c r="AA245">
        <v>475.35</v>
      </c>
      <c r="AB245">
        <v>516</v>
      </c>
      <c r="AC245" s="1">
        <f>(Table2[[#This Row],[Close Price]]/Table2[[#This Row],[Day Low]])-1</f>
        <v>1.8309713458156462E-2</v>
      </c>
      <c r="AD245" s="1">
        <f>(Table2[[#This Row],[Day High]]/Table2[[#This Row],[Close Price]])-1</f>
        <v>3.1491263713938622E-3</v>
      </c>
      <c r="AE245" s="1">
        <f>(Table2[[#This Row],[Close Price]]/Table2[[#This Row],[Current Week Low]])-1</f>
        <v>1.8309713458156462E-2</v>
      </c>
      <c r="AF245" s="1">
        <f>(Table2[[#This Row],[Current Week High]]/Table2[[#This Row],[Close Price]])-1</f>
        <v>2.0824867939861935E-2</v>
      </c>
      <c r="AG245" s="1">
        <f>(Table2[[#This Row],[Close Price]]/Table2[[#This Row],[Current Month Low]])-1</f>
        <v>3.5447564952140409E-2</v>
      </c>
      <c r="AH245" s="1">
        <f>(Table2[[#This Row],[Current Month High]]/Table2[[#This Row],[Close Price]])-1</f>
        <v>4.8354327509142703E-2</v>
      </c>
      <c r="AI245">
        <v>10.4327509142624</v>
      </c>
      <c r="AJ245">
        <v>62.495873225486903</v>
      </c>
      <c r="AK245" t="str">
        <f>IF(AND(Table2[[#This Row],[20D EMA]]&gt;Table2[[#This Row],[50D EMA]],Table2[[#This Row],[50D EMA]]&gt;Table2[[#This Row],[200D EMA]]),"Uptrend","Downtrend/NoTrend")</f>
        <v>Downtrend/NoTrend</v>
      </c>
      <c r="AL245">
        <v>-7.0000000000000007E-2</v>
      </c>
      <c r="AM245" t="s">
        <v>3190</v>
      </c>
      <c r="AN245">
        <v>-3.21</v>
      </c>
      <c r="AO245" t="s">
        <v>3190</v>
      </c>
      <c r="AP245">
        <v>0.13310827158928901</v>
      </c>
      <c r="AQ245">
        <f>(Table2[[#This Row],[Sharpe Ratio]]-AVERAGE(Table2[Sharpe Ratio]))/_xlfn.STDEV.P(Table2[Sharpe Ratio])</f>
        <v>0.78889751755342019</v>
      </c>
      <c r="AR2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5">
        <f>_xlfn.RANK.AVG(Table2[[#This Row],[1Y Return vs Nifty Z-Score]],Table2[1Y Return vs Nifty Z-Score])</f>
        <v>264</v>
      </c>
      <c r="AT245">
        <f>_xlfn.RANK.AVG(Table2[[#This Row],[6M Return vs Nifty Z-Score]],Table2[6M Return vs Nifty Z-Score])</f>
        <v>416</v>
      </c>
      <c r="AU245">
        <f>_xlfn.RANK.AVG(Table2[[#This Row],[Sharpe Ratio Z-Score]],Table2[Sharpe Ratio Z-Score])</f>
        <v>145</v>
      </c>
      <c r="AV245">
        <f>(Table2[[#This Row],[Rank 1Y]]+Table2[[#This Row],[Rank 6M]]+Table2[[#This Row],[Rank Sharpe]])/3</f>
        <v>275</v>
      </c>
    </row>
    <row r="246" spans="1:48" x14ac:dyDescent="0.3">
      <c r="A246" t="s">
        <v>581</v>
      </c>
      <c r="B246" t="s">
        <v>582</v>
      </c>
      <c r="C246" t="s">
        <v>3145</v>
      </c>
      <c r="D246" t="s">
        <v>222</v>
      </c>
      <c r="E246">
        <v>34683.834337439999</v>
      </c>
      <c r="F246">
        <v>6816.3</v>
      </c>
      <c r="G246">
        <v>79.654041740033307</v>
      </c>
      <c r="H246">
        <f>(Table2[[#This Row],[1Y Return vs Nifty]]-AVERAGE(Table2[1Y Return vs Nifty]))/_xlfn.STDEV.P(Table2[1Y Return vs Nifty])</f>
        <v>0.94990255345587771</v>
      </c>
      <c r="I246">
        <v>1.0191728071161099</v>
      </c>
      <c r="J246">
        <f>(Table2[[#This Row],[1M Return vs Nifty]]-AVERAGE(Table2[1M Return vs Nifty]))/_xlfn.STDEV.P(Table2[1M Return vs Nifty])</f>
        <v>0.14473749666450531</v>
      </c>
      <c r="K246">
        <v>-15.138362171772201</v>
      </c>
      <c r="L246">
        <f>(Table2[[#This Row],[6M Return vs Nifty]]-AVERAGE(Table2[6M Return vs Nifty]))/_xlfn.STDEV.P(Table2[6M Return vs Nifty])</f>
        <v>-0.74732083358323576</v>
      </c>
      <c r="M246">
        <v>-0.56723301324504305</v>
      </c>
      <c r="N246">
        <f>(Table2[[#This Row],[1W Return vs Nifty]]-AVERAGE(Table2[1W Return vs Nifty]))/_xlfn.STDEV.P(Table2[1W Return vs Nifty])</f>
        <v>-0.15485133004494459</v>
      </c>
      <c r="O246">
        <v>6838.41</v>
      </c>
      <c r="P246">
        <v>6757.5701260490496</v>
      </c>
      <c r="Q246">
        <v>6099.4421669051699</v>
      </c>
      <c r="R246">
        <v>50.0176537504354</v>
      </c>
      <c r="S246" s="1">
        <f>(Table2[[#This Row],[Close Price]]-Table2[[#This Row],[20D EMA]])/Table2[[#This Row],[20D EMA]]</f>
        <v>-3.2332077193382193E-3</v>
      </c>
      <c r="T246" s="1">
        <f>(Table2[[#This Row],[Close Price]]-Table2[[#This Row],[50D EMA]])/Table2[[#This Row],[50D EMA]]</f>
        <v>8.6909751368408235E-3</v>
      </c>
      <c r="U246" s="1">
        <f>(Table2[[#This Row],[Close Price]]-Table2[[#This Row],[200D EMA]])/Table2[[#This Row],[200D EMA]]</f>
        <v>0.11752842530164702</v>
      </c>
      <c r="V246">
        <v>1.6313910528452999</v>
      </c>
      <c r="W246">
        <v>6702</v>
      </c>
      <c r="X246">
        <v>6849.55</v>
      </c>
      <c r="Y246">
        <v>6702</v>
      </c>
      <c r="Z246">
        <v>7140</v>
      </c>
      <c r="AA246">
        <v>6351.5</v>
      </c>
      <c r="AB246">
        <v>7545</v>
      </c>
      <c r="AC246" s="1">
        <f>(Table2[[#This Row],[Close Price]]/Table2[[#This Row],[Day Low]])-1</f>
        <v>1.7054610564010808E-2</v>
      </c>
      <c r="AD246" s="1">
        <f>(Table2[[#This Row],[Day High]]/Table2[[#This Row],[Close Price]])-1</f>
        <v>4.8780129982541887E-3</v>
      </c>
      <c r="AE246" s="1">
        <f>(Table2[[#This Row],[Close Price]]/Table2[[#This Row],[Current Week Low]])-1</f>
        <v>1.7054610564010808E-2</v>
      </c>
      <c r="AF246" s="1">
        <f>(Table2[[#This Row],[Current Week High]]/Table2[[#This Row],[Close Price]])-1</f>
        <v>4.748910699353015E-2</v>
      </c>
      <c r="AG246" s="1">
        <f>(Table2[[#This Row],[Close Price]]/Table2[[#This Row],[Current Month Low]])-1</f>
        <v>7.3179563882547427E-2</v>
      </c>
      <c r="AH246" s="1">
        <f>(Table2[[#This Row],[Current Month High]]/Table2[[#This Row],[Close Price]])-1</f>
        <v>0.10690550591963377</v>
      </c>
      <c r="AI246">
        <v>43.139973299297203</v>
      </c>
      <c r="AJ246">
        <v>136.266897746967</v>
      </c>
      <c r="AK246" t="str">
        <f>IF(AND(Table2[[#This Row],[20D EMA]]&gt;Table2[[#This Row],[50D EMA]],Table2[[#This Row],[50D EMA]]&gt;Table2[[#This Row],[200D EMA]]),"Uptrend","Downtrend/NoTrend")</f>
        <v>Uptrend</v>
      </c>
      <c r="AL246">
        <v>0.05</v>
      </c>
      <c r="AM246" t="s">
        <v>3191</v>
      </c>
      <c r="AN246">
        <v>-0.04</v>
      </c>
      <c r="AO246" t="s">
        <v>3190</v>
      </c>
      <c r="AP246">
        <v>0.13627560201673999</v>
      </c>
      <c r="AQ246">
        <f>(Table2[[#This Row],[Sharpe Ratio]]-AVERAGE(Table2[Sharpe Ratio]))/_xlfn.STDEV.P(Table2[Sharpe Ratio])</f>
        <v>0.82601134455744829</v>
      </c>
      <c r="AR2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1.0184792310496509</v>
      </c>
      <c r="AS246">
        <f>_xlfn.RANK.AVG(Table2[[#This Row],[1Y Return vs Nifty Z-Score]],Table2[1Y Return vs Nifty Z-Score])</f>
        <v>111</v>
      </c>
      <c r="AT246">
        <f>_xlfn.RANK.AVG(Table2[[#This Row],[6M Return vs Nifty Z-Score]],Table2[6M Return vs Nifty Z-Score])</f>
        <v>576</v>
      </c>
      <c r="AU246">
        <f>_xlfn.RANK.AVG(Table2[[#This Row],[Sharpe Ratio Z-Score]],Table2[Sharpe Ratio Z-Score])</f>
        <v>139</v>
      </c>
      <c r="AV246">
        <f>(Table2[[#This Row],[Rank 1Y]]+Table2[[#This Row],[Rank 6M]]+Table2[[#This Row],[Rank Sharpe]])/3</f>
        <v>275.33333333333331</v>
      </c>
    </row>
    <row r="247" spans="1:48" x14ac:dyDescent="0.3">
      <c r="A247" t="s">
        <v>1060</v>
      </c>
      <c r="B247" t="s">
        <v>1061</v>
      </c>
      <c r="C247" t="s">
        <v>3154</v>
      </c>
      <c r="D247" t="s">
        <v>117</v>
      </c>
      <c r="E247">
        <v>12767.16650895</v>
      </c>
      <c r="F247">
        <v>429</v>
      </c>
      <c r="G247">
        <v>8.8339321599509599</v>
      </c>
      <c r="H247">
        <f>(Table2[[#This Row],[1Y Return vs Nifty]]-AVERAGE(Table2[1Y Return vs Nifty]))/_xlfn.STDEV.P(Table2[1Y Return vs Nifty])</f>
        <v>-0.25676835081238536</v>
      </c>
      <c r="I247">
        <v>20.0935554368228</v>
      </c>
      <c r="J247">
        <f>(Table2[[#This Row],[1M Return vs Nifty]]-AVERAGE(Table2[1M Return vs Nifty]))/_xlfn.STDEV.P(Table2[1M Return vs Nifty])</f>
        <v>2.3400352099777919</v>
      </c>
      <c r="K247">
        <v>4.7658184661516296</v>
      </c>
      <c r="L247">
        <f>(Table2[[#This Row],[6M Return vs Nifty]]-AVERAGE(Table2[6M Return vs Nifty]))/_xlfn.STDEV.P(Table2[6M Return vs Nifty])</f>
        <v>-0.11514290950765803</v>
      </c>
      <c r="M247">
        <v>14.612299212345601</v>
      </c>
      <c r="N247">
        <f>(Table2[[#This Row],[1W Return vs Nifty]]-AVERAGE(Table2[1W Return vs Nifty]))/_xlfn.STDEV.P(Table2[1W Return vs Nifty])</f>
        <v>3.1884578087247877</v>
      </c>
      <c r="O247">
        <v>386.88</v>
      </c>
      <c r="P247">
        <v>369.20413645284799</v>
      </c>
      <c r="Q247">
        <v>347.24063894007202</v>
      </c>
      <c r="R247">
        <v>66.239956065300305</v>
      </c>
      <c r="S247" s="1">
        <f>(Table2[[#This Row],[Close Price]]-Table2[[#This Row],[20D EMA]])/Table2[[#This Row],[20D EMA]]</f>
        <v>0.1088709677419355</v>
      </c>
      <c r="T247" s="1">
        <f>(Table2[[#This Row],[Close Price]]-Table2[[#This Row],[50D EMA]])/Table2[[#This Row],[50D EMA]]</f>
        <v>0.16195881260065106</v>
      </c>
      <c r="U247" s="1">
        <f>(Table2[[#This Row],[Close Price]]-Table2[[#This Row],[200D EMA]])/Table2[[#This Row],[200D EMA]]</f>
        <v>0.23545447131272643</v>
      </c>
      <c r="V247">
        <v>3.54749960669717</v>
      </c>
      <c r="W247">
        <v>411.05</v>
      </c>
      <c r="X247">
        <v>431.5</v>
      </c>
      <c r="Y247">
        <v>404.05</v>
      </c>
      <c r="Z247">
        <v>451</v>
      </c>
      <c r="AA247">
        <v>334.4</v>
      </c>
      <c r="AB247">
        <v>451</v>
      </c>
      <c r="AC247" s="1">
        <f>(Table2[[#This Row],[Close Price]]/Table2[[#This Row],[Day Low]])-1</f>
        <v>4.3668653448485584E-2</v>
      </c>
      <c r="AD247" s="1">
        <f>(Table2[[#This Row],[Day High]]/Table2[[#This Row],[Close Price]])-1</f>
        <v>5.8275058275059077E-3</v>
      </c>
      <c r="AE247" s="1">
        <f>(Table2[[#This Row],[Close Price]]/Table2[[#This Row],[Current Week Low]])-1</f>
        <v>6.1749783442643258E-2</v>
      </c>
      <c r="AF247" s="1">
        <f>(Table2[[#This Row],[Current Week High]]/Table2[[#This Row],[Close Price]])-1</f>
        <v>5.1282051282051322E-2</v>
      </c>
      <c r="AG247" s="1">
        <f>(Table2[[#This Row],[Close Price]]/Table2[[#This Row],[Current Month Low]])-1</f>
        <v>0.28289473684210531</v>
      </c>
      <c r="AH247" s="1">
        <f>(Table2[[#This Row],[Current Month High]]/Table2[[#This Row],[Close Price]])-1</f>
        <v>5.1282051282051322E-2</v>
      </c>
      <c r="AI247">
        <v>5.1282051282051304</v>
      </c>
      <c r="AJ247">
        <v>69.699367088607502</v>
      </c>
      <c r="AK247" t="str">
        <f>IF(AND(Table2[[#This Row],[20D EMA]]&gt;Table2[[#This Row],[50D EMA]],Table2[[#This Row],[50D EMA]]&gt;Table2[[#This Row],[200D EMA]]),"Uptrend","Downtrend/NoTrend")</f>
        <v>Uptrend</v>
      </c>
      <c r="AL247">
        <v>0.11</v>
      </c>
      <c r="AM247" t="s">
        <v>3191</v>
      </c>
      <c r="AN247">
        <v>16.940000000000001</v>
      </c>
      <c r="AO247" t="s">
        <v>3191</v>
      </c>
      <c r="AP247">
        <v>0.17474976230452399</v>
      </c>
      <c r="AQ247">
        <f>(Table2[[#This Row],[Sharpe Ratio]]-AVERAGE(Table2[Sharpe Ratio]))/_xlfn.STDEV.P(Table2[Sharpe Ratio])</f>
        <v>1.2768400035032832</v>
      </c>
      <c r="AR2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6.4334217618858194</v>
      </c>
      <c r="AS247">
        <f>_xlfn.RANK.AVG(Table2[[#This Row],[1Y Return vs Nifty Z-Score]],Table2[1Y Return vs Nifty Z-Score])</f>
        <v>385</v>
      </c>
      <c r="AT247">
        <f>_xlfn.RANK.AVG(Table2[[#This Row],[6M Return vs Nifty Z-Score]],Table2[6M Return vs Nifty Z-Score])</f>
        <v>361</v>
      </c>
      <c r="AU247">
        <f>_xlfn.RANK.AVG(Table2[[#This Row],[Sharpe Ratio Z-Score]],Table2[Sharpe Ratio Z-Score])</f>
        <v>81</v>
      </c>
      <c r="AV247">
        <f>(Table2[[#This Row],[Rank 1Y]]+Table2[[#This Row],[Rank 6M]]+Table2[[#This Row],[Rank Sharpe]])/3</f>
        <v>275.66666666666669</v>
      </c>
    </row>
    <row r="248" spans="1:48" x14ac:dyDescent="0.3">
      <c r="A248" t="s">
        <v>1697</v>
      </c>
      <c r="B248" t="s">
        <v>1698</v>
      </c>
      <c r="C248" t="s">
        <v>3151</v>
      </c>
      <c r="D248" t="s">
        <v>190</v>
      </c>
      <c r="E248">
        <v>5078.1817432500002</v>
      </c>
      <c r="F248">
        <v>710.6</v>
      </c>
      <c r="G248">
        <v>20.061763778899099</v>
      </c>
      <c r="H248">
        <f>(Table2[[#This Row],[1Y Return vs Nifty]]-AVERAGE(Table2[1Y Return vs Nifty]))/_xlfn.STDEV.P(Table2[1Y Return vs Nifty])</f>
        <v>-6.5462550624548463E-2</v>
      </c>
      <c r="I248">
        <v>5.9624664356350099</v>
      </c>
      <c r="J248">
        <f>(Table2[[#This Row],[1M Return vs Nifty]]-AVERAGE(Table2[1M Return vs Nifty]))/_xlfn.STDEV.P(Table2[1M Return vs Nifty])</f>
        <v>0.71366816192350213</v>
      </c>
      <c r="K248">
        <v>1.3696157153783599</v>
      </c>
      <c r="L248">
        <f>(Table2[[#This Row],[6M Return vs Nifty]]-AVERAGE(Table2[6M Return vs Nifty]))/_xlfn.STDEV.P(Table2[6M Return vs Nifty])</f>
        <v>-0.22300991713684337</v>
      </c>
      <c r="M248">
        <v>-0.93366424605980403</v>
      </c>
      <c r="N248">
        <f>(Table2[[#This Row],[1W Return vs Nifty]]-AVERAGE(Table2[1W Return vs Nifty]))/_xlfn.STDEV.P(Table2[1W Return vs Nifty])</f>
        <v>-0.23555822345862359</v>
      </c>
      <c r="O248">
        <v>707.12</v>
      </c>
      <c r="P248">
        <v>693.35761369263003</v>
      </c>
      <c r="Q248">
        <v>635.49307818707405</v>
      </c>
      <c r="R248">
        <v>49.238588599945302</v>
      </c>
      <c r="S248" s="1">
        <f>(Table2[[#This Row],[Close Price]]-Table2[[#This Row],[20D EMA]])/Table2[[#This Row],[20D EMA]]</f>
        <v>4.9213711958366584E-3</v>
      </c>
      <c r="T248" s="1">
        <f>(Table2[[#This Row],[Close Price]]-Table2[[#This Row],[50D EMA]])/Table2[[#This Row],[50D EMA]]</f>
        <v>2.486795553529994E-2</v>
      </c>
      <c r="U248" s="1">
        <f>(Table2[[#This Row],[Close Price]]-Table2[[#This Row],[200D EMA]])/Table2[[#This Row],[200D EMA]]</f>
        <v>0.11818684481535184</v>
      </c>
      <c r="V248">
        <v>0.935724885190378</v>
      </c>
      <c r="W248">
        <v>689.5</v>
      </c>
      <c r="X248">
        <v>714.7</v>
      </c>
      <c r="Y248">
        <v>689.5</v>
      </c>
      <c r="Z248">
        <v>745.9</v>
      </c>
      <c r="AA248">
        <v>676.55</v>
      </c>
      <c r="AB248">
        <v>783.9</v>
      </c>
      <c r="AC248" s="1">
        <f>(Table2[[#This Row],[Close Price]]/Table2[[#This Row],[Day Low]])-1</f>
        <v>3.0601885424220487E-2</v>
      </c>
      <c r="AD248" s="1">
        <f>(Table2[[#This Row],[Day High]]/Table2[[#This Row],[Close Price]])-1</f>
        <v>5.7697720236420391E-3</v>
      </c>
      <c r="AE248" s="1">
        <f>(Table2[[#This Row],[Close Price]]/Table2[[#This Row],[Current Week Low]])-1</f>
        <v>3.0601885424220487E-2</v>
      </c>
      <c r="AF248" s="1">
        <f>(Table2[[#This Row],[Current Week High]]/Table2[[#This Row],[Close Price]])-1</f>
        <v>4.9676329862088364E-2</v>
      </c>
      <c r="AG248" s="1">
        <f>(Table2[[#This Row],[Close Price]]/Table2[[#This Row],[Current Month Low]])-1</f>
        <v>5.0328874436479376E-2</v>
      </c>
      <c r="AH248" s="1">
        <f>(Table2[[#This Row],[Current Month High]]/Table2[[#This Row],[Close Price]])-1</f>
        <v>0.10315226569096536</v>
      </c>
      <c r="AI248">
        <v>12.461300309597499</v>
      </c>
      <c r="AJ248">
        <v>73.000608642726704</v>
      </c>
      <c r="AK248" t="str">
        <f>IF(AND(Table2[[#This Row],[20D EMA]]&gt;Table2[[#This Row],[50D EMA]],Table2[[#This Row],[50D EMA]]&gt;Table2[[#This Row],[200D EMA]]),"Uptrend","Downtrend/NoTrend")</f>
        <v>Uptrend</v>
      </c>
      <c r="AL248">
        <v>-0.01</v>
      </c>
      <c r="AM248" t="s">
        <v>3190</v>
      </c>
      <c r="AN248">
        <v>-4.71</v>
      </c>
      <c r="AO248" t="s">
        <v>3190</v>
      </c>
      <c r="AP248">
        <v>0.14605619257219199</v>
      </c>
      <c r="AQ248">
        <f>(Table2[[#This Row],[Sharpe Ratio]]-AVERAGE(Table2[Sharpe Ratio]))/_xlfn.STDEV.P(Table2[Sharpe Ratio])</f>
        <v>0.94061736820633224</v>
      </c>
      <c r="AR2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1.130254838909819</v>
      </c>
      <c r="AS248">
        <f>_xlfn.RANK.AVG(Table2[[#This Row],[1Y Return vs Nifty Z-Score]],Table2[1Y Return vs Nifty Z-Score])</f>
        <v>308</v>
      </c>
      <c r="AT248">
        <f>_xlfn.RANK.AVG(Table2[[#This Row],[6M Return vs Nifty Z-Score]],Table2[6M Return vs Nifty Z-Score])</f>
        <v>397</v>
      </c>
      <c r="AU248">
        <f>_xlfn.RANK.AVG(Table2[[#This Row],[Sharpe Ratio Z-Score]],Table2[Sharpe Ratio Z-Score])</f>
        <v>123</v>
      </c>
      <c r="AV248">
        <f>(Table2[[#This Row],[Rank 1Y]]+Table2[[#This Row],[Rank 6M]]+Table2[[#This Row],[Rank Sharpe]])/3</f>
        <v>276</v>
      </c>
    </row>
    <row r="249" spans="1:48" x14ac:dyDescent="0.3">
      <c r="A249" t="s">
        <v>996</v>
      </c>
      <c r="B249" t="s">
        <v>997</v>
      </c>
      <c r="C249" t="s">
        <v>3148</v>
      </c>
      <c r="D249" t="s">
        <v>281</v>
      </c>
      <c r="E249">
        <v>14509.6525241299</v>
      </c>
      <c r="F249">
        <v>631.70000000000005</v>
      </c>
      <c r="G249">
        <v>110.86562521797499</v>
      </c>
      <c r="H249">
        <f>(Table2[[#This Row],[1Y Return vs Nifty]]-AVERAGE(Table2[1Y Return vs Nifty]))/_xlfn.STDEV.P(Table2[1Y Return vs Nifty])</f>
        <v>1.4817022058750047</v>
      </c>
      <c r="I249">
        <v>-13.5848426027184</v>
      </c>
      <c r="J249">
        <f>(Table2[[#This Row],[1M Return vs Nifty]]-AVERAGE(Table2[1M Return vs Nifty]))/_xlfn.STDEV.P(Table2[1M Return vs Nifty])</f>
        <v>-1.5360593216016223</v>
      </c>
      <c r="K249">
        <v>4.3021747820621004</v>
      </c>
      <c r="L249">
        <f>(Table2[[#This Row],[6M Return vs Nifty]]-AVERAGE(Table2[6M Return vs Nifty]))/_xlfn.STDEV.P(Table2[6M Return vs Nifty])</f>
        <v>-0.12986872550834344</v>
      </c>
      <c r="M249">
        <v>5.8961309412874296</v>
      </c>
      <c r="N249">
        <f>(Table2[[#This Row],[1W Return vs Nifty]]-AVERAGE(Table2[1W Return vs Nifty]))/_xlfn.STDEV.P(Table2[1W Return vs Nifty])</f>
        <v>1.2687118901676908</v>
      </c>
      <c r="O249">
        <v>608.24</v>
      </c>
      <c r="P249">
        <v>640.607797202455</v>
      </c>
      <c r="Q249">
        <v>607.97132742480096</v>
      </c>
      <c r="R249">
        <v>61.420385848586498</v>
      </c>
      <c r="S249" s="1">
        <f>(Table2[[#This Row],[Close Price]]-Table2[[#This Row],[20D EMA]])/Table2[[#This Row],[20D EMA]]</f>
        <v>3.8570301196896022E-2</v>
      </c>
      <c r="T249" s="1">
        <f>(Table2[[#This Row],[Close Price]]-Table2[[#This Row],[50D EMA]])/Table2[[#This Row],[50D EMA]]</f>
        <v>-1.3905227568811148E-2</v>
      </c>
      <c r="U249" s="1">
        <f>(Table2[[#This Row],[Close Price]]-Table2[[#This Row],[200D EMA]])/Table2[[#This Row],[200D EMA]]</f>
        <v>3.9029262573462474E-2</v>
      </c>
      <c r="V249">
        <v>1.5685949092971401</v>
      </c>
      <c r="W249">
        <v>606.25</v>
      </c>
      <c r="X249">
        <v>638.85</v>
      </c>
      <c r="Y249">
        <v>546.15</v>
      </c>
      <c r="Z249">
        <v>641.70000000000005</v>
      </c>
      <c r="AA249">
        <v>504.05</v>
      </c>
      <c r="AB249">
        <v>641.70000000000005</v>
      </c>
      <c r="AC249" s="1">
        <f>(Table2[[#This Row],[Close Price]]/Table2[[#This Row],[Day Low]])-1</f>
        <v>4.1979381443298935E-2</v>
      </c>
      <c r="AD249" s="1">
        <f>(Table2[[#This Row],[Day High]]/Table2[[#This Row],[Close Price]])-1</f>
        <v>1.1318663922748051E-2</v>
      </c>
      <c r="AE249" s="1">
        <f>(Table2[[#This Row],[Close Price]]/Table2[[#This Row],[Current Week Low]])-1</f>
        <v>0.15664194818273391</v>
      </c>
      <c r="AF249" s="1">
        <f>(Table2[[#This Row],[Current Week High]]/Table2[[#This Row],[Close Price]])-1</f>
        <v>1.5830299192654662E-2</v>
      </c>
      <c r="AG249" s="1">
        <f>(Table2[[#This Row],[Close Price]]/Table2[[#This Row],[Current Month Low]])-1</f>
        <v>0.25324868564626524</v>
      </c>
      <c r="AH249" s="1">
        <f>(Table2[[#This Row],[Current Month High]]/Table2[[#This Row],[Close Price]])-1</f>
        <v>1.5830299192654662E-2</v>
      </c>
      <c r="AI249">
        <v>31.074877315181201</v>
      </c>
      <c r="AJ249">
        <v>149.68379446640299</v>
      </c>
      <c r="AK249" t="str">
        <f>IF(AND(Table2[[#This Row],[20D EMA]]&gt;Table2[[#This Row],[50D EMA]],Table2[[#This Row],[50D EMA]]&gt;Table2[[#This Row],[200D EMA]]),"Uptrend","Downtrend/NoTrend")</f>
        <v>Downtrend/NoTrend</v>
      </c>
      <c r="AL249">
        <v>-0.05</v>
      </c>
      <c r="AM249" t="s">
        <v>3190</v>
      </c>
      <c r="AN249">
        <v>5.44</v>
      </c>
      <c r="AO249" t="s">
        <v>3191</v>
      </c>
      <c r="AP249">
        <v>4.2739820534304002E-2</v>
      </c>
      <c r="AQ249">
        <f>(Table2[[#This Row],[Sharpe Ratio]]-AVERAGE(Table2[Sharpe Ratio]))/_xlfn.STDEV.P(Table2[Sharpe Ratio])</f>
        <v>-0.2700128600972872</v>
      </c>
      <c r="AR2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49">
        <f>_xlfn.RANK.AVG(Table2[[#This Row],[1Y Return vs Nifty Z-Score]],Table2[1Y Return vs Nifty Z-Score])</f>
        <v>56</v>
      </c>
      <c r="AT249">
        <f>_xlfn.RANK.AVG(Table2[[#This Row],[6M Return vs Nifty Z-Score]],Table2[6M Return vs Nifty Z-Score])</f>
        <v>367</v>
      </c>
      <c r="AU249">
        <f>_xlfn.RANK.AVG(Table2[[#This Row],[Sharpe Ratio Z-Score]],Table2[Sharpe Ratio Z-Score])</f>
        <v>408</v>
      </c>
      <c r="AV249">
        <f>(Table2[[#This Row],[Rank 1Y]]+Table2[[#This Row],[Rank 6M]]+Table2[[#This Row],[Rank Sharpe]])/3</f>
        <v>277</v>
      </c>
    </row>
    <row r="250" spans="1:48" x14ac:dyDescent="0.3">
      <c r="A250" t="s">
        <v>232</v>
      </c>
      <c r="B250" t="s">
        <v>233</v>
      </c>
      <c r="C250" t="s">
        <v>3147</v>
      </c>
      <c r="D250" t="s">
        <v>234</v>
      </c>
      <c r="E250">
        <v>111150.120601195</v>
      </c>
      <c r="F250">
        <v>1519.25</v>
      </c>
      <c r="G250">
        <v>17.472659788744298</v>
      </c>
      <c r="H250">
        <f>(Table2[[#This Row],[1Y Return vs Nifty]]-AVERAGE(Table2[1Y Return vs Nifty]))/_xlfn.STDEV.P(Table2[1Y Return vs Nifty])</f>
        <v>-0.10957708915843573</v>
      </c>
      <c r="I250">
        <v>0.42788180634464701</v>
      </c>
      <c r="J250">
        <f>(Table2[[#This Row],[1M Return vs Nifty]]-AVERAGE(Table2[1M Return vs Nifty]))/_xlfn.STDEV.P(Table2[1M Return vs Nifty])</f>
        <v>7.6684977896495379E-2</v>
      </c>
      <c r="K250">
        <v>19.2409121043944</v>
      </c>
      <c r="L250">
        <f>(Table2[[#This Row],[6M Return vs Nifty]]-AVERAGE(Table2[6M Return vs Nifty]))/_xlfn.STDEV.P(Table2[6M Return vs Nifty])</f>
        <v>0.34460144337410042</v>
      </c>
      <c r="M250">
        <v>2.5222595699960499</v>
      </c>
      <c r="N250">
        <f>(Table2[[#This Row],[1W Return vs Nifty]]-AVERAGE(Table2[1W Return vs Nifty]))/_xlfn.STDEV.P(Table2[1W Return vs Nifty])</f>
        <v>0.52561290522956106</v>
      </c>
      <c r="O250">
        <v>1539.55</v>
      </c>
      <c r="P250">
        <v>1500.42624849104</v>
      </c>
      <c r="Q250">
        <v>1306.5104441174699</v>
      </c>
      <c r="R250">
        <v>43.615998773112501</v>
      </c>
      <c r="S250" s="1">
        <f>(Table2[[#This Row],[Close Price]]-Table2[[#This Row],[20D EMA]])/Table2[[#This Row],[20D EMA]]</f>
        <v>-1.3185671137670069E-2</v>
      </c>
      <c r="T250" s="1">
        <f>(Table2[[#This Row],[Close Price]]-Table2[[#This Row],[50D EMA]])/Table2[[#This Row],[50D EMA]]</f>
        <v>1.2545602643176078E-2</v>
      </c>
      <c r="U250" s="1">
        <f>(Table2[[#This Row],[Close Price]]-Table2[[#This Row],[200D EMA]])/Table2[[#This Row],[200D EMA]]</f>
        <v>0.1628303522871819</v>
      </c>
      <c r="V250">
        <v>0.66937276245826804</v>
      </c>
      <c r="W250">
        <v>1502</v>
      </c>
      <c r="X250">
        <v>1526.95</v>
      </c>
      <c r="Y250">
        <v>1502</v>
      </c>
      <c r="Z250">
        <v>1561</v>
      </c>
      <c r="AA250">
        <v>1491.1</v>
      </c>
      <c r="AB250">
        <v>1614.2</v>
      </c>
      <c r="AC250" s="1">
        <f>(Table2[[#This Row],[Close Price]]/Table2[[#This Row],[Day Low]])-1</f>
        <v>1.1484687083888057E-2</v>
      </c>
      <c r="AD250" s="1">
        <f>(Table2[[#This Row],[Day High]]/Table2[[#This Row],[Close Price]])-1</f>
        <v>5.0682902748067082E-3</v>
      </c>
      <c r="AE250" s="1">
        <f>(Table2[[#This Row],[Close Price]]/Table2[[#This Row],[Current Week Low]])-1</f>
        <v>1.1484687083888057E-2</v>
      </c>
      <c r="AF250" s="1">
        <f>(Table2[[#This Row],[Current Week High]]/Table2[[#This Row],[Close Price]])-1</f>
        <v>2.7480664801711407E-2</v>
      </c>
      <c r="AG250" s="1">
        <f>(Table2[[#This Row],[Close Price]]/Table2[[#This Row],[Current Month Low]])-1</f>
        <v>1.8878680169002848E-2</v>
      </c>
      <c r="AH250" s="1">
        <f>(Table2[[#This Row],[Current Month High]]/Table2[[#This Row],[Close Price]])-1</f>
        <v>6.2497943064011796E-2</v>
      </c>
      <c r="AI250">
        <v>8.4416652953759996</v>
      </c>
      <c r="AJ250">
        <v>52.865120491019702</v>
      </c>
      <c r="AK250" t="str">
        <f>IF(AND(Table2[[#This Row],[20D EMA]]&gt;Table2[[#This Row],[50D EMA]],Table2[[#This Row],[50D EMA]]&gt;Table2[[#This Row],[200D EMA]]),"Uptrend","Downtrend/NoTrend")</f>
        <v>Uptrend</v>
      </c>
      <c r="AL250">
        <v>0.06</v>
      </c>
      <c r="AM250" t="s">
        <v>3191</v>
      </c>
      <c r="AN250">
        <v>-5.69</v>
      </c>
      <c r="AO250" t="s">
        <v>3190</v>
      </c>
      <c r="AP250">
        <v>7.7975915831365997E-2</v>
      </c>
      <c r="AQ250">
        <f>(Table2[[#This Row],[Sharpe Ratio]]-AVERAGE(Table2[Sharpe Ratio]))/_xlfn.STDEV.P(Table2[Sharpe Ratio])</f>
        <v>0.14287312546913236</v>
      </c>
      <c r="AR2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0.98019536281085351</v>
      </c>
      <c r="AS250">
        <f>_xlfn.RANK.AVG(Table2[[#This Row],[1Y Return vs Nifty Z-Score]],Table2[1Y Return vs Nifty Z-Score])</f>
        <v>326</v>
      </c>
      <c r="AT250">
        <f>_xlfn.RANK.AVG(Table2[[#This Row],[6M Return vs Nifty Z-Score]],Table2[6M Return vs Nifty Z-Score])</f>
        <v>205</v>
      </c>
      <c r="AU250">
        <f>_xlfn.RANK.AVG(Table2[[#This Row],[Sharpe Ratio Z-Score]],Table2[Sharpe Ratio Z-Score])</f>
        <v>302</v>
      </c>
      <c r="AV250">
        <f>(Table2[[#This Row],[Rank 1Y]]+Table2[[#This Row],[Rank 6M]]+Table2[[#This Row],[Rank Sharpe]])/3</f>
        <v>277.66666666666669</v>
      </c>
    </row>
    <row r="251" spans="1:48" x14ac:dyDescent="0.3">
      <c r="A251" t="s">
        <v>269</v>
      </c>
      <c r="B251" t="s">
        <v>270</v>
      </c>
      <c r="C251" t="s">
        <v>3145</v>
      </c>
      <c r="D251" t="s">
        <v>222</v>
      </c>
      <c r="E251">
        <v>101011.67642815001</v>
      </c>
      <c r="F251">
        <v>4709.75</v>
      </c>
      <c r="G251">
        <v>38.230703322079101</v>
      </c>
      <c r="H251">
        <f>(Table2[[#This Row],[1Y Return vs Nifty]]-AVERAGE(Table2[1Y Return vs Nifty]))/_xlfn.STDEV.P(Table2[1Y Return vs Nifty])</f>
        <v>0.24410955874042159</v>
      </c>
      <c r="I251">
        <v>8.81763585560787</v>
      </c>
      <c r="J251">
        <f>(Table2[[#This Row],[1M Return vs Nifty]]-AVERAGE(Table2[1M Return vs Nifty]))/_xlfn.STDEV.P(Table2[1M Return vs Nifty])</f>
        <v>1.0422736544560185</v>
      </c>
      <c r="K251">
        <v>11.8533077656807</v>
      </c>
      <c r="L251">
        <f>(Table2[[#This Row],[6M Return vs Nifty]]-AVERAGE(Table2[6M Return vs Nifty]))/_xlfn.STDEV.P(Table2[6M Return vs Nifty])</f>
        <v>0.10996328068372668</v>
      </c>
      <c r="M251">
        <v>7.6439613139018299</v>
      </c>
      <c r="N251">
        <f>(Table2[[#This Row],[1W Return vs Nifty]]-AVERAGE(Table2[1W Return vs Nifty]))/_xlfn.STDEV.P(Table2[1W Return vs Nifty])</f>
        <v>1.6536735063056121</v>
      </c>
      <c r="O251">
        <v>4479.25</v>
      </c>
      <c r="P251">
        <v>4374.1082419734903</v>
      </c>
      <c r="Q251">
        <v>3898.0176683282898</v>
      </c>
      <c r="R251">
        <v>69.956411710617701</v>
      </c>
      <c r="S251" s="1">
        <f>(Table2[[#This Row],[Close Price]]-Table2[[#This Row],[20D EMA]])/Table2[[#This Row],[20D EMA]]</f>
        <v>5.1459507730088741E-2</v>
      </c>
      <c r="T251" s="1">
        <f>(Table2[[#This Row],[Close Price]]-Table2[[#This Row],[50D EMA]])/Table2[[#This Row],[50D EMA]]</f>
        <v>7.6733756793150684E-2</v>
      </c>
      <c r="U251" s="1">
        <f>(Table2[[#This Row],[Close Price]]-Table2[[#This Row],[200D EMA]])/Table2[[#This Row],[200D EMA]]</f>
        <v>0.20824234283674528</v>
      </c>
      <c r="V251">
        <v>1.4710751510192199</v>
      </c>
      <c r="W251">
        <v>4605</v>
      </c>
      <c r="X251">
        <v>4750.2</v>
      </c>
      <c r="Y251">
        <v>4414</v>
      </c>
      <c r="Z251">
        <v>4864</v>
      </c>
      <c r="AA251">
        <v>4100</v>
      </c>
      <c r="AB251">
        <v>4864</v>
      </c>
      <c r="AC251" s="1">
        <f>(Table2[[#This Row],[Close Price]]/Table2[[#This Row],[Day Low]])-1</f>
        <v>2.2747014115092279E-2</v>
      </c>
      <c r="AD251" s="1">
        <f>(Table2[[#This Row],[Day High]]/Table2[[#This Row],[Close Price]])-1</f>
        <v>8.5885662720950329E-3</v>
      </c>
      <c r="AE251" s="1">
        <f>(Table2[[#This Row],[Close Price]]/Table2[[#This Row],[Current Week Low]])-1</f>
        <v>6.7002718622564572E-2</v>
      </c>
      <c r="AF251" s="1">
        <f>(Table2[[#This Row],[Current Week High]]/Table2[[#This Row],[Close Price]])-1</f>
        <v>3.275120760125283E-2</v>
      </c>
      <c r="AG251" s="1">
        <f>(Table2[[#This Row],[Close Price]]/Table2[[#This Row],[Current Month Low]])-1</f>
        <v>0.14871951219512192</v>
      </c>
      <c r="AH251" s="1">
        <f>(Table2[[#This Row],[Current Month High]]/Table2[[#This Row],[Close Price]])-1</f>
        <v>3.275120760125283E-2</v>
      </c>
      <c r="AI251">
        <v>3.2751207601252799</v>
      </c>
      <c r="AJ251">
        <v>75.044599717535107</v>
      </c>
      <c r="AK251" t="str">
        <f>IF(AND(Table2[[#This Row],[20D EMA]]&gt;Table2[[#This Row],[50D EMA]],Table2[[#This Row],[50D EMA]]&gt;Table2[[#This Row],[200D EMA]]),"Uptrend","Downtrend/NoTrend")</f>
        <v>Uptrend</v>
      </c>
      <c r="AL251">
        <v>0.12</v>
      </c>
      <c r="AM251" t="s">
        <v>3191</v>
      </c>
      <c r="AN251">
        <v>7.9</v>
      </c>
      <c r="AO251" t="s">
        <v>3191</v>
      </c>
      <c r="AP251">
        <v>6.4906707390007007E-2</v>
      </c>
      <c r="AQ251">
        <f>(Table2[[#This Row],[Sharpe Ratio]]-AVERAGE(Table2[Sharpe Ratio]))/_xlfn.STDEV.P(Table2[Sharpe Ratio])</f>
        <v>-1.0267935207173782E-2</v>
      </c>
      <c r="AR2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3.0397520649786052</v>
      </c>
      <c r="AS251">
        <f>_xlfn.RANK.AVG(Table2[[#This Row],[1Y Return vs Nifty Z-Score]],Table2[1Y Return vs Nifty Z-Score])</f>
        <v>223</v>
      </c>
      <c r="AT251">
        <f>_xlfn.RANK.AVG(Table2[[#This Row],[6M Return vs Nifty Z-Score]],Table2[6M Return vs Nifty Z-Score])</f>
        <v>268</v>
      </c>
      <c r="AU251">
        <f>_xlfn.RANK.AVG(Table2[[#This Row],[Sharpe Ratio Z-Score]],Table2[Sharpe Ratio Z-Score])</f>
        <v>344</v>
      </c>
      <c r="AV251">
        <f>(Table2[[#This Row],[Rank 1Y]]+Table2[[#This Row],[Rank 6M]]+Table2[[#This Row],[Rank Sharpe]])/3</f>
        <v>278.33333333333331</v>
      </c>
    </row>
    <row r="252" spans="1:48" x14ac:dyDescent="0.3">
      <c r="A252" t="s">
        <v>1429</v>
      </c>
      <c r="B252" t="s">
        <v>1430</v>
      </c>
      <c r="C252" t="s">
        <v>3148</v>
      </c>
      <c r="D252" t="s">
        <v>48</v>
      </c>
      <c r="E252">
        <v>7658.3527969999996</v>
      </c>
      <c r="F252">
        <v>1174.25</v>
      </c>
      <c r="G252">
        <v>35.863587864189199</v>
      </c>
      <c r="H252">
        <f>(Table2[[#This Row],[1Y Return vs Nifty]]-AVERAGE(Table2[1Y Return vs Nifty]))/_xlfn.STDEV.P(Table2[1Y Return vs Nifty])</f>
        <v>0.20377737954703165</v>
      </c>
      <c r="I252">
        <v>-4.9143703634738198</v>
      </c>
      <c r="J252">
        <f>(Table2[[#This Row],[1M Return vs Nifty]]-AVERAGE(Table2[1M Return vs Nifty]))/_xlfn.STDEV.P(Table2[1M Return vs Nifty])</f>
        <v>-0.53816239095518859</v>
      </c>
      <c r="K252">
        <v>-4.0808528730539804</v>
      </c>
      <c r="L252">
        <f>(Table2[[#This Row],[6M Return vs Nifty]]-AVERAGE(Table2[6M Return vs Nifty]))/_xlfn.STDEV.P(Table2[6M Return vs Nifty])</f>
        <v>-0.39612259030607722</v>
      </c>
      <c r="M252">
        <v>2.9796616606026598</v>
      </c>
      <c r="N252">
        <f>(Table2[[#This Row],[1W Return vs Nifty]]-AVERAGE(Table2[1W Return vs Nifty]))/_xlfn.STDEV.P(Table2[1W Return vs Nifty])</f>
        <v>0.62635623294814347</v>
      </c>
      <c r="O252">
        <v>1139.46</v>
      </c>
      <c r="P252">
        <v>1188.4242934884401</v>
      </c>
      <c r="Q252">
        <v>1122.6440364617999</v>
      </c>
      <c r="R252">
        <v>57.158703167506197</v>
      </c>
      <c r="S252" s="1">
        <f>(Table2[[#This Row],[Close Price]]-Table2[[#This Row],[20D EMA]])/Table2[[#This Row],[20D EMA]]</f>
        <v>3.0532006388991242E-2</v>
      </c>
      <c r="T252" s="1">
        <f>(Table2[[#This Row],[Close Price]]-Table2[[#This Row],[50D EMA]])/Table2[[#This Row],[50D EMA]]</f>
        <v>-1.1926963767152195E-2</v>
      </c>
      <c r="U252" s="1">
        <f>(Table2[[#This Row],[Close Price]]-Table2[[#This Row],[200D EMA]])/Table2[[#This Row],[200D EMA]]</f>
        <v>4.5968233796390943E-2</v>
      </c>
      <c r="V252">
        <v>1.21814732703393</v>
      </c>
      <c r="W252">
        <v>1136.3</v>
      </c>
      <c r="X252">
        <v>1179.25</v>
      </c>
      <c r="Y252">
        <v>1071.55</v>
      </c>
      <c r="Z252">
        <v>1179.25</v>
      </c>
      <c r="AA252">
        <v>1055</v>
      </c>
      <c r="AB252">
        <v>1179.25</v>
      </c>
      <c r="AC252" s="1">
        <f>(Table2[[#This Row],[Close Price]]/Table2[[#This Row],[Day Low]])-1</f>
        <v>3.339787028073582E-2</v>
      </c>
      <c r="AD252" s="1">
        <f>(Table2[[#This Row],[Day High]]/Table2[[#This Row],[Close Price]])-1</f>
        <v>4.2580370449223359E-3</v>
      </c>
      <c r="AE252" s="1">
        <f>(Table2[[#This Row],[Close Price]]/Table2[[#This Row],[Current Week Low]])-1</f>
        <v>9.5842471186598832E-2</v>
      </c>
      <c r="AF252" s="1">
        <f>(Table2[[#This Row],[Current Week High]]/Table2[[#This Row],[Close Price]])-1</f>
        <v>4.2580370449223359E-3</v>
      </c>
      <c r="AG252" s="1">
        <f>(Table2[[#This Row],[Close Price]]/Table2[[#This Row],[Current Month Low]])-1</f>
        <v>0.11303317535545032</v>
      </c>
      <c r="AH252" s="1">
        <f>(Table2[[#This Row],[Current Month High]]/Table2[[#This Row],[Close Price]])-1</f>
        <v>4.2580370449223359E-3</v>
      </c>
      <c r="AI252">
        <v>31.3561847988077</v>
      </c>
      <c r="AJ252">
        <v>80.653846153846104</v>
      </c>
      <c r="AK252" t="str">
        <f>IF(AND(Table2[[#This Row],[20D EMA]]&gt;Table2[[#This Row],[50D EMA]],Table2[[#This Row],[50D EMA]]&gt;Table2[[#This Row],[200D EMA]]),"Uptrend","Downtrend/NoTrend")</f>
        <v>Downtrend/NoTrend</v>
      </c>
      <c r="AL252">
        <v>-0.13</v>
      </c>
      <c r="AM252" t="s">
        <v>3190</v>
      </c>
      <c r="AN252">
        <v>3.92</v>
      </c>
      <c r="AO252" t="s">
        <v>3191</v>
      </c>
      <c r="AP252">
        <v>0.134705182141656</v>
      </c>
      <c r="AQ252">
        <f>(Table2[[#This Row],[Sharpe Ratio]]-AVERAGE(Table2[Sharpe Ratio]))/_xlfn.STDEV.P(Table2[Sharpe Ratio])</f>
        <v>0.80760963595691526</v>
      </c>
      <c r="AR2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2">
        <f>_xlfn.RANK.AVG(Table2[[#This Row],[1Y Return vs Nifty Z-Score]],Table2[1Y Return vs Nifty Z-Score])</f>
        <v>232</v>
      </c>
      <c r="AT252">
        <f>_xlfn.RANK.AVG(Table2[[#This Row],[6M Return vs Nifty Z-Score]],Table2[6M Return vs Nifty Z-Score])</f>
        <v>463</v>
      </c>
      <c r="AU252">
        <f>_xlfn.RANK.AVG(Table2[[#This Row],[Sharpe Ratio Z-Score]],Table2[Sharpe Ratio Z-Score])</f>
        <v>142</v>
      </c>
      <c r="AV252">
        <f>(Table2[[#This Row],[Rank 1Y]]+Table2[[#This Row],[Rank 6M]]+Table2[[#This Row],[Rank Sharpe]])/3</f>
        <v>279</v>
      </c>
    </row>
    <row r="253" spans="1:48" x14ac:dyDescent="0.3">
      <c r="A253" t="s">
        <v>1092</v>
      </c>
      <c r="B253" t="s">
        <v>1093</v>
      </c>
      <c r="C253" t="s">
        <v>3155</v>
      </c>
      <c r="D253" t="s">
        <v>455</v>
      </c>
      <c r="E253">
        <v>12021.744253325</v>
      </c>
      <c r="F253">
        <v>2475.75</v>
      </c>
      <c r="G253">
        <v>-7.8159598393199099</v>
      </c>
      <c r="H253">
        <f>(Table2[[#This Row],[1Y Return vs Nifty]]-AVERAGE(Table2[1Y Return vs Nifty]))/_xlfn.STDEV.P(Table2[1Y Return vs Nifty])</f>
        <v>-0.54045811568080249</v>
      </c>
      <c r="I253">
        <v>-2.2463239630605298</v>
      </c>
      <c r="J253">
        <f>(Table2[[#This Row],[1M Return vs Nifty]]-AVERAGE(Table2[1M Return vs Nifty]))/_xlfn.STDEV.P(Table2[1M Return vs Nifty])</f>
        <v>-0.23109315177996992</v>
      </c>
      <c r="K253">
        <v>7.7239694055019097</v>
      </c>
      <c r="L253">
        <f>(Table2[[#This Row],[6M Return vs Nifty]]-AVERAGE(Table2[6M Return vs Nifty]))/_xlfn.STDEV.P(Table2[6M Return vs Nifty])</f>
        <v>-2.1188892813417213E-2</v>
      </c>
      <c r="M253">
        <v>-6.8351348173736399</v>
      </c>
      <c r="N253">
        <f>(Table2[[#This Row],[1W Return vs Nifty]]-AVERAGE(Table2[1W Return vs Nifty]))/_xlfn.STDEV.P(Table2[1W Return vs Nifty])</f>
        <v>-1.5353637905887698</v>
      </c>
      <c r="O253">
        <v>2500.8200000000002</v>
      </c>
      <c r="P253">
        <v>2426.77137154607</v>
      </c>
      <c r="Q253">
        <v>2155.5894348425099</v>
      </c>
      <c r="R253">
        <v>41.965242947337899</v>
      </c>
      <c r="S253" s="1">
        <f>(Table2[[#This Row],[Close Price]]-Table2[[#This Row],[20D EMA]])/Table2[[#This Row],[20D EMA]]</f>
        <v>-1.002471189449867E-2</v>
      </c>
      <c r="T253" s="1">
        <f>(Table2[[#This Row],[Close Price]]-Table2[[#This Row],[50D EMA]])/Table2[[#This Row],[50D EMA]]</f>
        <v>2.0182629904162031E-2</v>
      </c>
      <c r="U253" s="1">
        <f>(Table2[[#This Row],[Close Price]]-Table2[[#This Row],[200D EMA]])/Table2[[#This Row],[200D EMA]]</f>
        <v>0.14852576282963709</v>
      </c>
      <c r="V253">
        <v>0.80080104760840598</v>
      </c>
      <c r="W253">
        <v>2383.5</v>
      </c>
      <c r="X253">
        <v>2488.5</v>
      </c>
      <c r="Y253">
        <v>2383.5</v>
      </c>
      <c r="Z253">
        <v>2611.75</v>
      </c>
      <c r="AA253">
        <v>2345.0500000000002</v>
      </c>
      <c r="AB253">
        <v>2700</v>
      </c>
      <c r="AC253" s="1">
        <f>(Table2[[#This Row],[Close Price]]/Table2[[#This Row],[Day Low]])-1</f>
        <v>3.8703587161736941E-2</v>
      </c>
      <c r="AD253" s="1">
        <f>(Table2[[#This Row],[Day High]]/Table2[[#This Row],[Close Price]])-1</f>
        <v>5.1499545592244012E-3</v>
      </c>
      <c r="AE253" s="1">
        <f>(Table2[[#This Row],[Close Price]]/Table2[[#This Row],[Current Week Low]])-1</f>
        <v>3.8703587161736941E-2</v>
      </c>
      <c r="AF253" s="1">
        <f>(Table2[[#This Row],[Current Week High]]/Table2[[#This Row],[Close Price]])-1</f>
        <v>5.493284863172776E-2</v>
      </c>
      <c r="AG253" s="1">
        <f>(Table2[[#This Row],[Close Price]]/Table2[[#This Row],[Current Month Low]])-1</f>
        <v>5.5734419308756555E-2</v>
      </c>
      <c r="AH253" s="1">
        <f>(Table2[[#This Row],[Current Month High]]/Table2[[#This Row],[Close Price]])-1</f>
        <v>9.0578612541654113E-2</v>
      </c>
      <c r="AI253">
        <v>9.0578612541654095</v>
      </c>
      <c r="AJ253">
        <v>50.1728739536576</v>
      </c>
      <c r="AK253" t="str">
        <f>IF(AND(Table2[[#This Row],[20D EMA]]&gt;Table2[[#This Row],[50D EMA]],Table2[[#This Row],[50D EMA]]&gt;Table2[[#This Row],[200D EMA]]),"Uptrend","Downtrend/NoTrend")</f>
        <v>Uptrend</v>
      </c>
      <c r="AL253">
        <v>0.22</v>
      </c>
      <c r="AM253" t="s">
        <v>3191</v>
      </c>
      <c r="AN253">
        <v>2.2400000000000002</v>
      </c>
      <c r="AO253" t="s">
        <v>3191</v>
      </c>
      <c r="AP253">
        <v>0.209835084723655</v>
      </c>
      <c r="AQ253">
        <f>(Table2[[#This Row],[Sharpe Ratio]]-AVERAGE(Table2[Sharpe Ratio]))/_xlfn.STDEV.P(Table2[Sharpe Ratio])</f>
        <v>1.6879592777534687</v>
      </c>
      <c r="AR2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-0.64014467310949086</v>
      </c>
      <c r="AS253">
        <f>_xlfn.RANK.AVG(Table2[[#This Row],[1Y Return vs Nifty Z-Score]],Table2[1Y Return vs Nifty Z-Score])</f>
        <v>497</v>
      </c>
      <c r="AT253">
        <f>_xlfn.RANK.AVG(Table2[[#This Row],[6M Return vs Nifty Z-Score]],Table2[6M Return vs Nifty Z-Score])</f>
        <v>320</v>
      </c>
      <c r="AU253">
        <f>_xlfn.RANK.AVG(Table2[[#This Row],[Sharpe Ratio Z-Score]],Table2[Sharpe Ratio Z-Score])</f>
        <v>29</v>
      </c>
      <c r="AV253">
        <f>(Table2[[#This Row],[Rank 1Y]]+Table2[[#This Row],[Rank 6M]]+Table2[[#This Row],[Rank Sharpe]])/3</f>
        <v>282</v>
      </c>
    </row>
    <row r="254" spans="1:48" x14ac:dyDescent="0.3">
      <c r="A254" t="s">
        <v>1812</v>
      </c>
      <c r="B254" t="s">
        <v>1813</v>
      </c>
      <c r="C254" t="s">
        <v>3154</v>
      </c>
      <c r="D254" t="s">
        <v>258</v>
      </c>
      <c r="E254">
        <v>4393.6694938139999</v>
      </c>
      <c r="F254">
        <v>194.2</v>
      </c>
      <c r="G254">
        <v>18.6314263748569</v>
      </c>
      <c r="H254">
        <f>(Table2[[#This Row],[1Y Return vs Nifty]]-AVERAGE(Table2[1Y Return vs Nifty]))/_xlfn.STDEV.P(Table2[1Y Return vs Nifty])</f>
        <v>-8.9833404312548548E-2</v>
      </c>
      <c r="I254">
        <v>3.5884982427557301</v>
      </c>
      <c r="J254">
        <f>(Table2[[#This Row],[1M Return vs Nifty]]-AVERAGE(Table2[1M Return vs Nifty]))/_xlfn.STDEV.P(Table2[1M Return vs Nifty])</f>
        <v>0.44044480017811088</v>
      </c>
      <c r="K254">
        <v>35.193445239202198</v>
      </c>
      <c r="L254">
        <f>(Table2[[#This Row],[6M Return vs Nifty]]-AVERAGE(Table2[6M Return vs Nifty]))/_xlfn.STDEV.P(Table2[6M Return vs Nifty])</f>
        <v>0.85127084435887745</v>
      </c>
      <c r="M254">
        <v>9.9881504676426403</v>
      </c>
      <c r="N254">
        <f>(Table2[[#This Row],[1W Return vs Nifty]]-AVERAGE(Table2[1W Return vs Nifty]))/_xlfn.STDEV.P(Table2[1W Return vs Nifty])</f>
        <v>2.1699838183911075</v>
      </c>
      <c r="O254">
        <v>180</v>
      </c>
      <c r="P254">
        <v>173.59878364816799</v>
      </c>
      <c r="Q254">
        <v>156.152385441295</v>
      </c>
      <c r="R254">
        <v>64.381724914799193</v>
      </c>
      <c r="S254" s="1">
        <f>(Table2[[#This Row],[Close Price]]-Table2[[#This Row],[20D EMA]])/Table2[[#This Row],[20D EMA]]</f>
        <v>7.8888888888888828E-2</v>
      </c>
      <c r="T254" s="1">
        <f>(Table2[[#This Row],[Close Price]]-Table2[[#This Row],[50D EMA]])/Table2[[#This Row],[50D EMA]]</f>
        <v>0.11867143259243337</v>
      </c>
      <c r="U254" s="1">
        <f>(Table2[[#This Row],[Close Price]]-Table2[[#This Row],[200D EMA]])/Table2[[#This Row],[200D EMA]]</f>
        <v>0.24365695375821764</v>
      </c>
      <c r="V254">
        <v>1.11414850100143</v>
      </c>
      <c r="W254">
        <v>182.65</v>
      </c>
      <c r="X254">
        <v>197.65</v>
      </c>
      <c r="Y254">
        <v>170.55</v>
      </c>
      <c r="Z254">
        <v>197.65</v>
      </c>
      <c r="AA254">
        <v>159</v>
      </c>
      <c r="AB254">
        <v>197.65</v>
      </c>
      <c r="AC254" s="1">
        <f>(Table2[[#This Row],[Close Price]]/Table2[[#This Row],[Day Low]])-1</f>
        <v>6.3235696687653942E-2</v>
      </c>
      <c r="AD254" s="1">
        <f>(Table2[[#This Row],[Day High]]/Table2[[#This Row],[Close Price]])-1</f>
        <v>1.7765190525231844E-2</v>
      </c>
      <c r="AE254" s="1">
        <f>(Table2[[#This Row],[Close Price]]/Table2[[#This Row],[Current Week Low]])-1</f>
        <v>0.13866901201993542</v>
      </c>
      <c r="AF254" s="1">
        <f>(Table2[[#This Row],[Current Week High]]/Table2[[#This Row],[Close Price]])-1</f>
        <v>1.7765190525231844E-2</v>
      </c>
      <c r="AG254" s="1">
        <f>(Table2[[#This Row],[Close Price]]/Table2[[#This Row],[Current Month Low]])-1</f>
        <v>0.22138364779874209</v>
      </c>
      <c r="AH254" s="1">
        <f>(Table2[[#This Row],[Current Month High]]/Table2[[#This Row],[Close Price]])-1</f>
        <v>1.7765190525231844E-2</v>
      </c>
      <c r="AI254">
        <v>1.77651905252318</v>
      </c>
      <c r="AJ254">
        <v>73.315484158857601</v>
      </c>
      <c r="AK254" t="str">
        <f>IF(AND(Table2[[#This Row],[20D EMA]]&gt;Table2[[#This Row],[50D EMA]],Table2[[#This Row],[50D EMA]]&gt;Table2[[#This Row],[200D EMA]]),"Uptrend","Downtrend/NoTrend")</f>
        <v>Uptrend</v>
      </c>
      <c r="AL254">
        <v>0.17</v>
      </c>
      <c r="AM254" t="s">
        <v>3191</v>
      </c>
      <c r="AN254">
        <v>7.88</v>
      </c>
      <c r="AO254" t="s">
        <v>3191</v>
      </c>
      <c r="AP254">
        <v>3.6527589381868002E-2</v>
      </c>
      <c r="AQ254">
        <f>(Table2[[#This Row],[Sharpe Ratio]]-AVERAGE(Table2[Sharpe Ratio]))/_xlfn.STDEV.P(Table2[Sharpe Ratio])</f>
        <v>-0.34280591960958279</v>
      </c>
      <c r="AR2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3.0290601390059644</v>
      </c>
      <c r="AS254">
        <f>_xlfn.RANK.AVG(Table2[[#This Row],[1Y Return vs Nifty Z-Score]],Table2[1Y Return vs Nifty Z-Score])</f>
        <v>318</v>
      </c>
      <c r="AT254">
        <f>_xlfn.RANK.AVG(Table2[[#This Row],[6M Return vs Nifty Z-Score]],Table2[6M Return vs Nifty Z-Score])</f>
        <v>103</v>
      </c>
      <c r="AU254">
        <f>_xlfn.RANK.AVG(Table2[[#This Row],[Sharpe Ratio Z-Score]],Table2[Sharpe Ratio Z-Score])</f>
        <v>427</v>
      </c>
      <c r="AV254">
        <f>(Table2[[#This Row],[Rank 1Y]]+Table2[[#This Row],[Rank 6M]]+Table2[[#This Row],[Rank Sharpe]])/3</f>
        <v>282.66666666666669</v>
      </c>
    </row>
    <row r="255" spans="1:48" x14ac:dyDescent="0.3">
      <c r="A255" t="s">
        <v>758</v>
      </c>
      <c r="B255" t="s">
        <v>759</v>
      </c>
      <c r="C255" t="s">
        <v>3144</v>
      </c>
      <c r="D255" t="s">
        <v>760</v>
      </c>
      <c r="E255">
        <v>22174.1436003899</v>
      </c>
      <c r="F255">
        <v>1566.45</v>
      </c>
      <c r="G255">
        <v>20.798638119873999</v>
      </c>
      <c r="H255">
        <f>(Table2[[#This Row],[1Y Return vs Nifty]]-AVERAGE(Table2[1Y Return vs Nifty]))/_xlfn.STDEV.P(Table2[1Y Return vs Nifty])</f>
        <v>-5.2907291495066205E-2</v>
      </c>
      <c r="I255">
        <v>3.1235836510756099</v>
      </c>
      <c r="J255">
        <f>(Table2[[#This Row],[1M Return vs Nifty]]-AVERAGE(Table2[1M Return vs Nifty]))/_xlfn.STDEV.P(Table2[1M Return vs Nifty])</f>
        <v>0.3869371213286884</v>
      </c>
      <c r="K255">
        <v>31.739168675059201</v>
      </c>
      <c r="L255">
        <f>(Table2[[#This Row],[6M Return vs Nifty]]-AVERAGE(Table2[6M Return vs Nifty]))/_xlfn.STDEV.P(Table2[6M Return vs Nifty])</f>
        <v>0.74155935071707635</v>
      </c>
      <c r="M255">
        <v>-1.95913649684527</v>
      </c>
      <c r="N255">
        <f>(Table2[[#This Row],[1W Return vs Nifty]]-AVERAGE(Table2[1W Return vs Nifty]))/_xlfn.STDEV.P(Table2[1W Return vs Nifty])</f>
        <v>-0.46141964637031746</v>
      </c>
      <c r="O255">
        <v>1579.85</v>
      </c>
      <c r="P255">
        <v>1551.5548535355199</v>
      </c>
      <c r="Q255">
        <v>1355.163278598</v>
      </c>
      <c r="R255">
        <v>49.103730374119898</v>
      </c>
      <c r="S255" s="1">
        <f>(Table2[[#This Row],[Close Price]]-Table2[[#This Row],[20D EMA]])/Table2[[#This Row],[20D EMA]]</f>
        <v>-8.4818178941037849E-3</v>
      </c>
      <c r="T255" s="1">
        <f>(Table2[[#This Row],[Close Price]]-Table2[[#This Row],[50D EMA]])/Table2[[#This Row],[50D EMA]]</f>
        <v>9.6001417098072021E-3</v>
      </c>
      <c r="U255" s="1">
        <f>(Table2[[#This Row],[Close Price]]-Table2[[#This Row],[200D EMA]])/Table2[[#This Row],[200D EMA]]</f>
        <v>0.15591237213908951</v>
      </c>
      <c r="V255">
        <v>0.47990543757936299</v>
      </c>
      <c r="W255">
        <v>1537.5</v>
      </c>
      <c r="X255">
        <v>1581</v>
      </c>
      <c r="Y255">
        <v>1537.5</v>
      </c>
      <c r="Z255">
        <v>1660</v>
      </c>
      <c r="AA255">
        <v>1470.05</v>
      </c>
      <c r="AB255">
        <v>1660</v>
      </c>
      <c r="AC255" s="1">
        <f>(Table2[[#This Row],[Close Price]]/Table2[[#This Row],[Day Low]])-1</f>
        <v>1.8829268292682944E-2</v>
      </c>
      <c r="AD255" s="1">
        <f>(Table2[[#This Row],[Day High]]/Table2[[#This Row],[Close Price]])-1</f>
        <v>9.2885186249160867E-3</v>
      </c>
      <c r="AE255" s="1">
        <f>(Table2[[#This Row],[Close Price]]/Table2[[#This Row],[Current Week Low]])-1</f>
        <v>1.8829268292682944E-2</v>
      </c>
      <c r="AF255" s="1">
        <f>(Table2[[#This Row],[Current Week High]]/Table2[[#This Row],[Close Price]])-1</f>
        <v>5.9721025248172577E-2</v>
      </c>
      <c r="AG255" s="1">
        <f>(Table2[[#This Row],[Close Price]]/Table2[[#This Row],[Current Month Low]])-1</f>
        <v>6.5576000816298885E-2</v>
      </c>
      <c r="AH255" s="1">
        <f>(Table2[[#This Row],[Current Month High]]/Table2[[#This Row],[Close Price]])-1</f>
        <v>5.9721025248172577E-2</v>
      </c>
      <c r="AI255">
        <v>9.4832264036515497</v>
      </c>
      <c r="AJ255">
        <v>58.523503516672498</v>
      </c>
      <c r="AK255" t="str">
        <f>IF(AND(Table2[[#This Row],[20D EMA]]&gt;Table2[[#This Row],[50D EMA]],Table2[[#This Row],[50D EMA]]&gt;Table2[[#This Row],[200D EMA]]),"Uptrend","Downtrend/NoTrend")</f>
        <v>Uptrend</v>
      </c>
      <c r="AL255">
        <v>0.01</v>
      </c>
      <c r="AM255" t="s">
        <v>3191</v>
      </c>
      <c r="AN255">
        <v>-2</v>
      </c>
      <c r="AO255" t="s">
        <v>3190</v>
      </c>
      <c r="AP255">
        <v>3.3031481513976002E-2</v>
      </c>
      <c r="AQ255">
        <f>(Table2[[#This Row],[Sharpe Ratio]]-AVERAGE(Table2[Sharpe Ratio]))/_xlfn.STDEV.P(Table2[Sharpe Ratio])</f>
        <v>-0.38377226195005942</v>
      </c>
      <c r="AR2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0.23039727223032164</v>
      </c>
      <c r="AS255">
        <f>_xlfn.RANK.AVG(Table2[[#This Row],[1Y Return vs Nifty Z-Score]],Table2[1Y Return vs Nifty Z-Score])</f>
        <v>301</v>
      </c>
      <c r="AT255">
        <f>_xlfn.RANK.AVG(Table2[[#This Row],[6M Return vs Nifty Z-Score]],Table2[6M Return vs Nifty Z-Score])</f>
        <v>116</v>
      </c>
      <c r="AU255">
        <f>_xlfn.RANK.AVG(Table2[[#This Row],[Sharpe Ratio Z-Score]],Table2[Sharpe Ratio Z-Score])</f>
        <v>437</v>
      </c>
      <c r="AV255">
        <f>(Table2[[#This Row],[Rank 1Y]]+Table2[[#This Row],[Rank 6M]]+Table2[[#This Row],[Rank Sharpe]])/3</f>
        <v>284.66666666666669</v>
      </c>
    </row>
    <row r="256" spans="1:48" x14ac:dyDescent="0.3">
      <c r="A256" t="s">
        <v>994</v>
      </c>
      <c r="B256" t="s">
        <v>995</v>
      </c>
      <c r="C256" t="s">
        <v>3159</v>
      </c>
      <c r="D256" t="s">
        <v>448</v>
      </c>
      <c r="E256">
        <v>14555.34007751</v>
      </c>
      <c r="F256">
        <v>780.3</v>
      </c>
      <c r="G256">
        <v>5.2149306267208999</v>
      </c>
      <c r="H256">
        <f>(Table2[[#This Row],[1Y Return vs Nifty]]-AVERAGE(Table2[1Y Return vs Nifty]))/_xlfn.STDEV.P(Table2[1Y Return vs Nifty])</f>
        <v>-0.31843083451290649</v>
      </c>
      <c r="I256">
        <v>-9.7162732413271193</v>
      </c>
      <c r="J256">
        <f>(Table2[[#This Row],[1M Return vs Nifty]]-AVERAGE(Table2[1M Return vs Nifty]))/_xlfn.STDEV.P(Table2[1M Return vs Nifty])</f>
        <v>-1.090820194457893</v>
      </c>
      <c r="K256">
        <v>10.188302258000601</v>
      </c>
      <c r="L256">
        <f>(Table2[[#This Row],[6M Return vs Nifty]]-AVERAGE(Table2[6M Return vs Nifty]))/_xlfn.STDEV.P(Table2[6M Return vs Nifty])</f>
        <v>5.7080936789896265E-2</v>
      </c>
      <c r="M256">
        <v>-2.3405330838874598</v>
      </c>
      <c r="N256">
        <f>(Table2[[#This Row],[1W Return vs Nifty]]-AVERAGE(Table2[1W Return vs Nifty]))/_xlfn.STDEV.P(Table2[1W Return vs Nifty])</f>
        <v>-0.54542267597646354</v>
      </c>
      <c r="O256">
        <v>812.45</v>
      </c>
      <c r="P256">
        <v>829.92199139607897</v>
      </c>
      <c r="Q256">
        <v>741.26818549055997</v>
      </c>
      <c r="R256">
        <v>33.966967144684702</v>
      </c>
      <c r="S256" s="1">
        <f>(Table2[[#This Row],[Close Price]]-Table2[[#This Row],[20D EMA]])/Table2[[#This Row],[20D EMA]]</f>
        <v>-3.9571665948673874E-2</v>
      </c>
      <c r="T256" s="1">
        <f>(Table2[[#This Row],[Close Price]]-Table2[[#This Row],[50D EMA]])/Table2[[#This Row],[50D EMA]]</f>
        <v>-5.9791151349786312E-2</v>
      </c>
      <c r="U256" s="1">
        <f>(Table2[[#This Row],[Close Price]]-Table2[[#This Row],[200D EMA]])/Table2[[#This Row],[200D EMA]]</f>
        <v>5.2655456248414764E-2</v>
      </c>
      <c r="V256">
        <v>0.61642285615854098</v>
      </c>
      <c r="W256">
        <v>760</v>
      </c>
      <c r="X256">
        <v>789.55</v>
      </c>
      <c r="Y256">
        <v>760</v>
      </c>
      <c r="Z256">
        <v>810</v>
      </c>
      <c r="AA256">
        <v>759.5</v>
      </c>
      <c r="AB256">
        <v>878.45</v>
      </c>
      <c r="AC256" s="1">
        <f>(Table2[[#This Row],[Close Price]]/Table2[[#This Row],[Day Low]])-1</f>
        <v>2.6710526315789407E-2</v>
      </c>
      <c r="AD256" s="1">
        <f>(Table2[[#This Row],[Day High]]/Table2[[#This Row],[Close Price]])-1</f>
        <v>1.1854414968601734E-2</v>
      </c>
      <c r="AE256" s="1">
        <f>(Table2[[#This Row],[Close Price]]/Table2[[#This Row],[Current Week Low]])-1</f>
        <v>2.6710526315789407E-2</v>
      </c>
      <c r="AF256" s="1">
        <f>(Table2[[#This Row],[Current Week High]]/Table2[[#This Row],[Close Price]])-1</f>
        <v>3.8062283737024361E-2</v>
      </c>
      <c r="AG256" s="1">
        <f>(Table2[[#This Row],[Close Price]]/Table2[[#This Row],[Current Month Low]])-1</f>
        <v>2.7386438446346251E-2</v>
      </c>
      <c r="AH256" s="1">
        <f>(Table2[[#This Row],[Current Month High]]/Table2[[#This Row],[Close Price]])-1</f>
        <v>0.12578495450467786</v>
      </c>
      <c r="AI256">
        <v>18.749199026015599</v>
      </c>
      <c r="AJ256">
        <v>49.697841726618599</v>
      </c>
      <c r="AK256" t="str">
        <f>IF(AND(Table2[[#This Row],[20D EMA]]&gt;Table2[[#This Row],[50D EMA]],Table2[[#This Row],[50D EMA]]&gt;Table2[[#This Row],[200D EMA]]),"Uptrend","Downtrend/NoTrend")</f>
        <v>Downtrend/NoTrend</v>
      </c>
      <c r="AL256">
        <v>-0.05</v>
      </c>
      <c r="AM256" t="s">
        <v>3190</v>
      </c>
      <c r="AN256">
        <v>-10.52</v>
      </c>
      <c r="AO256" t="s">
        <v>3190</v>
      </c>
      <c r="AP256">
        <v>0.126976154961599</v>
      </c>
      <c r="AQ256">
        <f>(Table2[[#This Row],[Sharpe Ratio]]-AVERAGE(Table2[Sharpe Ratio]))/_xlfn.STDEV.P(Table2[Sharpe Ratio])</f>
        <v>0.71704321598887866</v>
      </c>
      <c r="AR2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6">
        <f>_xlfn.RANK.AVG(Table2[[#This Row],[1Y Return vs Nifty Z-Score]],Table2[1Y Return vs Nifty Z-Score])</f>
        <v>411</v>
      </c>
      <c r="AT256">
        <f>_xlfn.RANK.AVG(Table2[[#This Row],[6M Return vs Nifty Z-Score]],Table2[6M Return vs Nifty Z-Score])</f>
        <v>290</v>
      </c>
      <c r="AU256">
        <f>_xlfn.RANK.AVG(Table2[[#This Row],[Sharpe Ratio Z-Score]],Table2[Sharpe Ratio Z-Score])</f>
        <v>161</v>
      </c>
      <c r="AV256">
        <f>(Table2[[#This Row],[Rank 1Y]]+Table2[[#This Row],[Rank 6M]]+Table2[[#This Row],[Rank Sharpe]])/3</f>
        <v>287.33333333333331</v>
      </c>
    </row>
    <row r="257" spans="1:48" x14ac:dyDescent="0.3">
      <c r="A257" t="s">
        <v>1575</v>
      </c>
      <c r="B257" t="s">
        <v>1576</v>
      </c>
      <c r="C257" t="s">
        <v>3151</v>
      </c>
      <c r="D257" t="s">
        <v>190</v>
      </c>
      <c r="E257">
        <v>6239.1745338999999</v>
      </c>
      <c r="F257">
        <v>441.85</v>
      </c>
      <c r="G257">
        <v>1.37272532062202</v>
      </c>
      <c r="H257">
        <f>(Table2[[#This Row],[1Y Return vs Nifty]]-AVERAGE(Table2[1Y Return vs Nifty]))/_xlfn.STDEV.P(Table2[1Y Return vs Nifty])</f>
        <v>-0.38389638347329064</v>
      </c>
      <c r="I257">
        <v>-15.3454056331676</v>
      </c>
      <c r="J257">
        <f>(Table2[[#This Row],[1M Return vs Nifty]]-AVERAGE(Table2[1M Return vs Nifty]))/_xlfn.STDEV.P(Table2[1M Return vs Nifty])</f>
        <v>-1.7386850143917889</v>
      </c>
      <c r="K257">
        <v>12.4422103993476</v>
      </c>
      <c r="L257">
        <f>(Table2[[#This Row],[6M Return vs Nifty]]-AVERAGE(Table2[6M Return vs Nifty]))/_xlfn.STDEV.P(Table2[6M Return vs Nifty])</f>
        <v>0.12866745400321752</v>
      </c>
      <c r="M257">
        <v>-5.9486549602137799</v>
      </c>
      <c r="N257">
        <f>(Table2[[#This Row],[1W Return vs Nifty]]-AVERAGE(Table2[1W Return vs Nifty]))/_xlfn.STDEV.P(Table2[1W Return vs Nifty])</f>
        <v>-1.3401155995554968</v>
      </c>
      <c r="O257">
        <v>476.5</v>
      </c>
      <c r="P257">
        <v>490.32741278222699</v>
      </c>
      <c r="Q257">
        <v>431.54135247378503</v>
      </c>
      <c r="R257">
        <v>16.659444229361199</v>
      </c>
      <c r="S257" s="1">
        <f>(Table2[[#This Row],[Close Price]]-Table2[[#This Row],[20D EMA]])/Table2[[#This Row],[20D EMA]]</f>
        <v>-7.2717733473242341E-2</v>
      </c>
      <c r="T257" s="1">
        <f>(Table2[[#This Row],[Close Price]]-Table2[[#This Row],[50D EMA]])/Table2[[#This Row],[50D EMA]]</f>
        <v>-9.88674333077878E-2</v>
      </c>
      <c r="U257" s="1">
        <f>(Table2[[#This Row],[Close Price]]-Table2[[#This Row],[200D EMA]])/Table2[[#This Row],[200D EMA]]</f>
        <v>2.3887971493626953E-2</v>
      </c>
      <c r="V257">
        <v>0.84744973108411503</v>
      </c>
      <c r="W257">
        <v>426.55</v>
      </c>
      <c r="X257">
        <v>446.8</v>
      </c>
      <c r="Y257">
        <v>426.55</v>
      </c>
      <c r="Z257">
        <v>460.2</v>
      </c>
      <c r="AA257">
        <v>426.55</v>
      </c>
      <c r="AB257">
        <v>528.70000000000005</v>
      </c>
      <c r="AC257" s="1">
        <f>(Table2[[#This Row],[Close Price]]/Table2[[#This Row],[Day Low]])-1</f>
        <v>3.5869182979721081E-2</v>
      </c>
      <c r="AD257" s="1">
        <f>(Table2[[#This Row],[Day High]]/Table2[[#This Row],[Close Price]])-1</f>
        <v>1.1202896910716298E-2</v>
      </c>
      <c r="AE257" s="1">
        <f>(Table2[[#This Row],[Close Price]]/Table2[[#This Row],[Current Week Low]])-1</f>
        <v>3.5869182979721081E-2</v>
      </c>
      <c r="AF257" s="1">
        <f>(Table2[[#This Row],[Current Week High]]/Table2[[#This Row],[Close Price]])-1</f>
        <v>4.1529930972049156E-2</v>
      </c>
      <c r="AG257" s="1">
        <f>(Table2[[#This Row],[Close Price]]/Table2[[#This Row],[Current Month Low]])-1</f>
        <v>3.5869182979721081E-2</v>
      </c>
      <c r="AH257" s="1">
        <f>(Table2[[#This Row],[Current Month High]]/Table2[[#This Row],[Close Price]])-1</f>
        <v>0.19655991852438603</v>
      </c>
      <c r="AI257">
        <v>26.637999321036499</v>
      </c>
      <c r="AJ257">
        <v>62.714048978088698</v>
      </c>
      <c r="AK257" t="str">
        <f>IF(AND(Table2[[#This Row],[20D EMA]]&gt;Table2[[#This Row],[50D EMA]],Table2[[#This Row],[50D EMA]]&gt;Table2[[#This Row],[200D EMA]]),"Uptrend","Downtrend/NoTrend")</f>
        <v>Downtrend/NoTrend</v>
      </c>
      <c r="AL257">
        <v>-0.06</v>
      </c>
      <c r="AM257" t="s">
        <v>3190</v>
      </c>
      <c r="AN257">
        <v>-14.8</v>
      </c>
      <c r="AO257" t="s">
        <v>3190</v>
      </c>
      <c r="AP257">
        <v>0.124268494535623</v>
      </c>
      <c r="AQ257">
        <f>(Table2[[#This Row],[Sharpe Ratio]]-AVERAGE(Table2[Sharpe Ratio]))/_xlfn.STDEV.P(Table2[Sharpe Ratio])</f>
        <v>0.68531566405290945</v>
      </c>
      <c r="AR2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7">
        <f>_xlfn.RANK.AVG(Table2[[#This Row],[1Y Return vs Nifty Z-Score]],Table2[1Y Return vs Nifty Z-Score])</f>
        <v>436</v>
      </c>
      <c r="AT257">
        <f>_xlfn.RANK.AVG(Table2[[#This Row],[6M Return vs Nifty Z-Score]],Table2[6M Return vs Nifty Z-Score])</f>
        <v>263</v>
      </c>
      <c r="AU257">
        <f>_xlfn.RANK.AVG(Table2[[#This Row],[Sharpe Ratio Z-Score]],Table2[Sharpe Ratio Z-Score])</f>
        <v>166</v>
      </c>
      <c r="AV257">
        <f>(Table2[[#This Row],[Rank 1Y]]+Table2[[#This Row],[Rank 6M]]+Table2[[#This Row],[Rank Sharpe]])/3</f>
        <v>288.33333333333331</v>
      </c>
    </row>
    <row r="258" spans="1:48" x14ac:dyDescent="0.3">
      <c r="A258" t="s">
        <v>1021</v>
      </c>
      <c r="B258" t="s">
        <v>1022</v>
      </c>
      <c r="C258" t="s">
        <v>3143</v>
      </c>
      <c r="D258" t="s">
        <v>18</v>
      </c>
      <c r="E258">
        <v>14048.301476000001</v>
      </c>
      <c r="F258">
        <v>929.95</v>
      </c>
      <c r="G258">
        <v>31.350786336897801</v>
      </c>
      <c r="H258">
        <f>(Table2[[#This Row],[1Y Return vs Nifty]]-AVERAGE(Table2[1Y Return vs Nifty]))/_xlfn.STDEV.P(Table2[1Y Return vs Nifty])</f>
        <v>0.12688585351003429</v>
      </c>
      <c r="I258">
        <v>8.6617169428199201</v>
      </c>
      <c r="J258">
        <f>(Table2[[#This Row],[1M Return vs Nifty]]-AVERAGE(Table2[1M Return vs Nifty]))/_xlfn.STDEV.P(Table2[1M Return vs Nifty])</f>
        <v>1.0243287259437532</v>
      </c>
      <c r="K258">
        <v>-13.058747370424401</v>
      </c>
      <c r="L258">
        <f>(Table2[[#This Row],[6M Return vs Nifty]]-AVERAGE(Table2[6M Return vs Nifty]))/_xlfn.STDEV.P(Table2[6M Return vs Nifty])</f>
        <v>-0.68127005802465801</v>
      </c>
      <c r="M258">
        <v>5.3277506641045003</v>
      </c>
      <c r="N258">
        <f>(Table2[[#This Row],[1W Return vs Nifty]]-AVERAGE(Table2[1W Return vs Nifty]))/_xlfn.STDEV.P(Table2[1W Return vs Nifty])</f>
        <v>1.1435254913537301</v>
      </c>
      <c r="O258">
        <v>920.33</v>
      </c>
      <c r="P258">
        <v>932.73084861708605</v>
      </c>
      <c r="Q258">
        <v>877.44264290373701</v>
      </c>
      <c r="R258">
        <v>63.279814804607597</v>
      </c>
      <c r="S258" s="1">
        <f>(Table2[[#This Row],[Close Price]]-Table2[[#This Row],[20D EMA]])/Table2[[#This Row],[20D EMA]]</f>
        <v>1.0452772375126318E-2</v>
      </c>
      <c r="T258" s="1">
        <f>(Table2[[#This Row],[Close Price]]-Table2[[#This Row],[50D EMA]])/Table2[[#This Row],[50D EMA]]</f>
        <v>-2.9814052158873426E-3</v>
      </c>
      <c r="U258" s="1">
        <f>(Table2[[#This Row],[Close Price]]-Table2[[#This Row],[200D EMA]])/Table2[[#This Row],[200D EMA]]</f>
        <v>5.9841355467406369E-2</v>
      </c>
      <c r="V258">
        <v>1.08051723546514</v>
      </c>
      <c r="W258">
        <v>911.35</v>
      </c>
      <c r="X258">
        <v>941</v>
      </c>
      <c r="Y258">
        <v>884</v>
      </c>
      <c r="Z258">
        <v>999</v>
      </c>
      <c r="AA258">
        <v>882.7</v>
      </c>
      <c r="AB258">
        <v>999</v>
      </c>
      <c r="AC258" s="1">
        <f>(Table2[[#This Row],[Close Price]]/Table2[[#This Row],[Day Low]])-1</f>
        <v>2.0409282931914241E-2</v>
      </c>
      <c r="AD258" s="1">
        <f>(Table2[[#This Row],[Day High]]/Table2[[#This Row],[Close Price]])-1</f>
        <v>1.1882359266627285E-2</v>
      </c>
      <c r="AE258" s="1">
        <f>(Table2[[#This Row],[Close Price]]/Table2[[#This Row],[Current Week Low]])-1</f>
        <v>5.1979638009049811E-2</v>
      </c>
      <c r="AF258" s="1">
        <f>(Table2[[#This Row],[Current Week High]]/Table2[[#This Row],[Close Price]])-1</f>
        <v>7.4251303833539284E-2</v>
      </c>
      <c r="AG258" s="1">
        <f>(Table2[[#This Row],[Close Price]]/Table2[[#This Row],[Current Month Low]])-1</f>
        <v>5.3528945281522633E-2</v>
      </c>
      <c r="AH258" s="1">
        <f>(Table2[[#This Row],[Current Month High]]/Table2[[#This Row],[Close Price]])-1</f>
        <v>7.4251303833539284E-2</v>
      </c>
      <c r="AI258">
        <v>37.104145384160397</v>
      </c>
      <c r="AJ258">
        <v>83.043007577994302</v>
      </c>
      <c r="AK258" t="str">
        <f>IF(AND(Table2[[#This Row],[20D EMA]]&gt;Table2[[#This Row],[50D EMA]],Table2[[#This Row],[50D EMA]]&gt;Table2[[#This Row],[200D EMA]]),"Uptrend","Downtrend/NoTrend")</f>
        <v>Downtrend/NoTrend</v>
      </c>
      <c r="AL258">
        <v>0</v>
      </c>
      <c r="AM258" t="s">
        <v>3192</v>
      </c>
      <c r="AN258">
        <v>-0.62</v>
      </c>
      <c r="AO258" t="s">
        <v>3190</v>
      </c>
      <c r="AP258">
        <v>0.182275626334226</v>
      </c>
      <c r="AQ258">
        <f>(Table2[[#This Row],[Sharpe Ratio]]-AVERAGE(Table2[Sharpe Ratio]))/_xlfn.STDEV.P(Table2[Sharpe Ratio])</f>
        <v>1.3650258186722377</v>
      </c>
      <c r="AR2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58">
        <f>_xlfn.RANK.AVG(Table2[[#This Row],[1Y Return vs Nifty Z-Score]],Table2[1Y Return vs Nifty Z-Score])</f>
        <v>256</v>
      </c>
      <c r="AT258">
        <f>_xlfn.RANK.AVG(Table2[[#This Row],[6M Return vs Nifty Z-Score]],Table2[6M Return vs Nifty Z-Score])</f>
        <v>551</v>
      </c>
      <c r="AU258">
        <f>_xlfn.RANK.AVG(Table2[[#This Row],[Sharpe Ratio Z-Score]],Table2[Sharpe Ratio Z-Score])</f>
        <v>67</v>
      </c>
      <c r="AV258">
        <f>(Table2[[#This Row],[Rank 1Y]]+Table2[[#This Row],[Rank 6M]]+Table2[[#This Row],[Rank Sharpe]])/3</f>
        <v>291.33333333333331</v>
      </c>
    </row>
    <row r="259" spans="1:48" x14ac:dyDescent="0.3">
      <c r="A259" t="s">
        <v>1017</v>
      </c>
      <c r="B259" t="s">
        <v>1018</v>
      </c>
      <c r="C259" t="s">
        <v>3156</v>
      </c>
      <c r="D259" t="s">
        <v>736</v>
      </c>
      <c r="E259">
        <v>14138.700738019999</v>
      </c>
      <c r="F259">
        <v>3004.35</v>
      </c>
      <c r="G259">
        <v>19.970078470818301</v>
      </c>
      <c r="H259">
        <f>(Table2[[#This Row],[1Y Return vs Nifty]]-AVERAGE(Table2[1Y Return vs Nifty]))/_xlfn.STDEV.P(Table2[1Y Return vs Nifty])</f>
        <v>-6.7024733940360307E-2</v>
      </c>
      <c r="I259">
        <v>13.322642834866301</v>
      </c>
      <c r="J259">
        <f>(Table2[[#This Row],[1M Return vs Nifty]]-AVERAGE(Table2[1M Return vs Nifty]))/_xlfn.STDEV.P(Table2[1M Return vs Nifty])</f>
        <v>1.5607612884737967</v>
      </c>
      <c r="K259">
        <v>9.6372666075195195</v>
      </c>
      <c r="L259">
        <f>(Table2[[#This Row],[6M Return vs Nifty]]-AVERAGE(Table2[6M Return vs Nifty]))/_xlfn.STDEV.P(Table2[6M Return vs Nifty])</f>
        <v>3.9579459087817813E-2</v>
      </c>
      <c r="M259">
        <v>-2.04516381900546</v>
      </c>
      <c r="N259">
        <f>(Table2[[#This Row],[1W Return vs Nifty]]-AVERAGE(Table2[1W Return vs Nifty]))/_xlfn.STDEV.P(Table2[1W Return vs Nifty])</f>
        <v>-0.48036726136184993</v>
      </c>
      <c r="O259">
        <v>2985.58</v>
      </c>
      <c r="P259">
        <v>2845.76686939826</v>
      </c>
      <c r="Q259">
        <v>2525.2644886390499</v>
      </c>
      <c r="R259">
        <v>48.929555872482602</v>
      </c>
      <c r="S259" s="1">
        <f>(Table2[[#This Row],[Close Price]]-Table2[[#This Row],[20D EMA]])/Table2[[#This Row],[20D EMA]]</f>
        <v>6.2868856302627906E-3</v>
      </c>
      <c r="T259" s="1">
        <f>(Table2[[#This Row],[Close Price]]-Table2[[#This Row],[50D EMA]])/Table2[[#This Row],[50D EMA]]</f>
        <v>5.5725974009695464E-2</v>
      </c>
      <c r="U259" s="1">
        <f>(Table2[[#This Row],[Close Price]]-Table2[[#This Row],[200D EMA]])/Table2[[#This Row],[200D EMA]]</f>
        <v>0.1897169637146188</v>
      </c>
      <c r="V259">
        <v>0.97960123629836204</v>
      </c>
      <c r="W259">
        <v>2934.05</v>
      </c>
      <c r="X259">
        <v>3040.9</v>
      </c>
      <c r="Y259">
        <v>2934.05</v>
      </c>
      <c r="Z259">
        <v>3108</v>
      </c>
      <c r="AA259">
        <v>2909.8</v>
      </c>
      <c r="AB259">
        <v>3217</v>
      </c>
      <c r="AC259" s="1">
        <f>(Table2[[#This Row],[Close Price]]/Table2[[#This Row],[Day Low]])-1</f>
        <v>2.396005521378286E-2</v>
      </c>
      <c r="AD259" s="1">
        <f>(Table2[[#This Row],[Day High]]/Table2[[#This Row],[Close Price]])-1</f>
        <v>1.2165693078369788E-2</v>
      </c>
      <c r="AE259" s="1">
        <f>(Table2[[#This Row],[Close Price]]/Table2[[#This Row],[Current Week Low]])-1</f>
        <v>2.396005521378286E-2</v>
      </c>
      <c r="AF259" s="1">
        <f>(Table2[[#This Row],[Current Week High]]/Table2[[#This Row],[Close Price]])-1</f>
        <v>3.4499975036197617E-2</v>
      </c>
      <c r="AG259" s="1">
        <f>(Table2[[#This Row],[Close Price]]/Table2[[#This Row],[Current Month Low]])-1</f>
        <v>3.2493642174719728E-2</v>
      </c>
      <c r="AH259" s="1">
        <f>(Table2[[#This Row],[Current Month High]]/Table2[[#This Row],[Close Price]])-1</f>
        <v>7.0780701316424555E-2</v>
      </c>
      <c r="AI259">
        <v>7.0780701316424501</v>
      </c>
      <c r="AJ259">
        <v>61.04797641383</v>
      </c>
      <c r="AK259" t="str">
        <f>IF(AND(Table2[[#This Row],[20D EMA]]&gt;Table2[[#This Row],[50D EMA]],Table2[[#This Row],[50D EMA]]&gt;Table2[[#This Row],[200D EMA]]),"Uptrend","Downtrend/NoTrend")</f>
        <v>Uptrend</v>
      </c>
      <c r="AL259">
        <v>0.22</v>
      </c>
      <c r="AM259" t="s">
        <v>3191</v>
      </c>
      <c r="AN259">
        <v>-2.4300000000000002</v>
      </c>
      <c r="AO259" t="s">
        <v>3190</v>
      </c>
      <c r="AP259">
        <v>9.2442582002314005E-2</v>
      </c>
      <c r="AQ259">
        <f>(Table2[[#This Row],[Sharpe Ratio]]-AVERAGE(Table2[Sharpe Ratio]))/_xlfn.STDEV.P(Table2[Sharpe Ratio])</f>
        <v>0.31238917625442719</v>
      </c>
      <c r="AR2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1.3653379285138314</v>
      </c>
      <c r="AS259">
        <f>_xlfn.RANK.AVG(Table2[[#This Row],[1Y Return vs Nifty Z-Score]],Table2[1Y Return vs Nifty Z-Score])</f>
        <v>310</v>
      </c>
      <c r="AT259">
        <f>_xlfn.RANK.AVG(Table2[[#This Row],[6M Return vs Nifty Z-Score]],Table2[6M Return vs Nifty Z-Score])</f>
        <v>303</v>
      </c>
      <c r="AU259">
        <f>_xlfn.RANK.AVG(Table2[[#This Row],[Sharpe Ratio Z-Score]],Table2[Sharpe Ratio Z-Score])</f>
        <v>263</v>
      </c>
      <c r="AV259">
        <f>(Table2[[#This Row],[Rank 1Y]]+Table2[[#This Row],[Rank 6M]]+Table2[[#This Row],[Rank Sharpe]])/3</f>
        <v>292</v>
      </c>
    </row>
    <row r="260" spans="1:48" x14ac:dyDescent="0.3">
      <c r="A260" t="s">
        <v>764</v>
      </c>
      <c r="B260" t="s">
        <v>765</v>
      </c>
      <c r="C260" t="s">
        <v>3145</v>
      </c>
      <c r="D260" t="s">
        <v>222</v>
      </c>
      <c r="E260">
        <v>22063.34170614</v>
      </c>
      <c r="F260">
        <v>761.65</v>
      </c>
      <c r="G260">
        <v>47.2473980188241</v>
      </c>
      <c r="H260">
        <f>(Table2[[#This Row],[1Y Return vs Nifty]]-AVERAGE(Table2[1Y Return vs Nifty]))/_xlfn.STDEV.P(Table2[1Y Return vs Nifty])</f>
        <v>0.39774082544905309</v>
      </c>
      <c r="I260">
        <v>2.8862445544605499</v>
      </c>
      <c r="J260">
        <f>(Table2[[#This Row],[1M Return vs Nifty]]-AVERAGE(Table2[1M Return vs Nifty]))/_xlfn.STDEV.P(Table2[1M Return vs Nifty])</f>
        <v>0.35962142853832657</v>
      </c>
      <c r="K260">
        <v>36.4514286545175</v>
      </c>
      <c r="L260">
        <f>(Table2[[#This Row],[6M Return vs Nifty]]-AVERAGE(Table2[6M Return vs Nifty]))/_xlfn.STDEV.P(Table2[6M Return vs Nifty])</f>
        <v>0.89122573416229345</v>
      </c>
      <c r="M260">
        <v>9.6062554389657606</v>
      </c>
      <c r="N260">
        <f>(Table2[[#This Row],[1W Return vs Nifty]]-AVERAGE(Table2[1W Return vs Nifty]))/_xlfn.STDEV.P(Table2[1W Return vs Nifty])</f>
        <v>2.085871006451248</v>
      </c>
      <c r="O260">
        <v>728.6</v>
      </c>
      <c r="P260">
        <v>718.48258557263898</v>
      </c>
      <c r="Q260">
        <v>617.44578931424905</v>
      </c>
      <c r="R260">
        <v>65.866005293221505</v>
      </c>
      <c r="S260" s="1">
        <f>(Table2[[#This Row],[Close Price]]-Table2[[#This Row],[20D EMA]])/Table2[[#This Row],[20D EMA]]</f>
        <v>4.536096623661811E-2</v>
      </c>
      <c r="T260" s="1">
        <f>(Table2[[#This Row],[Close Price]]-Table2[[#This Row],[50D EMA]])/Table2[[#This Row],[50D EMA]]</f>
        <v>6.0081364940746701E-2</v>
      </c>
      <c r="U260" s="1">
        <f>(Table2[[#This Row],[Close Price]]-Table2[[#This Row],[200D EMA]])/Table2[[#This Row],[200D EMA]]</f>
        <v>0.23354958958568295</v>
      </c>
      <c r="V260">
        <v>2.0276743074767301</v>
      </c>
      <c r="W260">
        <v>747.25</v>
      </c>
      <c r="X260">
        <v>767.65</v>
      </c>
      <c r="Y260">
        <v>681.3</v>
      </c>
      <c r="Z260">
        <v>804</v>
      </c>
      <c r="AA260">
        <v>667.55</v>
      </c>
      <c r="AB260">
        <v>804</v>
      </c>
      <c r="AC260" s="1">
        <f>(Table2[[#This Row],[Close Price]]/Table2[[#This Row],[Day Low]])-1</f>
        <v>1.9270659083305386E-2</v>
      </c>
      <c r="AD260" s="1">
        <f>(Table2[[#This Row],[Day High]]/Table2[[#This Row],[Close Price]])-1</f>
        <v>7.8776340838968562E-3</v>
      </c>
      <c r="AE260" s="1">
        <f>(Table2[[#This Row],[Close Price]]/Table2[[#This Row],[Current Week Low]])-1</f>
        <v>0.11793629825333918</v>
      </c>
      <c r="AF260" s="1">
        <f>(Table2[[#This Row],[Current Week High]]/Table2[[#This Row],[Close Price]])-1</f>
        <v>5.5602967242171619E-2</v>
      </c>
      <c r="AG260" s="1">
        <f>(Table2[[#This Row],[Close Price]]/Table2[[#This Row],[Current Month Low]])-1</f>
        <v>0.14096322372855963</v>
      </c>
      <c r="AH260" s="1">
        <f>(Table2[[#This Row],[Current Month High]]/Table2[[#This Row],[Close Price]])-1</f>
        <v>5.5602967242171619E-2</v>
      </c>
      <c r="AI260">
        <v>5.5602967242171601</v>
      </c>
      <c r="AJ260">
        <v>80.059101654846302</v>
      </c>
      <c r="AK260" t="str">
        <f>IF(AND(Table2[[#This Row],[20D EMA]]&gt;Table2[[#This Row],[50D EMA]],Table2[[#This Row],[50D EMA]]&gt;Table2[[#This Row],[200D EMA]]),"Uptrend","Downtrend/NoTrend")</f>
        <v>Uptrend</v>
      </c>
      <c r="AL260">
        <v>0.05</v>
      </c>
      <c r="AM260" t="s">
        <v>3191</v>
      </c>
      <c r="AN260">
        <v>1.57</v>
      </c>
      <c r="AO260" t="s">
        <v>3191</v>
      </c>
      <c r="AP260">
        <v>-9.3740311571380002E-3</v>
      </c>
      <c r="AQ260">
        <f>(Table2[[#This Row],[Sharpe Ratio]]-AVERAGE(Table2[Sharpe Ratio]))/_xlfn.STDEV.P(Table2[Sharpe Ratio])</f>
        <v>-0.88066732779244516</v>
      </c>
      <c r="AR2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2.8537916668084762</v>
      </c>
      <c r="AS260">
        <f>_xlfn.RANK.AVG(Table2[[#This Row],[1Y Return vs Nifty Z-Score]],Table2[1Y Return vs Nifty Z-Score])</f>
        <v>188</v>
      </c>
      <c r="AT260">
        <f>_xlfn.RANK.AVG(Table2[[#This Row],[6M Return vs Nifty Z-Score]],Table2[6M Return vs Nifty Z-Score])</f>
        <v>99</v>
      </c>
      <c r="AU260">
        <f>_xlfn.RANK.AVG(Table2[[#This Row],[Sharpe Ratio Z-Score]],Table2[Sharpe Ratio Z-Score])</f>
        <v>596</v>
      </c>
      <c r="AV260">
        <f>(Table2[[#This Row],[Rank 1Y]]+Table2[[#This Row],[Rank 6M]]+Table2[[#This Row],[Rank Sharpe]])/3</f>
        <v>294.33333333333331</v>
      </c>
    </row>
    <row r="261" spans="1:48" x14ac:dyDescent="0.3">
      <c r="A261" t="s">
        <v>845</v>
      </c>
      <c r="B261" t="s">
        <v>846</v>
      </c>
      <c r="C261" t="s">
        <v>3155</v>
      </c>
      <c r="D261" t="s">
        <v>229</v>
      </c>
      <c r="E261">
        <v>19074.568325234999</v>
      </c>
      <c r="F261">
        <v>439.9</v>
      </c>
      <c r="G261">
        <v>20.4320698701626</v>
      </c>
      <c r="H261">
        <f>(Table2[[#This Row],[1Y Return vs Nifty]]-AVERAGE(Table2[1Y Return vs Nifty]))/_xlfn.STDEV.P(Table2[1Y Return vs Nifty])</f>
        <v>-5.9153077388056259E-2</v>
      </c>
      <c r="I261">
        <v>-4.5803980833355</v>
      </c>
      <c r="J261">
        <f>(Table2[[#This Row],[1M Return vs Nifty]]-AVERAGE(Table2[1M Return vs Nifty]))/_xlfn.STDEV.P(Table2[1M Return vs Nifty])</f>
        <v>-0.49972504820440244</v>
      </c>
      <c r="K261">
        <v>14.4575631630373</v>
      </c>
      <c r="L261">
        <f>(Table2[[#This Row],[6M Return vs Nifty]]-AVERAGE(Table2[6M Return vs Nifty]))/_xlfn.STDEV.P(Table2[6M Return vs Nifty])</f>
        <v>0.19267719897115848</v>
      </c>
      <c r="M261">
        <v>0.30477255177328999</v>
      </c>
      <c r="N261">
        <f>(Table2[[#This Row],[1W Return vs Nifty]]-AVERAGE(Table2[1W Return vs Nifty]))/_xlfn.STDEV.P(Table2[1W Return vs Nifty])</f>
        <v>3.7208881775608875E-2</v>
      </c>
      <c r="O261">
        <v>444.77</v>
      </c>
      <c r="P261">
        <v>449.703370264174</v>
      </c>
      <c r="Q261">
        <v>399.833898090731</v>
      </c>
      <c r="R261">
        <v>40.153760623692001</v>
      </c>
      <c r="S261" s="1">
        <f>(Table2[[#This Row],[Close Price]]-Table2[[#This Row],[20D EMA]])/Table2[[#This Row],[20D EMA]]</f>
        <v>-1.0949479506261675E-2</v>
      </c>
      <c r="T261" s="1">
        <f>(Table2[[#This Row],[Close Price]]-Table2[[#This Row],[50D EMA]])/Table2[[#This Row],[50D EMA]]</f>
        <v>-2.1799637077247438E-2</v>
      </c>
      <c r="U261" s="1">
        <f>(Table2[[#This Row],[Close Price]]-Table2[[#This Row],[200D EMA]])/Table2[[#This Row],[200D EMA]]</f>
        <v>0.100206866152647</v>
      </c>
      <c r="V261">
        <v>0.57159864607100996</v>
      </c>
      <c r="W261">
        <v>428.6</v>
      </c>
      <c r="X261">
        <v>442</v>
      </c>
      <c r="Y261">
        <v>428.6</v>
      </c>
      <c r="Z261">
        <v>453.8</v>
      </c>
      <c r="AA261">
        <v>419.65</v>
      </c>
      <c r="AB261">
        <v>453.8</v>
      </c>
      <c r="AC261" s="1">
        <f>(Table2[[#This Row],[Close Price]]/Table2[[#This Row],[Day Low]])-1</f>
        <v>2.6364909006066251E-2</v>
      </c>
      <c r="AD261" s="1">
        <f>(Table2[[#This Row],[Day High]]/Table2[[#This Row],[Close Price]])-1</f>
        <v>4.7738122300522434E-3</v>
      </c>
      <c r="AE261" s="1">
        <f>(Table2[[#This Row],[Close Price]]/Table2[[#This Row],[Current Week Low]])-1</f>
        <v>2.6364909006066251E-2</v>
      </c>
      <c r="AF261" s="1">
        <f>(Table2[[#This Row],[Current Week High]]/Table2[[#This Row],[Close Price]])-1</f>
        <v>3.1598090475108087E-2</v>
      </c>
      <c r="AG261" s="1">
        <f>(Table2[[#This Row],[Close Price]]/Table2[[#This Row],[Current Month Low]])-1</f>
        <v>4.825449779578217E-2</v>
      </c>
      <c r="AH261" s="1">
        <f>(Table2[[#This Row],[Current Month High]]/Table2[[#This Row],[Close Price]])-1</f>
        <v>3.1598090475108087E-2</v>
      </c>
      <c r="AI261">
        <v>31.2684701068424</v>
      </c>
      <c r="AJ261">
        <v>55.3867891204521</v>
      </c>
      <c r="AK261" t="str">
        <f>IF(AND(Table2[[#This Row],[20D EMA]]&gt;Table2[[#This Row],[50D EMA]],Table2[[#This Row],[50D EMA]]&gt;Table2[[#This Row],[200D EMA]]),"Uptrend","Downtrend/NoTrend")</f>
        <v>Downtrend/NoTrend</v>
      </c>
      <c r="AL261">
        <v>-0.01</v>
      </c>
      <c r="AM261" t="s">
        <v>3190</v>
      </c>
      <c r="AN261">
        <v>-0.34</v>
      </c>
      <c r="AO261" t="s">
        <v>3190</v>
      </c>
      <c r="AP261">
        <v>6.6657609877441001E-2</v>
      </c>
      <c r="AQ261">
        <f>(Table2[[#This Row],[Sharpe Ratio]]-AVERAGE(Table2[Sharpe Ratio]))/_xlfn.STDEV.P(Table2[Sharpe Ratio])</f>
        <v>1.0248614457600171E-2</v>
      </c>
      <c r="AR2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1">
        <f>_xlfn.RANK.AVG(Table2[[#This Row],[1Y Return vs Nifty Z-Score]],Table2[1Y Return vs Nifty Z-Score])</f>
        <v>305</v>
      </c>
      <c r="AT261">
        <f>_xlfn.RANK.AVG(Table2[[#This Row],[6M Return vs Nifty Z-Score]],Table2[6M Return vs Nifty Z-Score])</f>
        <v>241</v>
      </c>
      <c r="AU261">
        <f>_xlfn.RANK.AVG(Table2[[#This Row],[Sharpe Ratio Z-Score]],Table2[Sharpe Ratio Z-Score])</f>
        <v>337</v>
      </c>
      <c r="AV261">
        <f>(Table2[[#This Row],[Rank 1Y]]+Table2[[#This Row],[Rank 6M]]+Table2[[#This Row],[Rank Sharpe]])/3</f>
        <v>294.33333333333331</v>
      </c>
    </row>
    <row r="262" spans="1:48" x14ac:dyDescent="0.3">
      <c r="A262" t="s">
        <v>1293</v>
      </c>
      <c r="B262" t="s">
        <v>1294</v>
      </c>
      <c r="C262" t="s">
        <v>3154</v>
      </c>
      <c r="D262" t="s">
        <v>281</v>
      </c>
      <c r="E262">
        <v>9162.2183500350002</v>
      </c>
      <c r="F262">
        <v>1581.1</v>
      </c>
      <c r="G262">
        <v>107.024650150319</v>
      </c>
      <c r="H262">
        <f>(Table2[[#This Row],[1Y Return vs Nifty]]-AVERAGE(Table2[1Y Return vs Nifty]))/_xlfn.STDEV.P(Table2[1Y Return vs Nifty])</f>
        <v>1.416257618375188</v>
      </c>
      <c r="I262">
        <v>3.8490888827108698</v>
      </c>
      <c r="J262">
        <f>(Table2[[#This Row],[1M Return vs Nifty]]-AVERAGE(Table2[1M Return vs Nifty]))/_xlfn.STDEV.P(Table2[1M Return vs Nifty])</f>
        <v>0.4704365460243648</v>
      </c>
      <c r="K262">
        <v>11.438107756274499</v>
      </c>
      <c r="L262">
        <f>(Table2[[#This Row],[6M Return vs Nifty]]-AVERAGE(Table2[6M Return vs Nifty]))/_xlfn.STDEV.P(Table2[6M Return vs Nifty])</f>
        <v>9.6776087259523955E-2</v>
      </c>
      <c r="M262">
        <v>4.53478248912735</v>
      </c>
      <c r="N262">
        <f>(Table2[[#This Row],[1W Return vs Nifty]]-AVERAGE(Table2[1W Return vs Nifty]))/_xlfn.STDEV.P(Table2[1W Return vs Nifty])</f>
        <v>0.96887335407079045</v>
      </c>
      <c r="O262">
        <v>1505.8</v>
      </c>
      <c r="P262">
        <v>1531.3023415187699</v>
      </c>
      <c r="Q262">
        <v>1368.8568174612001</v>
      </c>
      <c r="R262">
        <v>67.614040456709802</v>
      </c>
      <c r="S262" s="1">
        <f>(Table2[[#This Row],[Close Price]]-Table2[[#This Row],[20D EMA]])/Table2[[#This Row],[20D EMA]]</f>
        <v>5.0006640988179016E-2</v>
      </c>
      <c r="T262" s="1">
        <f>(Table2[[#This Row],[Close Price]]-Table2[[#This Row],[50D EMA]])/Table2[[#This Row],[50D EMA]]</f>
        <v>3.251980822535664E-2</v>
      </c>
      <c r="U262" s="1">
        <f>(Table2[[#This Row],[Close Price]]-Table2[[#This Row],[200D EMA]])/Table2[[#This Row],[200D EMA]]</f>
        <v>0.15505141212098744</v>
      </c>
      <c r="V262">
        <v>0.75471287860668301</v>
      </c>
      <c r="W262">
        <v>1487.05</v>
      </c>
      <c r="X262">
        <v>1590</v>
      </c>
      <c r="Y262">
        <v>1483.4</v>
      </c>
      <c r="Z262">
        <v>1590</v>
      </c>
      <c r="AA262">
        <v>1320.05</v>
      </c>
      <c r="AB262">
        <v>1590</v>
      </c>
      <c r="AC262" s="1">
        <f>(Table2[[#This Row],[Close Price]]/Table2[[#This Row],[Day Low]])-1</f>
        <v>6.3246024007262758E-2</v>
      </c>
      <c r="AD262" s="1">
        <f>(Table2[[#This Row],[Day High]]/Table2[[#This Row],[Close Price]])-1</f>
        <v>5.6289924735943853E-3</v>
      </c>
      <c r="AE262" s="1">
        <f>(Table2[[#This Row],[Close Price]]/Table2[[#This Row],[Current Week Low]])-1</f>
        <v>6.5862208440069958E-2</v>
      </c>
      <c r="AF262" s="1">
        <f>(Table2[[#This Row],[Current Week High]]/Table2[[#This Row],[Close Price]])-1</f>
        <v>5.6289924735943853E-3</v>
      </c>
      <c r="AG262" s="1">
        <f>(Table2[[#This Row],[Close Price]]/Table2[[#This Row],[Current Month Low]])-1</f>
        <v>0.19775766069467071</v>
      </c>
      <c r="AH262" s="1">
        <f>(Table2[[#This Row],[Current Month High]]/Table2[[#This Row],[Close Price]])-1</f>
        <v>5.6289924735943853E-3</v>
      </c>
      <c r="AI262">
        <v>31.553981405350701</v>
      </c>
      <c r="AJ262">
        <v>146.12391033623899</v>
      </c>
      <c r="AK262" t="str">
        <f>IF(AND(Table2[[#This Row],[20D EMA]]&gt;Table2[[#This Row],[50D EMA]],Table2[[#This Row],[50D EMA]]&gt;Table2[[#This Row],[200D EMA]]),"Uptrend","Downtrend/NoTrend")</f>
        <v>Downtrend/NoTrend</v>
      </c>
      <c r="AL262">
        <v>0.01</v>
      </c>
      <c r="AM262" t="s">
        <v>3191</v>
      </c>
      <c r="AN262">
        <v>9.49</v>
      </c>
      <c r="AO262" t="s">
        <v>3191</v>
      </c>
      <c r="AQ262">
        <f>(Table2[[#This Row],[Sharpe Ratio]]-AVERAGE(Table2[Sharpe Ratio]))/_xlfn.STDEV.P(Table2[Sharpe Ratio])</f>
        <v>-0.77082524510946515</v>
      </c>
      <c r="AR2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2">
        <f>_xlfn.RANK.AVG(Table2[[#This Row],[1Y Return vs Nifty Z-Score]],Table2[1Y Return vs Nifty Z-Score])</f>
        <v>62</v>
      </c>
      <c r="AT262">
        <f>_xlfn.RANK.AVG(Table2[[#This Row],[6M Return vs Nifty Z-Score]],Table2[6M Return vs Nifty Z-Score])</f>
        <v>273</v>
      </c>
      <c r="AU262">
        <f>_xlfn.RANK.AVG(Table2[[#This Row],[Sharpe Ratio Z-Score]],Table2[Sharpe Ratio Z-Score])</f>
        <v>548.5</v>
      </c>
      <c r="AV262">
        <f>(Table2[[#This Row],[Rank 1Y]]+Table2[[#This Row],[Rank 6M]]+Table2[[#This Row],[Rank Sharpe]])/3</f>
        <v>294.5</v>
      </c>
    </row>
    <row r="263" spans="1:48" x14ac:dyDescent="0.3">
      <c r="A263" t="s">
        <v>923</v>
      </c>
      <c r="B263" t="s">
        <v>924</v>
      </c>
      <c r="C263" t="s">
        <v>3145</v>
      </c>
      <c r="D263" t="s">
        <v>222</v>
      </c>
      <c r="E263">
        <v>16633.798339950001</v>
      </c>
      <c r="F263">
        <v>1280</v>
      </c>
      <c r="G263">
        <v>32.411646345863097</v>
      </c>
      <c r="H263">
        <f>(Table2[[#This Row],[1Y Return vs Nifty]]-AVERAGE(Table2[1Y Return vs Nifty]))/_xlfn.STDEV.P(Table2[1Y Return vs Nifty])</f>
        <v>0.14496135373038713</v>
      </c>
      <c r="I263">
        <v>2.0820149905972398</v>
      </c>
      <c r="J263">
        <f>(Table2[[#This Row],[1M Return vs Nifty]]-AVERAGE(Table2[1M Return vs Nifty]))/_xlfn.STDEV.P(Table2[1M Return vs Nifty])</f>
        <v>0.26706150894342351</v>
      </c>
      <c r="K263">
        <v>28.841843430492499</v>
      </c>
      <c r="L263">
        <f>(Table2[[#This Row],[6M Return vs Nifty]]-AVERAGE(Table2[6M Return vs Nifty]))/_xlfn.STDEV.P(Table2[6M Return vs Nifty])</f>
        <v>0.6495372227128664</v>
      </c>
      <c r="M263">
        <v>7.2538442492210402</v>
      </c>
      <c r="N263">
        <f>(Table2[[#This Row],[1W Return vs Nifty]]-AVERAGE(Table2[1W Return vs Nifty]))/_xlfn.STDEV.P(Table2[1W Return vs Nifty])</f>
        <v>1.5677497816378345</v>
      </c>
      <c r="O263">
        <v>1247.79</v>
      </c>
      <c r="P263">
        <v>1199.8862776705</v>
      </c>
      <c r="Q263">
        <v>1029.47072518503</v>
      </c>
      <c r="R263">
        <v>65.393373771247894</v>
      </c>
      <c r="S263" s="1">
        <f>(Table2[[#This Row],[Close Price]]-Table2[[#This Row],[20D EMA]])/Table2[[#This Row],[20D EMA]]</f>
        <v>2.581363851289082E-2</v>
      </c>
      <c r="T263" s="1">
        <f>(Table2[[#This Row],[Close Price]]-Table2[[#This Row],[50D EMA]])/Table2[[#This Row],[50D EMA]]</f>
        <v>6.6767762762514032E-2</v>
      </c>
      <c r="U263" s="1">
        <f>(Table2[[#This Row],[Close Price]]-Table2[[#This Row],[200D EMA]])/Table2[[#This Row],[200D EMA]]</f>
        <v>0.24335735702435013</v>
      </c>
      <c r="V263">
        <v>1.43800867299373</v>
      </c>
      <c r="W263">
        <v>1260.8499999999999</v>
      </c>
      <c r="X263">
        <v>1304</v>
      </c>
      <c r="Y263">
        <v>1188.05</v>
      </c>
      <c r="Z263">
        <v>1342.1</v>
      </c>
      <c r="AA263">
        <v>1160.4000000000001</v>
      </c>
      <c r="AB263">
        <v>1342.1</v>
      </c>
      <c r="AC263" s="1">
        <f>(Table2[[#This Row],[Close Price]]/Table2[[#This Row],[Day Low]])-1</f>
        <v>1.5188166712931883E-2</v>
      </c>
      <c r="AD263" s="1">
        <f>(Table2[[#This Row],[Day High]]/Table2[[#This Row],[Close Price]])-1</f>
        <v>1.8750000000000044E-2</v>
      </c>
      <c r="AE263" s="1">
        <f>(Table2[[#This Row],[Close Price]]/Table2[[#This Row],[Current Week Low]])-1</f>
        <v>7.739573250284093E-2</v>
      </c>
      <c r="AF263" s="1">
        <f>(Table2[[#This Row],[Current Week High]]/Table2[[#This Row],[Close Price]])-1</f>
        <v>4.851562499999984E-2</v>
      </c>
      <c r="AG263" s="1">
        <f>(Table2[[#This Row],[Close Price]]/Table2[[#This Row],[Current Month Low]])-1</f>
        <v>0.10306790761806273</v>
      </c>
      <c r="AH263" s="1">
        <f>(Table2[[#This Row],[Current Month High]]/Table2[[#This Row],[Close Price]])-1</f>
        <v>4.851562499999984E-2</v>
      </c>
      <c r="AI263">
        <v>4.8515624999999796</v>
      </c>
      <c r="AJ263">
        <v>72.739541160593802</v>
      </c>
      <c r="AK263" t="str">
        <f>IF(AND(Table2[[#This Row],[20D EMA]]&gt;Table2[[#This Row],[50D EMA]],Table2[[#This Row],[50D EMA]]&gt;Table2[[#This Row],[200D EMA]]),"Uptrend","Downtrend/NoTrend")</f>
        <v>Uptrend</v>
      </c>
      <c r="AL263">
        <v>0.21</v>
      </c>
      <c r="AM263" t="s">
        <v>3191</v>
      </c>
      <c r="AN263">
        <v>3.74</v>
      </c>
      <c r="AO263" t="s">
        <v>3191</v>
      </c>
      <c r="AP263">
        <v>1.107662392442E-2</v>
      </c>
      <c r="AQ263">
        <f>(Table2[[#This Row],[Sharpe Ratio]]-AVERAGE(Table2[Sharpe Ratio]))/_xlfn.STDEV.P(Table2[Sharpe Ratio])</f>
        <v>-0.64103269155816212</v>
      </c>
      <c r="AR2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1.9882771754663495</v>
      </c>
      <c r="AS263">
        <f>_xlfn.RANK.AVG(Table2[[#This Row],[1Y Return vs Nifty Z-Score]],Table2[1Y Return vs Nifty Z-Score])</f>
        <v>249</v>
      </c>
      <c r="AT263">
        <f>_xlfn.RANK.AVG(Table2[[#This Row],[6M Return vs Nifty Z-Score]],Table2[6M Return vs Nifty Z-Score])</f>
        <v>135</v>
      </c>
      <c r="AU263">
        <f>_xlfn.RANK.AVG(Table2[[#This Row],[Sharpe Ratio Z-Score]],Table2[Sharpe Ratio Z-Score])</f>
        <v>500</v>
      </c>
      <c r="AV263">
        <f>(Table2[[#This Row],[Rank 1Y]]+Table2[[#This Row],[Rank 6M]]+Table2[[#This Row],[Rank Sharpe]])/3</f>
        <v>294.66666666666669</v>
      </c>
    </row>
    <row r="264" spans="1:48" x14ac:dyDescent="0.3">
      <c r="A264" t="s">
        <v>438</v>
      </c>
      <c r="B264" t="s">
        <v>439</v>
      </c>
      <c r="C264" t="s">
        <v>3152</v>
      </c>
      <c r="D264" t="s">
        <v>117</v>
      </c>
      <c r="E264">
        <v>52584.791126115</v>
      </c>
      <c r="F264">
        <v>997.7</v>
      </c>
      <c r="G264">
        <v>50.095496966312901</v>
      </c>
      <c r="H264">
        <f>(Table2[[#This Row],[1Y Return vs Nifty]]-AVERAGE(Table2[1Y Return vs Nifty]))/_xlfn.STDEV.P(Table2[1Y Return vs Nifty])</f>
        <v>0.44626825858618496</v>
      </c>
      <c r="I264">
        <v>23.181685713053898</v>
      </c>
      <c r="J264">
        <f>(Table2[[#This Row],[1M Return vs Nifty]]-AVERAGE(Table2[1M Return vs Nifty]))/_xlfn.STDEV.P(Table2[1M Return vs Nifty])</f>
        <v>2.6954524974167775</v>
      </c>
      <c r="K264">
        <v>25.710026469639899</v>
      </c>
      <c r="L264">
        <f>(Table2[[#This Row],[6M Return vs Nifty]]-AVERAGE(Table2[6M Return vs Nifty]))/_xlfn.STDEV.P(Table2[6M Return vs Nifty])</f>
        <v>0.55006738866583194</v>
      </c>
      <c r="M264">
        <v>1.34328533777506</v>
      </c>
      <c r="N264">
        <f>(Table2[[#This Row],[1W Return vs Nifty]]-AVERAGE(Table2[1W Return vs Nifty]))/_xlfn.STDEV.P(Table2[1W Return vs Nifty])</f>
        <v>0.26594249731584879</v>
      </c>
      <c r="O264">
        <v>946.18</v>
      </c>
      <c r="P264">
        <v>869.45241806000899</v>
      </c>
      <c r="Q264">
        <v>722.60393045501803</v>
      </c>
      <c r="R264">
        <v>70.671250758194205</v>
      </c>
      <c r="S264" s="1">
        <f>(Table2[[#This Row],[Close Price]]-Table2[[#This Row],[20D EMA]])/Table2[[#This Row],[20D EMA]]</f>
        <v>5.4450527383796E-2</v>
      </c>
      <c r="T264" s="1">
        <f>(Table2[[#This Row],[Close Price]]-Table2[[#This Row],[50D EMA]])/Table2[[#This Row],[50D EMA]]</f>
        <v>0.14750385331741006</v>
      </c>
      <c r="U264" s="1">
        <f>(Table2[[#This Row],[Close Price]]-Table2[[#This Row],[200D EMA]])/Table2[[#This Row],[200D EMA]]</f>
        <v>0.38070104237013513</v>
      </c>
      <c r="V264">
        <v>1.01573693023042</v>
      </c>
      <c r="W264">
        <v>967.25</v>
      </c>
      <c r="X264">
        <v>1009</v>
      </c>
      <c r="Y264">
        <v>960.85</v>
      </c>
      <c r="Z264">
        <v>1040</v>
      </c>
      <c r="AA264">
        <v>891.05</v>
      </c>
      <c r="AB264">
        <v>1040</v>
      </c>
      <c r="AC264" s="1">
        <f>(Table2[[#This Row],[Close Price]]/Table2[[#This Row],[Day Low]])-1</f>
        <v>3.148100284311206E-2</v>
      </c>
      <c r="AD264" s="1">
        <f>(Table2[[#This Row],[Day High]]/Table2[[#This Row],[Close Price]])-1</f>
        <v>1.1326049914804015E-2</v>
      </c>
      <c r="AE264" s="1">
        <f>(Table2[[#This Row],[Close Price]]/Table2[[#This Row],[Current Week Low]])-1</f>
        <v>3.8351459645106001E-2</v>
      </c>
      <c r="AF264" s="1">
        <f>(Table2[[#This Row],[Current Week High]]/Table2[[#This Row],[Close Price]])-1</f>
        <v>4.2397514282850546E-2</v>
      </c>
      <c r="AG264" s="1">
        <f>(Table2[[#This Row],[Close Price]]/Table2[[#This Row],[Current Month Low]])-1</f>
        <v>0.11969025307221837</v>
      </c>
      <c r="AH264" s="1">
        <f>(Table2[[#This Row],[Current Month High]]/Table2[[#This Row],[Close Price]])-1</f>
        <v>4.2397514282850546E-2</v>
      </c>
      <c r="AI264">
        <v>4.2397514282850501</v>
      </c>
      <c r="AJ264">
        <v>102.784552845528</v>
      </c>
      <c r="AK264" t="str">
        <f>IF(AND(Table2[[#This Row],[20D EMA]]&gt;Table2[[#This Row],[50D EMA]],Table2[[#This Row],[50D EMA]]&gt;Table2[[#This Row],[200D EMA]]),"Uptrend","Downtrend/NoTrend")</f>
        <v>Uptrend</v>
      </c>
      <c r="AL264">
        <v>0.34</v>
      </c>
      <c r="AM264" t="s">
        <v>3191</v>
      </c>
      <c r="AN264">
        <v>1.73</v>
      </c>
      <c r="AO264" t="s">
        <v>3191</v>
      </c>
      <c r="AQ264">
        <f>(Table2[[#This Row],[Sharpe Ratio]]-AVERAGE(Table2[Sharpe Ratio]))/_xlfn.STDEV.P(Table2[Sharpe Ratio])</f>
        <v>-0.77082524510946515</v>
      </c>
      <c r="AR2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3.1869053968751779</v>
      </c>
      <c r="AS264">
        <f>_xlfn.RANK.AVG(Table2[[#This Row],[1Y Return vs Nifty Z-Score]],Table2[1Y Return vs Nifty Z-Score])</f>
        <v>179</v>
      </c>
      <c r="AT264">
        <f>_xlfn.RANK.AVG(Table2[[#This Row],[6M Return vs Nifty Z-Score]],Table2[6M Return vs Nifty Z-Score])</f>
        <v>157</v>
      </c>
      <c r="AU264">
        <f>_xlfn.RANK.AVG(Table2[[#This Row],[Sharpe Ratio Z-Score]],Table2[Sharpe Ratio Z-Score])</f>
        <v>548.5</v>
      </c>
      <c r="AV264">
        <f>(Table2[[#This Row],[Rank 1Y]]+Table2[[#This Row],[Rank 6M]]+Table2[[#This Row],[Rank Sharpe]])/3</f>
        <v>294.83333333333331</v>
      </c>
    </row>
    <row r="265" spans="1:48" x14ac:dyDescent="0.3">
      <c r="A265" t="s">
        <v>822</v>
      </c>
      <c r="B265" t="s">
        <v>823</v>
      </c>
      <c r="C265" t="s">
        <v>3155</v>
      </c>
      <c r="D265" t="s">
        <v>824</v>
      </c>
      <c r="E265">
        <v>19537.8927406</v>
      </c>
      <c r="F265">
        <v>890.85</v>
      </c>
      <c r="G265">
        <v>13.076011513765099</v>
      </c>
      <c r="H265">
        <f>(Table2[[#This Row],[1Y Return vs Nifty]]-AVERAGE(Table2[1Y Return vs Nifty]))/_xlfn.STDEV.P(Table2[1Y Return vs Nifty])</f>
        <v>-0.18448953395943515</v>
      </c>
      <c r="I265">
        <v>1.6269567080040399</v>
      </c>
      <c r="J265">
        <f>(Table2[[#This Row],[1M Return vs Nifty]]-AVERAGE(Table2[1M Return vs Nifty]))/_xlfn.STDEV.P(Table2[1M Return vs Nifty])</f>
        <v>0.21468820666703498</v>
      </c>
      <c r="K265">
        <v>26.495278892332401</v>
      </c>
      <c r="L265">
        <f>(Table2[[#This Row],[6M Return vs Nifty]]-AVERAGE(Table2[6M Return vs Nifty]))/_xlfn.STDEV.P(Table2[6M Return vs Nifty])</f>
        <v>0.57500783989481785</v>
      </c>
      <c r="M265">
        <v>-3.7633617816396798</v>
      </c>
      <c r="N265">
        <f>(Table2[[#This Row],[1W Return vs Nifty]]-AVERAGE(Table2[1W Return vs Nifty]))/_xlfn.STDEV.P(Table2[1W Return vs Nifty])</f>
        <v>-0.85880230569122162</v>
      </c>
      <c r="O265">
        <v>877.51</v>
      </c>
      <c r="P265">
        <v>833.33680127822504</v>
      </c>
      <c r="Q265">
        <v>741.14155064950205</v>
      </c>
      <c r="R265">
        <v>47.6798401607643</v>
      </c>
      <c r="S265" s="1">
        <f>(Table2[[#This Row],[Close Price]]-Table2[[#This Row],[20D EMA]])/Table2[[#This Row],[20D EMA]]</f>
        <v>1.5202105958906488E-2</v>
      </c>
      <c r="T265" s="1">
        <f>(Table2[[#This Row],[Close Price]]-Table2[[#This Row],[50D EMA]])/Table2[[#This Row],[50D EMA]]</f>
        <v>6.9015551255575874E-2</v>
      </c>
      <c r="U265" s="1">
        <f>(Table2[[#This Row],[Close Price]]-Table2[[#This Row],[200D EMA]])/Table2[[#This Row],[200D EMA]]</f>
        <v>0.20199710732625967</v>
      </c>
      <c r="V265">
        <v>0.65244946949554705</v>
      </c>
      <c r="W265">
        <v>862.05</v>
      </c>
      <c r="X265">
        <v>899</v>
      </c>
      <c r="Y265">
        <v>862.05</v>
      </c>
      <c r="Z265">
        <v>924.35</v>
      </c>
      <c r="AA265">
        <v>830.55</v>
      </c>
      <c r="AB265">
        <v>925</v>
      </c>
      <c r="AC265" s="1">
        <f>(Table2[[#This Row],[Close Price]]/Table2[[#This Row],[Day Low]])-1</f>
        <v>3.3408734992169897E-2</v>
      </c>
      <c r="AD265" s="1">
        <f>(Table2[[#This Row],[Day High]]/Table2[[#This Row],[Close Price]])-1</f>
        <v>9.1485659763146376E-3</v>
      </c>
      <c r="AE265" s="1">
        <f>(Table2[[#This Row],[Close Price]]/Table2[[#This Row],[Current Week Low]])-1</f>
        <v>3.3408734992169897E-2</v>
      </c>
      <c r="AF265" s="1">
        <f>(Table2[[#This Row],[Current Week High]]/Table2[[#This Row],[Close Price]])-1</f>
        <v>3.7604534994668093E-2</v>
      </c>
      <c r="AG265" s="1">
        <f>(Table2[[#This Row],[Close Price]]/Table2[[#This Row],[Current Month Low]])-1</f>
        <v>7.2602492324363554E-2</v>
      </c>
      <c r="AH265" s="1">
        <f>(Table2[[#This Row],[Current Month High]]/Table2[[#This Row],[Close Price]])-1</f>
        <v>3.8334175225907874E-2</v>
      </c>
      <c r="AI265">
        <v>4.9559409552674296</v>
      </c>
      <c r="AJ265">
        <v>49.974747474747403</v>
      </c>
      <c r="AK265" t="str">
        <f>IF(AND(Table2[[#This Row],[20D EMA]]&gt;Table2[[#This Row],[50D EMA]],Table2[[#This Row],[50D EMA]]&gt;Table2[[#This Row],[200D EMA]]),"Uptrend","Downtrend/NoTrend")</f>
        <v>Uptrend</v>
      </c>
      <c r="AL265">
        <v>0.3</v>
      </c>
      <c r="AM265" t="s">
        <v>3191</v>
      </c>
      <c r="AN265">
        <v>-0.7</v>
      </c>
      <c r="AO265" t="s">
        <v>3190</v>
      </c>
      <c r="AP265">
        <v>5.4565196666086002E-2</v>
      </c>
      <c r="AQ265">
        <f>(Table2[[#This Row],[Sharpe Ratio]]-AVERAGE(Table2[Sharpe Ratio]))/_xlfn.STDEV.P(Table2[Sharpe Ratio])</f>
        <v>-0.13144665298206426</v>
      </c>
      <c r="AR2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-0.38504244607086818</v>
      </c>
      <c r="AS265">
        <f>_xlfn.RANK.AVG(Table2[[#This Row],[1Y Return vs Nifty Z-Score]],Table2[1Y Return vs Nifty Z-Score])</f>
        <v>358</v>
      </c>
      <c r="AT265">
        <f>_xlfn.RANK.AVG(Table2[[#This Row],[6M Return vs Nifty Z-Score]],Table2[6M Return vs Nifty Z-Score])</f>
        <v>153</v>
      </c>
      <c r="AU265">
        <f>_xlfn.RANK.AVG(Table2[[#This Row],[Sharpe Ratio Z-Score]],Table2[Sharpe Ratio Z-Score])</f>
        <v>374</v>
      </c>
      <c r="AV265">
        <f>(Table2[[#This Row],[Rank 1Y]]+Table2[[#This Row],[Rank 6M]]+Table2[[#This Row],[Rank Sharpe]])/3</f>
        <v>295</v>
      </c>
    </row>
    <row r="266" spans="1:48" x14ac:dyDescent="0.3">
      <c r="A266" t="s">
        <v>973</v>
      </c>
      <c r="B266" t="s">
        <v>974</v>
      </c>
      <c r="C266" t="s">
        <v>3147</v>
      </c>
      <c r="D266" t="s">
        <v>975</v>
      </c>
      <c r="E266">
        <v>15035.803178025</v>
      </c>
      <c r="F266">
        <v>774.4</v>
      </c>
      <c r="G266">
        <v>35.626438749255698</v>
      </c>
      <c r="H266">
        <f>(Table2[[#This Row],[1Y Return vs Nifty]]-AVERAGE(Table2[1Y Return vs Nifty]))/_xlfn.STDEV.P(Table2[1Y Return vs Nifty])</f>
        <v>0.19973670609058014</v>
      </c>
      <c r="I266">
        <v>-5.3759032616237503</v>
      </c>
      <c r="J266">
        <f>(Table2[[#This Row],[1M Return vs Nifty]]-AVERAGE(Table2[1M Return vs Nifty]))/_xlfn.STDEV.P(Table2[1M Return vs Nifty])</f>
        <v>-0.59128086590647866</v>
      </c>
      <c r="K266">
        <v>28.565003087842801</v>
      </c>
      <c r="L266">
        <f>(Table2[[#This Row],[6M Return vs Nifty]]-AVERAGE(Table2[6M Return vs Nifty]))/_xlfn.STDEV.P(Table2[6M Return vs Nifty])</f>
        <v>0.64074447930381573</v>
      </c>
      <c r="M266">
        <v>3.66191563921228</v>
      </c>
      <c r="N266">
        <f>(Table2[[#This Row],[1W Return vs Nifty]]-AVERAGE(Table2[1W Return vs Nifty]))/_xlfn.STDEV.P(Table2[1W Return vs Nifty])</f>
        <v>0.77662344327772903</v>
      </c>
      <c r="O266">
        <v>769.6</v>
      </c>
      <c r="P266">
        <v>771.88096370917503</v>
      </c>
      <c r="Q266">
        <v>672.79892940589696</v>
      </c>
      <c r="R266">
        <v>62.755393377161198</v>
      </c>
      <c r="S266" s="1">
        <f>(Table2[[#This Row],[Close Price]]-Table2[[#This Row],[20D EMA]])/Table2[[#This Row],[20D EMA]]</f>
        <v>6.2370062370061775E-3</v>
      </c>
      <c r="T266" s="1">
        <f>(Table2[[#This Row],[Close Price]]-Table2[[#This Row],[50D EMA]])/Table2[[#This Row],[50D EMA]]</f>
        <v>3.2635035831432304E-3</v>
      </c>
      <c r="U266" s="1">
        <f>(Table2[[#This Row],[Close Price]]-Table2[[#This Row],[200D EMA]])/Table2[[#This Row],[200D EMA]]</f>
        <v>0.15101253309635915</v>
      </c>
      <c r="V266">
        <v>0.77060316091967096</v>
      </c>
      <c r="W266">
        <v>758.3</v>
      </c>
      <c r="X266">
        <v>779.3</v>
      </c>
      <c r="Y266">
        <v>753.1</v>
      </c>
      <c r="Z266">
        <v>799.95</v>
      </c>
      <c r="AA266">
        <v>703</v>
      </c>
      <c r="AB266">
        <v>799.95</v>
      </c>
      <c r="AC266" s="1">
        <f>(Table2[[#This Row],[Close Price]]/Table2[[#This Row],[Day Low]])-1</f>
        <v>2.1231702492417348E-2</v>
      </c>
      <c r="AD266" s="1">
        <f>(Table2[[#This Row],[Day High]]/Table2[[#This Row],[Close Price]])-1</f>
        <v>6.3274793388430339E-3</v>
      </c>
      <c r="AE266" s="1">
        <f>(Table2[[#This Row],[Close Price]]/Table2[[#This Row],[Current Week Low]])-1</f>
        <v>2.8283096534324814E-2</v>
      </c>
      <c r="AF266" s="1">
        <f>(Table2[[#This Row],[Current Week High]]/Table2[[#This Row],[Close Price]])-1</f>
        <v>3.2993285123966931E-2</v>
      </c>
      <c r="AG266" s="1">
        <f>(Table2[[#This Row],[Close Price]]/Table2[[#This Row],[Current Month Low]])-1</f>
        <v>0.10156472261735416</v>
      </c>
      <c r="AH266" s="1">
        <f>(Table2[[#This Row],[Current Month High]]/Table2[[#This Row],[Close Price]])-1</f>
        <v>3.2993285123966931E-2</v>
      </c>
      <c r="AI266">
        <v>13.210227272727201</v>
      </c>
      <c r="AJ266">
        <v>73.496135319816204</v>
      </c>
      <c r="AK266" t="str">
        <f>IF(AND(Table2[[#This Row],[20D EMA]]&gt;Table2[[#This Row],[50D EMA]],Table2[[#This Row],[50D EMA]]&gt;Table2[[#This Row],[200D EMA]]),"Uptrend","Downtrend/NoTrend")</f>
        <v>Downtrend/NoTrend</v>
      </c>
      <c r="AL266">
        <v>-0.08</v>
      </c>
      <c r="AM266" t="s">
        <v>3190</v>
      </c>
      <c r="AN266">
        <v>4.83</v>
      </c>
      <c r="AO266" t="s">
        <v>3191</v>
      </c>
      <c r="AP266">
        <v>1.2322569838119999E-3</v>
      </c>
      <c r="AQ266">
        <f>(Table2[[#This Row],[Sharpe Ratio]]-AVERAGE(Table2[Sharpe Ratio]))/_xlfn.STDEV.P(Table2[Sharpe Ratio])</f>
        <v>-0.756386027740373</v>
      </c>
      <c r="AR2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66">
        <f>_xlfn.RANK.AVG(Table2[[#This Row],[1Y Return vs Nifty Z-Score]],Table2[1Y Return vs Nifty Z-Score])</f>
        <v>234</v>
      </c>
      <c r="AT266">
        <f>_xlfn.RANK.AVG(Table2[[#This Row],[6M Return vs Nifty Z-Score]],Table2[6M Return vs Nifty Z-Score])</f>
        <v>136</v>
      </c>
      <c r="AU266">
        <f>_xlfn.RANK.AVG(Table2[[#This Row],[Sharpe Ratio Z-Score]],Table2[Sharpe Ratio Z-Score])</f>
        <v>517</v>
      </c>
      <c r="AV266">
        <f>(Table2[[#This Row],[Rank 1Y]]+Table2[[#This Row],[Rank 6M]]+Table2[[#This Row],[Rank Sharpe]])/3</f>
        <v>295.66666666666669</v>
      </c>
    </row>
    <row r="267" spans="1:48" x14ac:dyDescent="0.3">
      <c r="A267" t="s">
        <v>212</v>
      </c>
      <c r="B267" t="s">
        <v>213</v>
      </c>
      <c r="C267" t="s">
        <v>3145</v>
      </c>
      <c r="D267" t="s">
        <v>54</v>
      </c>
      <c r="E267">
        <v>122414.62393477499</v>
      </c>
      <c r="F267">
        <v>1460.3</v>
      </c>
      <c r="G267">
        <v>-6.4990551076610199</v>
      </c>
      <c r="H267">
        <f>(Table2[[#This Row],[1Y Return vs Nifty]]-AVERAGE(Table2[1Y Return vs Nifty]))/_xlfn.STDEV.P(Table2[1Y Return vs Nifty])</f>
        <v>-0.5180199885329041</v>
      </c>
      <c r="I267">
        <v>-5.4577880343121699</v>
      </c>
      <c r="J267">
        <f>(Table2[[#This Row],[1M Return vs Nifty]]-AVERAGE(Table2[1M Return vs Nifty]))/_xlfn.STDEV.P(Table2[1M Return vs Nifty])</f>
        <v>-0.60070510037465497</v>
      </c>
      <c r="K267">
        <v>17.5295061001809</v>
      </c>
      <c r="L267">
        <f>(Table2[[#This Row],[6M Return vs Nifty]]-AVERAGE(Table2[6M Return vs Nifty]))/_xlfn.STDEV.P(Table2[6M Return vs Nifty])</f>
        <v>0.29024537041258497</v>
      </c>
      <c r="M267">
        <v>-3.5434072503508598</v>
      </c>
      <c r="N267">
        <f>(Table2[[#This Row],[1W Return vs Nifty]]-AVERAGE(Table2[1W Return vs Nifty]))/_xlfn.STDEV.P(Table2[1W Return vs Nifty])</f>
        <v>-0.81035707143479441</v>
      </c>
      <c r="O267">
        <v>1517.78</v>
      </c>
      <c r="P267">
        <v>1496.8165452642199</v>
      </c>
      <c r="Q267">
        <v>1341.97337733782</v>
      </c>
      <c r="R267">
        <v>30.090270681880899</v>
      </c>
      <c r="S267" s="1">
        <f>(Table2[[#This Row],[Close Price]]-Table2[[#This Row],[20D EMA]])/Table2[[#This Row],[20D EMA]]</f>
        <v>-3.7871101213614637E-2</v>
      </c>
      <c r="T267" s="1">
        <f>(Table2[[#This Row],[Close Price]]-Table2[[#This Row],[50D EMA]])/Table2[[#This Row],[50D EMA]]</f>
        <v>-2.439613951339243E-2</v>
      </c>
      <c r="U267" s="1">
        <f>(Table2[[#This Row],[Close Price]]-Table2[[#This Row],[200D EMA]])/Table2[[#This Row],[200D EMA]]</f>
        <v>8.8173599164026589E-2</v>
      </c>
      <c r="V267">
        <v>0.81057958351839099</v>
      </c>
      <c r="W267">
        <v>1427.5</v>
      </c>
      <c r="X267">
        <v>1468.25</v>
      </c>
      <c r="Y267">
        <v>1427.5</v>
      </c>
      <c r="Z267">
        <v>1533.55</v>
      </c>
      <c r="AA267">
        <v>1427.5</v>
      </c>
      <c r="AB267">
        <v>1623</v>
      </c>
      <c r="AC267" s="1">
        <f>(Table2[[#This Row],[Close Price]]/Table2[[#This Row],[Day Low]])-1</f>
        <v>2.2977232924693558E-2</v>
      </c>
      <c r="AD267" s="1">
        <f>(Table2[[#This Row],[Day High]]/Table2[[#This Row],[Close Price]])-1</f>
        <v>5.4440868314731272E-3</v>
      </c>
      <c r="AE267" s="1">
        <f>(Table2[[#This Row],[Close Price]]/Table2[[#This Row],[Current Week Low]])-1</f>
        <v>2.2977232924693558E-2</v>
      </c>
      <c r="AF267" s="1">
        <f>(Table2[[#This Row],[Current Week High]]/Table2[[#This Row],[Close Price]])-1</f>
        <v>5.01609258371567E-2</v>
      </c>
      <c r="AG267" s="1">
        <f>(Table2[[#This Row],[Close Price]]/Table2[[#This Row],[Current Month Low]])-1</f>
        <v>2.2977232924693558E-2</v>
      </c>
      <c r="AH267" s="1">
        <f>(Table2[[#This Row],[Current Month High]]/Table2[[#This Row],[Close Price]])-1</f>
        <v>0.11141546257618296</v>
      </c>
      <c r="AI267">
        <v>13.1274395672122</v>
      </c>
      <c r="AJ267">
        <v>44.412579113923996</v>
      </c>
      <c r="AK267" t="str">
        <f>IF(AND(Table2[[#This Row],[20D EMA]]&gt;Table2[[#This Row],[50D EMA]],Table2[[#This Row],[50D EMA]]&gt;Table2[[#This Row],[200D EMA]]),"Uptrend","Downtrend/NoTrend")</f>
        <v>Uptrend</v>
      </c>
      <c r="AL267">
        <v>0.01</v>
      </c>
      <c r="AM267" t="s">
        <v>3191</v>
      </c>
      <c r="AN267">
        <v>-7.68</v>
      </c>
      <c r="AO267" t="s">
        <v>3190</v>
      </c>
      <c r="AP267">
        <v>0.119518807435657</v>
      </c>
      <c r="AQ267">
        <f>(Table2[[#This Row],[Sharpe Ratio]]-AVERAGE(Table2[Sharpe Ratio]))/_xlfn.STDEV.P(Table2[Sharpe Ratio])</f>
        <v>0.62966025663990122</v>
      </c>
      <c r="AR2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-1.0091765332898672</v>
      </c>
      <c r="AS267">
        <f>_xlfn.RANK.AVG(Table2[[#This Row],[1Y Return vs Nifty Z-Score]],Table2[1Y Return vs Nifty Z-Score])</f>
        <v>490</v>
      </c>
      <c r="AT267">
        <f>_xlfn.RANK.AVG(Table2[[#This Row],[6M Return vs Nifty Z-Score]],Table2[6M Return vs Nifty Z-Score])</f>
        <v>221</v>
      </c>
      <c r="AU267">
        <f>_xlfn.RANK.AVG(Table2[[#This Row],[Sharpe Ratio Z-Score]],Table2[Sharpe Ratio Z-Score])</f>
        <v>178</v>
      </c>
      <c r="AV267">
        <f>(Table2[[#This Row],[Rank 1Y]]+Table2[[#This Row],[Rank 6M]]+Table2[[#This Row],[Rank Sharpe]])/3</f>
        <v>296.33333333333331</v>
      </c>
    </row>
    <row r="268" spans="1:48" x14ac:dyDescent="0.3">
      <c r="A268" t="s">
        <v>362</v>
      </c>
      <c r="B268" t="s">
        <v>363</v>
      </c>
      <c r="C268" t="s">
        <v>3156</v>
      </c>
      <c r="D268" t="s">
        <v>92</v>
      </c>
      <c r="E268">
        <v>67288.875786555</v>
      </c>
      <c r="F268">
        <v>319.85000000000002</v>
      </c>
      <c r="G268">
        <v>56.319003824867401</v>
      </c>
      <c r="H268">
        <f>(Table2[[#This Row],[1Y Return vs Nifty]]-AVERAGE(Table2[1Y Return vs Nifty]))/_xlfn.STDEV.P(Table2[1Y Return vs Nifty])</f>
        <v>0.55230769700642368</v>
      </c>
      <c r="I268">
        <v>-0.68219264821401704</v>
      </c>
      <c r="J268">
        <f>(Table2[[#This Row],[1M Return vs Nifty]]-AVERAGE(Table2[1M Return vs Nifty]))/_xlfn.STDEV.P(Table2[1M Return vs Nifty])</f>
        <v>-5.107506335929872E-2</v>
      </c>
      <c r="K268">
        <v>20.4712011042391</v>
      </c>
      <c r="L268">
        <f>(Table2[[#This Row],[6M Return vs Nifty]]-AVERAGE(Table2[6M Return vs Nifty]))/_xlfn.STDEV.P(Table2[6M Return vs Nifty])</f>
        <v>0.38367672911849104</v>
      </c>
      <c r="M268">
        <v>3.26477509526319</v>
      </c>
      <c r="N268">
        <f>(Table2[[#This Row],[1W Return vs Nifty]]-AVERAGE(Table2[1W Return vs Nifty]))/_xlfn.STDEV.P(Table2[1W Return vs Nifty])</f>
        <v>0.68915278935846369</v>
      </c>
      <c r="O268">
        <v>326.17</v>
      </c>
      <c r="P268">
        <v>324.974863781892</v>
      </c>
      <c r="Q268">
        <v>279.95420704531898</v>
      </c>
      <c r="R268">
        <v>50.104210430977297</v>
      </c>
      <c r="S268" s="1">
        <f>(Table2[[#This Row],[Close Price]]-Table2[[#This Row],[20D EMA]])/Table2[[#This Row],[20D EMA]]</f>
        <v>-1.9376398810436252E-2</v>
      </c>
      <c r="T268" s="1">
        <f>(Table2[[#This Row],[Close Price]]-Table2[[#This Row],[50D EMA]])/Table2[[#This Row],[50D EMA]]</f>
        <v>-1.5770031325658296E-2</v>
      </c>
      <c r="U268" s="1">
        <f>(Table2[[#This Row],[Close Price]]-Table2[[#This Row],[200D EMA]])/Table2[[#This Row],[200D EMA]]</f>
        <v>0.1425082815355681</v>
      </c>
      <c r="V268">
        <v>0.82560447892437805</v>
      </c>
      <c r="W268">
        <v>315.25</v>
      </c>
      <c r="X268">
        <v>324.60000000000002</v>
      </c>
      <c r="Y268">
        <v>315.25</v>
      </c>
      <c r="Z268">
        <v>331</v>
      </c>
      <c r="AA268">
        <v>308.25</v>
      </c>
      <c r="AB268">
        <v>351</v>
      </c>
      <c r="AC268" s="1">
        <f>(Table2[[#This Row],[Close Price]]/Table2[[#This Row],[Day Low]])-1</f>
        <v>1.4591593973037442E-2</v>
      </c>
      <c r="AD268" s="1">
        <f>(Table2[[#This Row],[Day High]]/Table2[[#This Row],[Close Price]])-1</f>
        <v>1.4850711270908201E-2</v>
      </c>
      <c r="AE268" s="1">
        <f>(Table2[[#This Row],[Close Price]]/Table2[[#This Row],[Current Week Low]])-1</f>
        <v>1.4591593973037442E-2</v>
      </c>
      <c r="AF268" s="1">
        <f>(Table2[[#This Row],[Current Week High]]/Table2[[#This Row],[Close Price]])-1</f>
        <v>3.4860090667500288E-2</v>
      </c>
      <c r="AG268" s="1">
        <f>(Table2[[#This Row],[Close Price]]/Table2[[#This Row],[Current Month Low]])-1</f>
        <v>3.7631792376318085E-2</v>
      </c>
      <c r="AH268" s="1">
        <f>(Table2[[#This Row],[Current Month High]]/Table2[[#This Row],[Close Price]])-1</f>
        <v>9.7389401281850807E-2</v>
      </c>
      <c r="AI268">
        <v>12.849773331249001</v>
      </c>
      <c r="AJ268">
        <v>97.377352668929305</v>
      </c>
      <c r="AK268" t="str">
        <f>IF(AND(Table2[[#This Row],[20D EMA]]&gt;Table2[[#This Row],[50D EMA]],Table2[[#This Row],[50D EMA]]&gt;Table2[[#This Row],[200D EMA]]),"Uptrend","Downtrend/NoTrend")</f>
        <v>Uptrend</v>
      </c>
      <c r="AL268">
        <v>-0.02</v>
      </c>
      <c r="AM268" t="s">
        <v>3190</v>
      </c>
      <c r="AN268">
        <v>-7.41</v>
      </c>
      <c r="AO268" t="s">
        <v>3190</v>
      </c>
      <c r="AQ268">
        <f>(Table2[[#This Row],[Sharpe Ratio]]-AVERAGE(Table2[Sharpe Ratio]))/_xlfn.STDEV.P(Table2[Sharpe Ratio])</f>
        <v>-0.77082524510946515</v>
      </c>
      <c r="AR2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0.80323690701461459</v>
      </c>
      <c r="AS268">
        <f>_xlfn.RANK.AVG(Table2[[#This Row],[1Y Return vs Nifty Z-Score]],Table2[1Y Return vs Nifty Z-Score])</f>
        <v>152</v>
      </c>
      <c r="AT268">
        <f>_xlfn.RANK.AVG(Table2[[#This Row],[6M Return vs Nifty Z-Score]],Table2[6M Return vs Nifty Z-Score])</f>
        <v>191</v>
      </c>
      <c r="AU268">
        <f>_xlfn.RANK.AVG(Table2[[#This Row],[Sharpe Ratio Z-Score]],Table2[Sharpe Ratio Z-Score])</f>
        <v>548.5</v>
      </c>
      <c r="AV268">
        <f>(Table2[[#This Row],[Rank 1Y]]+Table2[[#This Row],[Rank 6M]]+Table2[[#This Row],[Rank Sharpe]])/3</f>
        <v>297.16666666666669</v>
      </c>
    </row>
    <row r="269" spans="1:48" x14ac:dyDescent="0.3">
      <c r="A269" t="s">
        <v>575</v>
      </c>
      <c r="B269" t="s">
        <v>576</v>
      </c>
      <c r="C269" t="s">
        <v>3161</v>
      </c>
      <c r="D269" t="s">
        <v>172</v>
      </c>
      <c r="E269">
        <v>34877.413857729996</v>
      </c>
      <c r="F269">
        <v>1035.6500000000001</v>
      </c>
      <c r="G269">
        <v>30.094554610693699</v>
      </c>
      <c r="H269">
        <f>(Table2[[#This Row],[1Y Return vs Nifty]]-AVERAGE(Table2[1Y Return vs Nifty]))/_xlfn.STDEV.P(Table2[1Y Return vs Nifty])</f>
        <v>0.10548150547926662</v>
      </c>
      <c r="I269">
        <v>-13.620793769842001</v>
      </c>
      <c r="J269">
        <f>(Table2[[#This Row],[1M Return vs Nifty]]-AVERAGE(Table2[1M Return vs Nifty]))/_xlfn.STDEV.P(Table2[1M Return vs Nifty])</f>
        <v>-1.5401969923461774</v>
      </c>
      <c r="K269">
        <v>10.709744004385501</v>
      </c>
      <c r="L269">
        <f>(Table2[[#This Row],[6M Return vs Nifty]]-AVERAGE(Table2[6M Return vs Nifty]))/_xlfn.STDEV.P(Table2[6M Return vs Nifty])</f>
        <v>7.3642480656106596E-2</v>
      </c>
      <c r="M269">
        <v>-3.72697032629896</v>
      </c>
      <c r="N269">
        <f>(Table2[[#This Row],[1W Return vs Nifty]]-AVERAGE(Table2[1W Return vs Nifty]))/_xlfn.STDEV.P(Table2[1W Return vs Nifty])</f>
        <v>-0.85078704649840919</v>
      </c>
      <c r="O269">
        <v>1108.05</v>
      </c>
      <c r="P269">
        <v>1083.4184453589601</v>
      </c>
      <c r="Q269">
        <v>908.67861325797799</v>
      </c>
      <c r="R269">
        <v>27.1687109775559</v>
      </c>
      <c r="S269" s="1">
        <f>(Table2[[#This Row],[Close Price]]-Table2[[#This Row],[20D EMA]])/Table2[[#This Row],[20D EMA]]</f>
        <v>-6.5340011732322428E-2</v>
      </c>
      <c r="T269" s="1">
        <f>(Table2[[#This Row],[Close Price]]-Table2[[#This Row],[50D EMA]])/Table2[[#This Row],[50D EMA]]</f>
        <v>-4.409048559546469E-2</v>
      </c>
      <c r="U269" s="1">
        <f>(Table2[[#This Row],[Close Price]]-Table2[[#This Row],[200D EMA]])/Table2[[#This Row],[200D EMA]]</f>
        <v>0.13973189738314482</v>
      </c>
      <c r="V269">
        <v>0.41647650489948401</v>
      </c>
      <c r="W269">
        <v>1018.55</v>
      </c>
      <c r="X269">
        <v>1044</v>
      </c>
      <c r="Y269">
        <v>1017.25</v>
      </c>
      <c r="Z269">
        <v>1112</v>
      </c>
      <c r="AA269">
        <v>1017.25</v>
      </c>
      <c r="AB269">
        <v>1245.7</v>
      </c>
      <c r="AC269" s="1">
        <f>(Table2[[#This Row],[Close Price]]/Table2[[#This Row],[Day Low]])-1</f>
        <v>1.6788571989593271E-2</v>
      </c>
      <c r="AD269" s="1">
        <f>(Table2[[#This Row],[Day High]]/Table2[[#This Row],[Close Price]])-1</f>
        <v>8.0625694008593651E-3</v>
      </c>
      <c r="AE269" s="1">
        <f>(Table2[[#This Row],[Close Price]]/Table2[[#This Row],[Current Week Low]])-1</f>
        <v>1.8087982305234895E-2</v>
      </c>
      <c r="AF269" s="1">
        <f>(Table2[[#This Row],[Current Week High]]/Table2[[#This Row],[Close Price]])-1</f>
        <v>7.3721817216240826E-2</v>
      </c>
      <c r="AG269" s="1">
        <f>(Table2[[#This Row],[Close Price]]/Table2[[#This Row],[Current Month Low]])-1</f>
        <v>1.8087982305234895E-2</v>
      </c>
      <c r="AH269" s="1">
        <f>(Table2[[#This Row],[Current Month High]]/Table2[[#This Row],[Close Price]])-1</f>
        <v>0.20281948534736638</v>
      </c>
      <c r="AI269">
        <v>26.876840631487401</v>
      </c>
      <c r="AJ269">
        <v>71.920650730411694</v>
      </c>
      <c r="AK269" t="str">
        <f>IF(AND(Table2[[#This Row],[20D EMA]]&gt;Table2[[#This Row],[50D EMA]],Table2[[#This Row],[50D EMA]]&gt;Table2[[#This Row],[200D EMA]]),"Uptrend","Downtrend/NoTrend")</f>
        <v>Uptrend</v>
      </c>
      <c r="AL269">
        <v>0.19</v>
      </c>
      <c r="AM269" t="s">
        <v>3191</v>
      </c>
      <c r="AN269">
        <v>-13.13</v>
      </c>
      <c r="AO269" t="s">
        <v>3190</v>
      </c>
      <c r="AP269">
        <v>6.2274855688287001E-2</v>
      </c>
      <c r="AQ269">
        <f>(Table2[[#This Row],[Sharpe Ratio]]-AVERAGE(Table2[Sharpe Ratio]))/_xlfn.STDEV.P(Table2[Sharpe Ratio])</f>
        <v>-4.1107183272776814E-2</v>
      </c>
      <c r="AR2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-2.2529672359819899</v>
      </c>
      <c r="AS269">
        <f>_xlfn.RANK.AVG(Table2[[#This Row],[1Y Return vs Nifty Z-Score]],Table2[1Y Return vs Nifty Z-Score])</f>
        <v>260</v>
      </c>
      <c r="AT269">
        <f>_xlfn.RANK.AVG(Table2[[#This Row],[6M Return vs Nifty Z-Score]],Table2[6M Return vs Nifty Z-Score])</f>
        <v>286</v>
      </c>
      <c r="AU269">
        <f>_xlfn.RANK.AVG(Table2[[#This Row],[Sharpe Ratio Z-Score]],Table2[Sharpe Ratio Z-Score])</f>
        <v>348</v>
      </c>
      <c r="AV269">
        <f>(Table2[[#This Row],[Rank 1Y]]+Table2[[#This Row],[Rank 6M]]+Table2[[#This Row],[Rank Sharpe]])/3</f>
        <v>298</v>
      </c>
    </row>
    <row r="270" spans="1:48" x14ac:dyDescent="0.3">
      <c r="A270" t="s">
        <v>851</v>
      </c>
      <c r="B270" t="s">
        <v>852</v>
      </c>
      <c r="C270" t="s">
        <v>3157</v>
      </c>
      <c r="D270" t="s">
        <v>286</v>
      </c>
      <c r="E270">
        <v>18830.25909924</v>
      </c>
      <c r="F270">
        <v>873.25</v>
      </c>
      <c r="G270">
        <v>22.151233695723299</v>
      </c>
      <c r="H270">
        <f>(Table2[[#This Row],[1Y Return vs Nifty]]-AVERAGE(Table2[1Y Return vs Nifty]))/_xlfn.STDEV.P(Table2[1Y Return vs Nifty])</f>
        <v>-2.9861044655053494E-2</v>
      </c>
      <c r="I270">
        <v>2.4811121349714398E-2</v>
      </c>
      <c r="J270">
        <f>(Table2[[#This Row],[1M Return vs Nifty]]-AVERAGE(Table2[1M Return vs Nifty]))/_xlfn.STDEV.P(Table2[1M Return vs Nifty])</f>
        <v>3.0295001861574966E-2</v>
      </c>
      <c r="K270">
        <v>-9.7427174965086998</v>
      </c>
      <c r="L270">
        <f>(Table2[[#This Row],[6M Return vs Nifty]]-AVERAGE(Table2[6M Return vs Nifty]))/_xlfn.STDEV.P(Table2[6M Return vs Nifty])</f>
        <v>-0.57594942614341071</v>
      </c>
      <c r="M270">
        <v>-2.16608653184755</v>
      </c>
      <c r="N270">
        <f>(Table2[[#This Row],[1W Return vs Nifty]]-AVERAGE(Table2[1W Return vs Nifty]))/_xlfn.STDEV.P(Table2[1W Return vs Nifty])</f>
        <v>-0.50700062561323467</v>
      </c>
      <c r="O270">
        <v>877.31</v>
      </c>
      <c r="P270">
        <v>861.81835877130402</v>
      </c>
      <c r="Q270">
        <v>790.71409073112704</v>
      </c>
      <c r="R270">
        <v>40.907429528719</v>
      </c>
      <c r="S270" s="1">
        <f>(Table2[[#This Row],[Close Price]]-Table2[[#This Row],[20D EMA]])/Table2[[#This Row],[20D EMA]]</f>
        <v>-4.6277826537939222E-3</v>
      </c>
      <c r="T270" s="1">
        <f>(Table2[[#This Row],[Close Price]]-Table2[[#This Row],[50D EMA]])/Table2[[#This Row],[50D EMA]]</f>
        <v>1.3264559883586248E-2</v>
      </c>
      <c r="U270" s="1">
        <f>(Table2[[#This Row],[Close Price]]-Table2[[#This Row],[200D EMA]])/Table2[[#This Row],[200D EMA]]</f>
        <v>0.10438148280949039</v>
      </c>
      <c r="V270">
        <v>0.68068736457479795</v>
      </c>
      <c r="W270">
        <v>839.95</v>
      </c>
      <c r="X270">
        <v>879.95</v>
      </c>
      <c r="Y270">
        <v>839.95</v>
      </c>
      <c r="Z270">
        <v>909</v>
      </c>
      <c r="AA270">
        <v>815.15</v>
      </c>
      <c r="AB270">
        <v>913</v>
      </c>
      <c r="AC270" s="1">
        <f>(Table2[[#This Row],[Close Price]]/Table2[[#This Row],[Day Low]])-1</f>
        <v>3.9645216977201025E-2</v>
      </c>
      <c r="AD270" s="1">
        <f>(Table2[[#This Row],[Day High]]/Table2[[#This Row],[Close Price]])-1</f>
        <v>7.6724878328084944E-3</v>
      </c>
      <c r="AE270" s="1">
        <f>(Table2[[#This Row],[Close Price]]/Table2[[#This Row],[Current Week Low]])-1</f>
        <v>3.9645216977201025E-2</v>
      </c>
      <c r="AF270" s="1">
        <f>(Table2[[#This Row],[Current Week High]]/Table2[[#This Row],[Close Price]])-1</f>
        <v>4.0939020898940637E-2</v>
      </c>
      <c r="AG270" s="1">
        <f>(Table2[[#This Row],[Close Price]]/Table2[[#This Row],[Current Month Low]])-1</f>
        <v>7.1275225418634625E-2</v>
      </c>
      <c r="AH270" s="1">
        <f>(Table2[[#This Row],[Current Month High]]/Table2[[#This Row],[Close Price]])-1</f>
        <v>4.5519610649871201E-2</v>
      </c>
      <c r="AI270">
        <v>9.70512453478384</v>
      </c>
      <c r="AJ270">
        <v>63.193795552233198</v>
      </c>
      <c r="AK270" t="str">
        <f>IF(AND(Table2[[#This Row],[20D EMA]]&gt;Table2[[#This Row],[50D EMA]],Table2[[#This Row],[50D EMA]]&gt;Table2[[#This Row],[200D EMA]]),"Uptrend","Downtrend/NoTrend")</f>
        <v>Uptrend</v>
      </c>
      <c r="AL270">
        <v>0.01</v>
      </c>
      <c r="AM270" t="s">
        <v>3191</v>
      </c>
      <c r="AN270">
        <v>0.94</v>
      </c>
      <c r="AO270" t="s">
        <v>3191</v>
      </c>
      <c r="AP270">
        <v>0.170344200182346</v>
      </c>
      <c r="AQ270">
        <f>(Table2[[#This Row],[Sharpe Ratio]]-AVERAGE(Table2[Sharpe Ratio]))/_xlfn.STDEV.P(Table2[Sharpe Ratio])</f>
        <v>1.2252169492614808</v>
      </c>
      <c r="AR2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0.14270085471135696</v>
      </c>
      <c r="AS270">
        <f>_xlfn.RANK.AVG(Table2[[#This Row],[1Y Return vs Nifty Z-Score]],Table2[1Y Return vs Nifty Z-Score])</f>
        <v>295</v>
      </c>
      <c r="AT270">
        <f>_xlfn.RANK.AVG(Table2[[#This Row],[6M Return vs Nifty Z-Score]],Table2[6M Return vs Nifty Z-Score])</f>
        <v>513</v>
      </c>
      <c r="AU270">
        <f>_xlfn.RANK.AVG(Table2[[#This Row],[Sharpe Ratio Z-Score]],Table2[Sharpe Ratio Z-Score])</f>
        <v>87</v>
      </c>
      <c r="AV270">
        <f>(Table2[[#This Row],[Rank 1Y]]+Table2[[#This Row],[Rank 6M]]+Table2[[#This Row],[Rank Sharpe]])/3</f>
        <v>298.33333333333331</v>
      </c>
    </row>
    <row r="271" spans="1:48" x14ac:dyDescent="0.3">
      <c r="A271" t="s">
        <v>179</v>
      </c>
      <c r="B271" t="s">
        <v>180</v>
      </c>
      <c r="C271" t="s">
        <v>3143</v>
      </c>
      <c r="D271" t="s">
        <v>181</v>
      </c>
      <c r="E271">
        <v>145979.91823388601</v>
      </c>
      <c r="F271">
        <v>221.43</v>
      </c>
      <c r="G271">
        <v>42.682490774527501</v>
      </c>
      <c r="H271">
        <f>(Table2[[#This Row],[1Y Return vs Nifty]]-AVERAGE(Table2[1Y Return vs Nifty]))/_xlfn.STDEV.P(Table2[1Y Return vs Nifty])</f>
        <v>0.31996149433763521</v>
      </c>
      <c r="I271">
        <v>3.07745173640693</v>
      </c>
      <c r="J271">
        <f>(Table2[[#This Row],[1M Return vs Nifty]]-AVERAGE(Table2[1M Return vs Nifty]))/_xlfn.STDEV.P(Table2[1M Return vs Nifty])</f>
        <v>0.38162773392942378</v>
      </c>
      <c r="K271">
        <v>-4.2101868385372399</v>
      </c>
      <c r="L271">
        <f>(Table2[[#This Row],[6M Return vs Nifty]]-AVERAGE(Table2[6M Return vs Nifty]))/_xlfn.STDEV.P(Table2[6M Return vs Nifty])</f>
        <v>-0.4002303744595172</v>
      </c>
      <c r="M271">
        <v>-1.28049341358017</v>
      </c>
      <c r="N271">
        <f>(Table2[[#This Row],[1W Return vs Nifty]]-AVERAGE(Table2[1W Return vs Nifty]))/_xlfn.STDEV.P(Table2[1W Return vs Nifty])</f>
        <v>-0.31194773982381707</v>
      </c>
      <c r="O271">
        <v>227.2</v>
      </c>
      <c r="P271">
        <v>226.46102154216999</v>
      </c>
      <c r="Q271">
        <v>202.459948641214</v>
      </c>
      <c r="R271">
        <v>37.037841184056397</v>
      </c>
      <c r="S271" s="1">
        <f>(Table2[[#This Row],[Close Price]]-Table2[[#This Row],[20D EMA]])/Table2[[#This Row],[20D EMA]]</f>
        <v>-2.5396126760563301E-2</v>
      </c>
      <c r="T271" s="1">
        <f>(Table2[[#This Row],[Close Price]]-Table2[[#This Row],[50D EMA]])/Table2[[#This Row],[50D EMA]]</f>
        <v>-2.2215838769556816E-2</v>
      </c>
      <c r="U271" s="1">
        <f>(Table2[[#This Row],[Close Price]]-Table2[[#This Row],[200D EMA]])/Table2[[#This Row],[200D EMA]]</f>
        <v>9.3697797940290234E-2</v>
      </c>
      <c r="V271">
        <v>0.84205248830386603</v>
      </c>
      <c r="W271">
        <v>217.35</v>
      </c>
      <c r="X271">
        <v>222.18</v>
      </c>
      <c r="Y271">
        <v>217.35</v>
      </c>
      <c r="Z271">
        <v>234.5</v>
      </c>
      <c r="AA271">
        <v>217.35</v>
      </c>
      <c r="AB271">
        <v>244.5</v>
      </c>
      <c r="AC271" s="1">
        <f>(Table2[[#This Row],[Close Price]]/Table2[[#This Row],[Day Low]])-1</f>
        <v>1.8771566597653555E-2</v>
      </c>
      <c r="AD271" s="1">
        <f>(Table2[[#This Row],[Day High]]/Table2[[#This Row],[Close Price]])-1</f>
        <v>3.3870749220972218E-3</v>
      </c>
      <c r="AE271" s="1">
        <f>(Table2[[#This Row],[Close Price]]/Table2[[#This Row],[Current Week Low]])-1</f>
        <v>1.8771566597653555E-2</v>
      </c>
      <c r="AF271" s="1">
        <f>(Table2[[#This Row],[Current Week High]]/Table2[[#This Row],[Close Price]])-1</f>
        <v>5.9025425642415197E-2</v>
      </c>
      <c r="AG271" s="1">
        <f>(Table2[[#This Row],[Close Price]]/Table2[[#This Row],[Current Month Low]])-1</f>
        <v>1.8771566597653555E-2</v>
      </c>
      <c r="AH271" s="1">
        <f>(Table2[[#This Row],[Current Month High]]/Table2[[#This Row],[Close Price]])-1</f>
        <v>0.1041864246037123</v>
      </c>
      <c r="AI271">
        <v>11.2315404416745</v>
      </c>
      <c r="AJ271">
        <v>90.641411967283602</v>
      </c>
      <c r="AK271" t="str">
        <f>IF(AND(Table2[[#This Row],[20D EMA]]&gt;Table2[[#This Row],[50D EMA]],Table2[[#This Row],[50D EMA]]&gt;Table2[[#This Row],[200D EMA]]),"Uptrend","Downtrend/NoTrend")</f>
        <v>Uptrend</v>
      </c>
      <c r="AL271">
        <v>-0.02</v>
      </c>
      <c r="AM271" t="s">
        <v>3190</v>
      </c>
      <c r="AN271">
        <v>-7.65</v>
      </c>
      <c r="AO271" t="s">
        <v>3190</v>
      </c>
      <c r="AP271">
        <v>0.10188714681312901</v>
      </c>
      <c r="AQ271">
        <f>(Table2[[#This Row],[Sharpe Ratio]]-AVERAGE(Table2[Sharpe Ratio]))/_xlfn.STDEV.P(Table2[Sharpe Ratio])</f>
        <v>0.42305775111449179</v>
      </c>
      <c r="AR2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0.41246886509821645</v>
      </c>
      <c r="AS271">
        <f>_xlfn.RANK.AVG(Table2[[#This Row],[1Y Return vs Nifty Z-Score]],Table2[1Y Return vs Nifty Z-Score])</f>
        <v>204</v>
      </c>
      <c r="AT271">
        <f>_xlfn.RANK.AVG(Table2[[#This Row],[6M Return vs Nifty Z-Score]],Table2[6M Return vs Nifty Z-Score])</f>
        <v>464</v>
      </c>
      <c r="AU271">
        <f>_xlfn.RANK.AVG(Table2[[#This Row],[Sharpe Ratio Z-Score]],Table2[Sharpe Ratio Z-Score])</f>
        <v>229</v>
      </c>
      <c r="AV271">
        <f>(Table2[[#This Row],[Rank 1Y]]+Table2[[#This Row],[Rank 6M]]+Table2[[#This Row],[Rank Sharpe]])/3</f>
        <v>299</v>
      </c>
    </row>
    <row r="272" spans="1:48" x14ac:dyDescent="0.3">
      <c r="A272" t="s">
        <v>1062</v>
      </c>
      <c r="B272" t="s">
        <v>1063</v>
      </c>
      <c r="C272" t="s">
        <v>3155</v>
      </c>
      <c r="D272" t="s">
        <v>111</v>
      </c>
      <c r="E272">
        <v>12753.962341500001</v>
      </c>
      <c r="F272">
        <v>946.25</v>
      </c>
      <c r="G272">
        <v>53.615821010678097</v>
      </c>
      <c r="H272">
        <f>(Table2[[#This Row],[1Y Return vs Nifty]]-AVERAGE(Table2[1Y Return vs Nifty]))/_xlfn.STDEV.P(Table2[1Y Return vs Nifty])</f>
        <v>0.50624942245501559</v>
      </c>
      <c r="I272">
        <v>29.846009445170701</v>
      </c>
      <c r="J272">
        <f>(Table2[[#This Row],[1M Return vs Nifty]]-AVERAGE(Table2[1M Return vs Nifty]))/_xlfn.STDEV.P(Table2[1M Return vs Nifty])</f>
        <v>3.4624589549212139</v>
      </c>
      <c r="K272">
        <v>20.969063251927999</v>
      </c>
      <c r="L272">
        <f>(Table2[[#This Row],[6M Return vs Nifty]]-AVERAGE(Table2[6M Return vs Nifty]))/_xlfn.STDEV.P(Table2[6M Return vs Nifty])</f>
        <v>0.3994893598781869</v>
      </c>
      <c r="M272">
        <v>10.962389330515</v>
      </c>
      <c r="N272">
        <f>(Table2[[#This Row],[1W Return vs Nifty]]-AVERAGE(Table2[1W Return vs Nifty]))/_xlfn.STDEV.P(Table2[1W Return vs Nifty])</f>
        <v>2.3845610296766186</v>
      </c>
      <c r="O272">
        <v>831.92</v>
      </c>
      <c r="P272">
        <v>775.22348638769597</v>
      </c>
      <c r="Q272">
        <v>677.67026523329605</v>
      </c>
      <c r="R272">
        <v>74.789364361484203</v>
      </c>
      <c r="S272" s="1">
        <f>(Table2[[#This Row],[Close Price]]-Table2[[#This Row],[20D EMA]])/Table2[[#This Row],[20D EMA]]</f>
        <v>0.13742907971920382</v>
      </c>
      <c r="T272" s="1">
        <f>(Table2[[#This Row],[Close Price]]-Table2[[#This Row],[50D EMA]])/Table2[[#This Row],[50D EMA]]</f>
        <v>0.2206157535412597</v>
      </c>
      <c r="U272" s="1">
        <f>(Table2[[#This Row],[Close Price]]-Table2[[#This Row],[200D EMA]])/Table2[[#This Row],[200D EMA]]</f>
        <v>0.3963280500056206</v>
      </c>
      <c r="V272">
        <v>1.57566522718697</v>
      </c>
      <c r="W272">
        <v>905.95</v>
      </c>
      <c r="X272">
        <v>949.9</v>
      </c>
      <c r="Y272">
        <v>856.65</v>
      </c>
      <c r="Z272">
        <v>951.9</v>
      </c>
      <c r="AA272">
        <v>763.05</v>
      </c>
      <c r="AB272">
        <v>951.9</v>
      </c>
      <c r="AC272" s="1">
        <f>(Table2[[#This Row],[Close Price]]/Table2[[#This Row],[Day Low]])-1</f>
        <v>4.448369115293338E-2</v>
      </c>
      <c r="AD272" s="1">
        <f>(Table2[[#This Row],[Day High]]/Table2[[#This Row],[Close Price]])-1</f>
        <v>3.8573315719947487E-3</v>
      </c>
      <c r="AE272" s="1">
        <f>(Table2[[#This Row],[Close Price]]/Table2[[#This Row],[Current Week Low]])-1</f>
        <v>0.10459347458121759</v>
      </c>
      <c r="AF272" s="1">
        <f>(Table2[[#This Row],[Current Week High]]/Table2[[#This Row],[Close Price]])-1</f>
        <v>5.9709379128136675E-3</v>
      </c>
      <c r="AG272" s="1">
        <f>(Table2[[#This Row],[Close Price]]/Table2[[#This Row],[Current Month Low]])-1</f>
        <v>0.24008911604744121</v>
      </c>
      <c r="AH272" s="1">
        <f>(Table2[[#This Row],[Current Month High]]/Table2[[#This Row],[Close Price]])-1</f>
        <v>5.9709379128136675E-3</v>
      </c>
      <c r="AI272">
        <v>0.59709379128136597</v>
      </c>
      <c r="AJ272">
        <v>116.50840864889599</v>
      </c>
      <c r="AK272" t="str">
        <f>IF(AND(Table2[[#This Row],[20D EMA]]&gt;Table2[[#This Row],[50D EMA]],Table2[[#This Row],[50D EMA]]&gt;Table2[[#This Row],[200D EMA]]),"Uptrend","Downtrend/NoTrend")</f>
        <v>Uptrend</v>
      </c>
      <c r="AL272">
        <v>0.28999999999999998</v>
      </c>
      <c r="AM272" t="s">
        <v>3191</v>
      </c>
      <c r="AN272">
        <v>19.079999999999998</v>
      </c>
      <c r="AO272" t="s">
        <v>3191</v>
      </c>
      <c r="AQ272">
        <f>(Table2[[#This Row],[Sharpe Ratio]]-AVERAGE(Table2[Sharpe Ratio]))/_xlfn.STDEV.P(Table2[Sharpe Ratio])</f>
        <v>-0.77082524510946515</v>
      </c>
      <c r="AR2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5.9819335218215697</v>
      </c>
      <c r="AS272">
        <f>_xlfn.RANK.AVG(Table2[[#This Row],[1Y Return vs Nifty Z-Score]],Table2[1Y Return vs Nifty Z-Score])</f>
        <v>161</v>
      </c>
      <c r="AT272">
        <f>_xlfn.RANK.AVG(Table2[[#This Row],[6M Return vs Nifty Z-Score]],Table2[6M Return vs Nifty Z-Score])</f>
        <v>188</v>
      </c>
      <c r="AU272">
        <f>_xlfn.RANK.AVG(Table2[[#This Row],[Sharpe Ratio Z-Score]],Table2[Sharpe Ratio Z-Score])</f>
        <v>548.5</v>
      </c>
      <c r="AV272">
        <f>(Table2[[#This Row],[Rank 1Y]]+Table2[[#This Row],[Rank 6M]]+Table2[[#This Row],[Rank Sharpe]])/3</f>
        <v>299.16666666666669</v>
      </c>
    </row>
    <row r="273" spans="1:48" x14ac:dyDescent="0.3">
      <c r="A273" t="s">
        <v>316</v>
      </c>
      <c r="B273" t="s">
        <v>317</v>
      </c>
      <c r="C273" t="s">
        <v>3158</v>
      </c>
      <c r="D273" t="s">
        <v>133</v>
      </c>
      <c r="E273">
        <v>85759.916583040002</v>
      </c>
      <c r="F273">
        <v>3133.65</v>
      </c>
      <c r="G273">
        <v>60.635069974310298</v>
      </c>
      <c r="H273">
        <f>(Table2[[#This Row],[1Y Return vs Nifty]]-AVERAGE(Table2[1Y Return vs Nifty]))/_xlfn.STDEV.P(Table2[1Y Return vs Nifty])</f>
        <v>0.62584714045420153</v>
      </c>
      <c r="I273">
        <v>9.8379456038682598</v>
      </c>
      <c r="J273">
        <f>(Table2[[#This Row],[1M Return vs Nifty]]-AVERAGE(Table2[1M Return vs Nifty]))/_xlfn.STDEV.P(Table2[1M Return vs Nifty])</f>
        <v>1.1597025485235448</v>
      </c>
      <c r="K273">
        <v>10.4944601346558</v>
      </c>
      <c r="L273">
        <f>(Table2[[#This Row],[6M Return vs Nifty]]-AVERAGE(Table2[6M Return vs Nifty]))/_xlfn.STDEV.P(Table2[6M Return vs Nifty])</f>
        <v>6.6804836227108103E-2</v>
      </c>
      <c r="M273">
        <v>3.2138404436171002</v>
      </c>
      <c r="N273">
        <f>(Table2[[#This Row],[1W Return vs Nifty]]-AVERAGE(Table2[1W Return vs Nifty]))/_xlfn.STDEV.P(Table2[1W Return vs Nifty])</f>
        <v>0.67793437473292351</v>
      </c>
      <c r="O273">
        <v>3066.87</v>
      </c>
      <c r="P273">
        <v>3026.0364940915701</v>
      </c>
      <c r="Q273">
        <v>2712.4500503075001</v>
      </c>
      <c r="R273">
        <v>51.005355030875798</v>
      </c>
      <c r="S273" s="1">
        <f>(Table2[[#This Row],[Close Price]]-Table2[[#This Row],[20D EMA]])/Table2[[#This Row],[20D EMA]]</f>
        <v>2.1774643203005085E-2</v>
      </c>
      <c r="T273" s="1">
        <f>(Table2[[#This Row],[Close Price]]-Table2[[#This Row],[50D EMA]])/Table2[[#This Row],[50D EMA]]</f>
        <v>3.5562527457467429E-2</v>
      </c>
      <c r="U273" s="1">
        <f>(Table2[[#This Row],[Close Price]]-Table2[[#This Row],[200D EMA]])/Table2[[#This Row],[200D EMA]]</f>
        <v>0.15528394694116127</v>
      </c>
      <c r="V273">
        <v>0.88152499756868696</v>
      </c>
      <c r="W273">
        <v>3001</v>
      </c>
      <c r="X273">
        <v>3150</v>
      </c>
      <c r="Y273">
        <v>3001</v>
      </c>
      <c r="Z273">
        <v>3239.65</v>
      </c>
      <c r="AA273">
        <v>2833.4</v>
      </c>
      <c r="AB273">
        <v>3279.95</v>
      </c>
      <c r="AC273" s="1">
        <f>(Table2[[#This Row],[Close Price]]/Table2[[#This Row],[Day Low]])-1</f>
        <v>4.4201932689103662E-2</v>
      </c>
      <c r="AD273" s="1">
        <f>(Table2[[#This Row],[Day High]]/Table2[[#This Row],[Close Price]])-1</f>
        <v>5.2175578000095424E-3</v>
      </c>
      <c r="AE273" s="1">
        <f>(Table2[[#This Row],[Close Price]]/Table2[[#This Row],[Current Week Low]])-1</f>
        <v>4.4201932689103662E-2</v>
      </c>
      <c r="AF273" s="1">
        <f>(Table2[[#This Row],[Current Week High]]/Table2[[#This Row],[Close Price]])-1</f>
        <v>3.3826368611682867E-2</v>
      </c>
      <c r="AG273" s="1">
        <f>(Table2[[#This Row],[Close Price]]/Table2[[#This Row],[Current Month Low]])-1</f>
        <v>0.10596809486835612</v>
      </c>
      <c r="AH273" s="1">
        <f>(Table2[[#This Row],[Current Month High]]/Table2[[#This Row],[Close Price]])-1</f>
        <v>4.6686771017822482E-2</v>
      </c>
      <c r="AI273">
        <v>8.58583441035214</v>
      </c>
      <c r="AJ273">
        <v>102.327608471074</v>
      </c>
      <c r="AK273" t="str">
        <f>IF(AND(Table2[[#This Row],[20D EMA]]&gt;Table2[[#This Row],[50D EMA]],Table2[[#This Row],[50D EMA]]&gt;Table2[[#This Row],[200D EMA]]),"Uptrend","Downtrend/NoTrend")</f>
        <v>Uptrend</v>
      </c>
      <c r="AL273">
        <v>0.02</v>
      </c>
      <c r="AM273" t="s">
        <v>3191</v>
      </c>
      <c r="AN273">
        <v>-3.65</v>
      </c>
      <c r="AO273" t="s">
        <v>3190</v>
      </c>
      <c r="AP273">
        <v>2.1345470875504001E-2</v>
      </c>
      <c r="AQ273">
        <f>(Table2[[#This Row],[Sharpe Ratio]]-AVERAGE(Table2[Sharpe Ratio]))/_xlfn.STDEV.P(Table2[Sharpe Ratio])</f>
        <v>-0.52070542605713588</v>
      </c>
      <c r="AR2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2.009583473880642</v>
      </c>
      <c r="AS273">
        <f>_xlfn.RANK.AVG(Table2[[#This Row],[1Y Return vs Nifty Z-Score]],Table2[1Y Return vs Nifty Z-Score])</f>
        <v>144</v>
      </c>
      <c r="AT273">
        <f>_xlfn.RANK.AVG(Table2[[#This Row],[6M Return vs Nifty Z-Score]],Table2[6M Return vs Nifty Z-Score])</f>
        <v>288</v>
      </c>
      <c r="AU273">
        <f>_xlfn.RANK.AVG(Table2[[#This Row],[Sharpe Ratio Z-Score]],Table2[Sharpe Ratio Z-Score])</f>
        <v>472</v>
      </c>
      <c r="AV273">
        <f>(Table2[[#This Row],[Rank 1Y]]+Table2[[#This Row],[Rank 6M]]+Table2[[#This Row],[Rank Sharpe]])/3</f>
        <v>301.33333333333331</v>
      </c>
    </row>
    <row r="274" spans="1:48" x14ac:dyDescent="0.3">
      <c r="A274" t="s">
        <v>1348</v>
      </c>
      <c r="B274" t="s">
        <v>1349</v>
      </c>
      <c r="C274" t="s">
        <v>3164</v>
      </c>
      <c r="D274" t="s">
        <v>1350</v>
      </c>
      <c r="E274">
        <v>8450.6359304399994</v>
      </c>
      <c r="F274">
        <v>489.55</v>
      </c>
      <c r="G274">
        <v>-4.56943661144334</v>
      </c>
      <c r="H274">
        <f>(Table2[[#This Row],[1Y Return vs Nifty]]-AVERAGE(Table2[1Y Return vs Nifty]))/_xlfn.STDEV.P(Table2[1Y Return vs Nifty])</f>
        <v>-0.48514211656222017</v>
      </c>
      <c r="I274">
        <v>9.9456323534507902</v>
      </c>
      <c r="J274">
        <f>(Table2[[#This Row],[1M Return vs Nifty]]-AVERAGE(Table2[1M Return vs Nifty]))/_xlfn.STDEV.P(Table2[1M Return vs Nifty])</f>
        <v>1.1720963690577144</v>
      </c>
      <c r="K274">
        <v>25.101640358476001</v>
      </c>
      <c r="L274">
        <f>(Table2[[#This Row],[6M Return vs Nifty]]-AVERAGE(Table2[6M Return vs Nifty]))/_xlfn.STDEV.P(Table2[6M Return vs Nifty])</f>
        <v>0.53074439940099338</v>
      </c>
      <c r="M274">
        <v>-0.40333122598669002</v>
      </c>
      <c r="N274">
        <f>(Table2[[#This Row],[1W Return vs Nifty]]-AVERAGE(Table2[1W Return vs Nifty]))/_xlfn.STDEV.P(Table2[1W Return vs Nifty])</f>
        <v>-0.11875177604961572</v>
      </c>
      <c r="O274">
        <v>487</v>
      </c>
      <c r="P274">
        <v>480.11456258752997</v>
      </c>
      <c r="Q274">
        <v>444.39470028094303</v>
      </c>
      <c r="R274">
        <v>57.876126145087397</v>
      </c>
      <c r="S274" s="1">
        <f>(Table2[[#This Row],[Close Price]]-Table2[[#This Row],[20D EMA]])/Table2[[#This Row],[20D EMA]]</f>
        <v>5.236139630390167E-3</v>
      </c>
      <c r="T274" s="1">
        <f>(Table2[[#This Row],[Close Price]]-Table2[[#This Row],[50D EMA]])/Table2[[#This Row],[50D EMA]]</f>
        <v>1.9652470780346008E-2</v>
      </c>
      <c r="U274" s="1">
        <f>(Table2[[#This Row],[Close Price]]-Table2[[#This Row],[200D EMA]])/Table2[[#This Row],[200D EMA]]</f>
        <v>0.10161079709211235</v>
      </c>
      <c r="V274">
        <v>2.0102828996020801</v>
      </c>
      <c r="W274">
        <v>480.15</v>
      </c>
      <c r="X274">
        <v>495.7</v>
      </c>
      <c r="Y274">
        <v>480.15</v>
      </c>
      <c r="Z274">
        <v>517.45000000000005</v>
      </c>
      <c r="AA274">
        <v>448.3</v>
      </c>
      <c r="AB274">
        <v>523.35</v>
      </c>
      <c r="AC274" s="1">
        <f>(Table2[[#This Row],[Close Price]]/Table2[[#This Row],[Day Low]])-1</f>
        <v>1.9577215453504104E-2</v>
      </c>
      <c r="AD274" s="1">
        <f>(Table2[[#This Row],[Day High]]/Table2[[#This Row],[Close Price]])-1</f>
        <v>1.2562557450719991E-2</v>
      </c>
      <c r="AE274" s="1">
        <f>(Table2[[#This Row],[Close Price]]/Table2[[#This Row],[Current Week Low]])-1</f>
        <v>1.9577215453504104E-2</v>
      </c>
      <c r="AF274" s="1">
        <f>(Table2[[#This Row],[Current Week High]]/Table2[[#This Row],[Close Price]])-1</f>
        <v>5.6991114288632572E-2</v>
      </c>
      <c r="AG274" s="1">
        <f>(Table2[[#This Row],[Close Price]]/Table2[[#This Row],[Current Month Low]])-1</f>
        <v>9.2014276154360974E-2</v>
      </c>
      <c r="AH274" s="1">
        <f>(Table2[[#This Row],[Current Month High]]/Table2[[#This Row],[Close Price]])-1</f>
        <v>6.9042998672250055E-2</v>
      </c>
      <c r="AI274">
        <v>30.476968644673601</v>
      </c>
      <c r="AJ274">
        <v>53.415857098088303</v>
      </c>
      <c r="AK274" t="str">
        <f>IF(AND(Table2[[#This Row],[20D EMA]]&gt;Table2[[#This Row],[50D EMA]],Table2[[#This Row],[50D EMA]]&gt;Table2[[#This Row],[200D EMA]]),"Uptrend","Downtrend/NoTrend")</f>
        <v>Uptrend</v>
      </c>
      <c r="AL274">
        <v>-0.05</v>
      </c>
      <c r="AM274" t="s">
        <v>3190</v>
      </c>
      <c r="AN274">
        <v>7.81</v>
      </c>
      <c r="AO274" t="s">
        <v>3191</v>
      </c>
      <c r="AP274">
        <v>9.2839164746019998E-2</v>
      </c>
      <c r="AQ274">
        <f>(Table2[[#This Row],[Sharpe Ratio]]-AVERAGE(Table2[Sharpe Ratio]))/_xlfn.STDEV.P(Table2[Sharpe Ratio])</f>
        <v>0.31703621377697971</v>
      </c>
      <c r="AR2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1.4159830896238517</v>
      </c>
      <c r="AS274">
        <f>_xlfn.RANK.AVG(Table2[[#This Row],[1Y Return vs Nifty Z-Score]],Table2[1Y Return vs Nifty Z-Score])</f>
        <v>478</v>
      </c>
      <c r="AT274">
        <f>_xlfn.RANK.AVG(Table2[[#This Row],[6M Return vs Nifty Z-Score]],Table2[6M Return vs Nifty Z-Score])</f>
        <v>166</v>
      </c>
      <c r="AU274">
        <f>_xlfn.RANK.AVG(Table2[[#This Row],[Sharpe Ratio Z-Score]],Table2[Sharpe Ratio Z-Score])</f>
        <v>260</v>
      </c>
      <c r="AV274">
        <f>(Table2[[#This Row],[Rank 1Y]]+Table2[[#This Row],[Rank 6M]]+Table2[[#This Row],[Rank Sharpe]])/3</f>
        <v>301.33333333333331</v>
      </c>
    </row>
    <row r="275" spans="1:48" x14ac:dyDescent="0.3">
      <c r="A275" t="s">
        <v>128</v>
      </c>
      <c r="B275" t="s">
        <v>129</v>
      </c>
      <c r="C275" t="s">
        <v>3152</v>
      </c>
      <c r="D275" t="s">
        <v>130</v>
      </c>
      <c r="E275">
        <v>214730.71158</v>
      </c>
      <c r="F275">
        <v>506.5</v>
      </c>
      <c r="G275">
        <v>35.343895768953097</v>
      </c>
      <c r="H275">
        <f>(Table2[[#This Row],[1Y Return vs Nifty]]-AVERAGE(Table2[1Y Return vs Nifty]))/_xlfn.STDEV.P(Table2[1Y Return vs Nifty])</f>
        <v>0.19492258767763326</v>
      </c>
      <c r="I275">
        <v>4.8229318120127704</v>
      </c>
      <c r="J275">
        <f>(Table2[[#This Row],[1M Return vs Nifty]]-AVERAGE(Table2[1M Return vs Nifty]))/_xlfn.STDEV.P(Table2[1M Return vs Nifty])</f>
        <v>0.58251750808356251</v>
      </c>
      <c r="K275">
        <v>12.0829006474493</v>
      </c>
      <c r="L275">
        <f>(Table2[[#This Row],[6M Return vs Nifty]]-AVERAGE(Table2[6M Return vs Nifty]))/_xlfn.STDEV.P(Table2[6M Return vs Nifty])</f>
        <v>0.11725539453755988</v>
      </c>
      <c r="M275">
        <v>0.30387966483957002</v>
      </c>
      <c r="N275">
        <f>(Table2[[#This Row],[1W Return vs Nifty]]-AVERAGE(Table2[1W Return vs Nifty]))/_xlfn.STDEV.P(Table2[1W Return vs Nifty])</f>
        <v>3.7012222418717669E-2</v>
      </c>
      <c r="O275">
        <v>509.94</v>
      </c>
      <c r="P275">
        <v>524.99815884075701</v>
      </c>
      <c r="Q275">
        <v>493.26463458715102</v>
      </c>
      <c r="R275">
        <v>47.623146546882801</v>
      </c>
      <c r="S275" s="1">
        <f>(Table2[[#This Row],[Close Price]]-Table2[[#This Row],[20D EMA]])/Table2[[#This Row],[20D EMA]]</f>
        <v>-6.7458916735302146E-3</v>
      </c>
      <c r="T275" s="1">
        <f>(Table2[[#This Row],[Close Price]]-Table2[[#This Row],[50D EMA]])/Table2[[#This Row],[50D EMA]]</f>
        <v>-3.5234711835185492E-2</v>
      </c>
      <c r="U275" s="1">
        <f>(Table2[[#This Row],[Close Price]]-Table2[[#This Row],[200D EMA]])/Table2[[#This Row],[200D EMA]]</f>
        <v>2.6832179898578411E-2</v>
      </c>
      <c r="V275">
        <v>0.48784169574716002</v>
      </c>
      <c r="W275">
        <v>494</v>
      </c>
      <c r="X275">
        <v>520</v>
      </c>
      <c r="Y275">
        <v>494</v>
      </c>
      <c r="Z275">
        <v>523.54999999999995</v>
      </c>
      <c r="AA275">
        <v>490.5</v>
      </c>
      <c r="AB275">
        <v>533.54999999999995</v>
      </c>
      <c r="AC275" s="1">
        <f>(Table2[[#This Row],[Close Price]]/Table2[[#This Row],[Day Low]])-1</f>
        <v>2.530364372469629E-2</v>
      </c>
      <c r="AD275" s="1">
        <f>(Table2[[#This Row],[Day High]]/Table2[[#This Row],[Close Price]])-1</f>
        <v>2.6653504442250675E-2</v>
      </c>
      <c r="AE275" s="1">
        <f>(Table2[[#This Row],[Close Price]]/Table2[[#This Row],[Current Week Low]])-1</f>
        <v>2.530364372469629E-2</v>
      </c>
      <c r="AF275" s="1">
        <f>(Table2[[#This Row],[Current Week High]]/Table2[[#This Row],[Close Price]])-1</f>
        <v>3.3662388943731303E-2</v>
      </c>
      <c r="AG275" s="1">
        <f>(Table2[[#This Row],[Close Price]]/Table2[[#This Row],[Current Month Low]])-1</f>
        <v>3.2619775739041845E-2</v>
      </c>
      <c r="AH275" s="1">
        <f>(Table2[[#This Row],[Current Month High]]/Table2[[#This Row],[Close Price]])-1</f>
        <v>5.3405725567620799E-2</v>
      </c>
      <c r="AI275">
        <v>59.466929911154899</v>
      </c>
      <c r="AJ275">
        <v>77.969079409697798</v>
      </c>
      <c r="AK275" t="str">
        <f>IF(AND(Table2[[#This Row],[20D EMA]]&gt;Table2[[#This Row],[50D EMA]],Table2[[#This Row],[50D EMA]]&gt;Table2[[#This Row],[200D EMA]]),"Uptrend","Downtrend/NoTrend")</f>
        <v>Downtrend/NoTrend</v>
      </c>
      <c r="AL275">
        <v>-0.23</v>
      </c>
      <c r="AM275" t="s">
        <v>3190</v>
      </c>
      <c r="AN275">
        <v>-2.58</v>
      </c>
      <c r="AO275" t="s">
        <v>3190</v>
      </c>
      <c r="AP275">
        <v>4.2778676726051998E-2</v>
      </c>
      <c r="AQ275">
        <f>(Table2[[#This Row],[Sharpe Ratio]]-AVERAGE(Table2[Sharpe Ratio]))/_xlfn.STDEV.P(Table2[Sharpe Ratio])</f>
        <v>-0.26955755490838995</v>
      </c>
      <c r="AR2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5">
        <f>_xlfn.RANK.AVG(Table2[[#This Row],[1Y Return vs Nifty Z-Score]],Table2[1Y Return vs Nifty Z-Score])</f>
        <v>235</v>
      </c>
      <c r="AT275">
        <f>_xlfn.RANK.AVG(Table2[[#This Row],[6M Return vs Nifty Z-Score]],Table2[6M Return vs Nifty Z-Score])</f>
        <v>265</v>
      </c>
      <c r="AU275">
        <f>_xlfn.RANK.AVG(Table2[[#This Row],[Sharpe Ratio Z-Score]],Table2[Sharpe Ratio Z-Score])</f>
        <v>406</v>
      </c>
      <c r="AV275">
        <f>(Table2[[#This Row],[Rank 1Y]]+Table2[[#This Row],[Rank 6M]]+Table2[[#This Row],[Rank Sharpe]])/3</f>
        <v>302</v>
      </c>
    </row>
    <row r="276" spans="1:48" x14ac:dyDescent="0.3">
      <c r="A276" t="s">
        <v>184</v>
      </c>
      <c r="B276" t="s">
        <v>185</v>
      </c>
      <c r="C276" t="s">
        <v>3150</v>
      </c>
      <c r="D276" t="s">
        <v>80</v>
      </c>
      <c r="E276">
        <v>143854.18640593899</v>
      </c>
      <c r="F276">
        <v>453.55</v>
      </c>
      <c r="G276">
        <v>52.885309515656701</v>
      </c>
      <c r="H276">
        <f>(Table2[[#This Row],[1Y Return vs Nifty]]-AVERAGE(Table2[1Y Return vs Nifty]))/_xlfn.STDEV.P(Table2[1Y Return vs Nifty])</f>
        <v>0.49380257689797707</v>
      </c>
      <c r="I276">
        <v>3.1405298679123299</v>
      </c>
      <c r="J276">
        <f>(Table2[[#This Row],[1M Return vs Nifty]]-AVERAGE(Table2[1M Return vs Nifty]))/_xlfn.STDEV.P(Table2[1M Return vs Nifty])</f>
        <v>0.38888748542660806</v>
      </c>
      <c r="K276">
        <v>-7.4561658249661598</v>
      </c>
      <c r="L276">
        <f>(Table2[[#This Row],[6M Return vs Nifty]]-AVERAGE(Table2[6M Return vs Nifty]))/_xlfn.STDEV.P(Table2[6M Return vs Nifty])</f>
        <v>-0.50332611572925812</v>
      </c>
      <c r="M276">
        <v>-2.8972697731776802</v>
      </c>
      <c r="N276">
        <f>(Table2[[#This Row],[1W Return vs Nifty]]-AVERAGE(Table2[1W Return vs Nifty]))/_xlfn.STDEV.P(Table2[1W Return vs Nifty])</f>
        <v>-0.66804456138966661</v>
      </c>
      <c r="O276">
        <v>457.75</v>
      </c>
      <c r="P276">
        <v>448.86967697286298</v>
      </c>
      <c r="Q276">
        <v>407.29462139512202</v>
      </c>
      <c r="R276">
        <v>38.1249324298701</v>
      </c>
      <c r="S276" s="1">
        <f>(Table2[[#This Row],[Close Price]]-Table2[[#This Row],[20D EMA]])/Table2[[#This Row],[20D EMA]]</f>
        <v>-9.1753140360458525E-3</v>
      </c>
      <c r="T276" s="1">
        <f>(Table2[[#This Row],[Close Price]]-Table2[[#This Row],[50D EMA]])/Table2[[#This Row],[50D EMA]]</f>
        <v>1.0426908448574019E-2</v>
      </c>
      <c r="U276" s="1">
        <f>(Table2[[#This Row],[Close Price]]-Table2[[#This Row],[200D EMA]])/Table2[[#This Row],[200D EMA]]</f>
        <v>0.11356736911093412</v>
      </c>
      <c r="V276">
        <v>0.880948908396604</v>
      </c>
      <c r="W276">
        <v>443.05</v>
      </c>
      <c r="X276">
        <v>456.5</v>
      </c>
      <c r="Y276">
        <v>443.05</v>
      </c>
      <c r="Z276">
        <v>474.4</v>
      </c>
      <c r="AA276">
        <v>438.7</v>
      </c>
      <c r="AB276">
        <v>491.2</v>
      </c>
      <c r="AC276" s="1">
        <f>(Table2[[#This Row],[Close Price]]/Table2[[#This Row],[Day Low]])-1</f>
        <v>2.3699356731745835E-2</v>
      </c>
      <c r="AD276" s="1">
        <f>(Table2[[#This Row],[Day High]]/Table2[[#This Row],[Close Price]])-1</f>
        <v>6.5042442950060675E-3</v>
      </c>
      <c r="AE276" s="1">
        <f>(Table2[[#This Row],[Close Price]]/Table2[[#This Row],[Current Week Low]])-1</f>
        <v>2.3699356731745835E-2</v>
      </c>
      <c r="AF276" s="1">
        <f>(Table2[[#This Row],[Current Week High]]/Table2[[#This Row],[Close Price]])-1</f>
        <v>4.5970675779958059E-2</v>
      </c>
      <c r="AG276" s="1">
        <f>(Table2[[#This Row],[Close Price]]/Table2[[#This Row],[Current Month Low]])-1</f>
        <v>3.3850011397310364E-2</v>
      </c>
      <c r="AH276" s="1">
        <f>(Table2[[#This Row],[Current Month High]]/Table2[[#This Row],[Close Price]])-1</f>
        <v>8.3011795832873991E-2</v>
      </c>
      <c r="AI276">
        <v>9.1059420130084892</v>
      </c>
      <c r="AJ276">
        <v>96.512131715771204</v>
      </c>
      <c r="AK276" t="str">
        <f>IF(AND(Table2[[#This Row],[20D EMA]]&gt;Table2[[#This Row],[50D EMA]],Table2[[#This Row],[50D EMA]]&gt;Table2[[#This Row],[200D EMA]]),"Uptrend","Downtrend/NoTrend")</f>
        <v>Uptrend</v>
      </c>
      <c r="AL276">
        <v>7.0000000000000007E-2</v>
      </c>
      <c r="AM276" t="s">
        <v>3191</v>
      </c>
      <c r="AN276">
        <v>-5.76</v>
      </c>
      <c r="AO276" t="s">
        <v>3190</v>
      </c>
      <c r="AP276">
        <v>9.3991808059943005E-2</v>
      </c>
      <c r="AQ276">
        <f>(Table2[[#This Row],[Sharpe Ratio]]-AVERAGE(Table2[Sharpe Ratio]))/_xlfn.STDEV.P(Table2[Sharpe Ratio])</f>
        <v>0.33054254206515771</v>
      </c>
      <c r="AR2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4.1861927270818056E-2</v>
      </c>
      <c r="AS276">
        <f>_xlfn.RANK.AVG(Table2[[#This Row],[1Y Return vs Nifty Z-Score]],Table2[1Y Return vs Nifty Z-Score])</f>
        <v>167</v>
      </c>
      <c r="AT276">
        <f>_xlfn.RANK.AVG(Table2[[#This Row],[6M Return vs Nifty Z-Score]],Table2[6M Return vs Nifty Z-Score])</f>
        <v>484</v>
      </c>
      <c r="AU276">
        <f>_xlfn.RANK.AVG(Table2[[#This Row],[Sharpe Ratio Z-Score]],Table2[Sharpe Ratio Z-Score])</f>
        <v>255</v>
      </c>
      <c r="AV276">
        <f>(Table2[[#This Row],[Rank 1Y]]+Table2[[#This Row],[Rank 6M]]+Table2[[#This Row],[Rank Sharpe]])/3</f>
        <v>302</v>
      </c>
    </row>
    <row r="277" spans="1:48" x14ac:dyDescent="0.3">
      <c r="A277" t="s">
        <v>717</v>
      </c>
      <c r="B277" t="s">
        <v>718</v>
      </c>
      <c r="C277" t="s">
        <v>3154</v>
      </c>
      <c r="D277" t="s">
        <v>458</v>
      </c>
      <c r="E277">
        <v>25090.132320000001</v>
      </c>
      <c r="F277">
        <v>3647.6</v>
      </c>
      <c r="G277">
        <v>6.60863505794849</v>
      </c>
      <c r="H277">
        <f>(Table2[[#This Row],[1Y Return vs Nifty]]-AVERAGE(Table2[1Y Return vs Nifty]))/_xlfn.STDEV.P(Table2[1Y Return vs Nifty])</f>
        <v>-0.29468415300840539</v>
      </c>
      <c r="I277">
        <v>-4.05831755112807</v>
      </c>
      <c r="J277">
        <f>(Table2[[#This Row],[1M Return vs Nifty]]-AVERAGE(Table2[1M Return vs Nifty]))/_xlfn.STDEV.P(Table2[1M Return vs Nifty])</f>
        <v>-0.4396380602913379</v>
      </c>
      <c r="K277">
        <v>9.8453615283247693</v>
      </c>
      <c r="L277">
        <f>(Table2[[#This Row],[6M Return vs Nifty]]-AVERAGE(Table2[6M Return vs Nifty]))/_xlfn.STDEV.P(Table2[6M Return vs Nifty])</f>
        <v>4.6188774861142541E-2</v>
      </c>
      <c r="M277">
        <v>1.0414452985340801</v>
      </c>
      <c r="N277">
        <f>(Table2[[#This Row],[1W Return vs Nifty]]-AVERAGE(Table2[1W Return vs Nifty]))/_xlfn.STDEV.P(Table2[1W Return vs Nifty])</f>
        <v>0.19946188733106274</v>
      </c>
      <c r="O277">
        <v>3624.58</v>
      </c>
      <c r="P277">
        <v>3623.7631421302699</v>
      </c>
      <c r="Q277">
        <v>3366.63814401215</v>
      </c>
      <c r="R277">
        <v>42.760027079403102</v>
      </c>
      <c r="S277" s="1">
        <f>(Table2[[#This Row],[Close Price]]-Table2[[#This Row],[20D EMA]])/Table2[[#This Row],[20D EMA]]</f>
        <v>6.3510806769335989E-3</v>
      </c>
      <c r="T277" s="1">
        <f>(Table2[[#This Row],[Close Price]]-Table2[[#This Row],[50D EMA]])/Table2[[#This Row],[50D EMA]]</f>
        <v>6.5779293333496532E-3</v>
      </c>
      <c r="U277" s="1">
        <f>(Table2[[#This Row],[Close Price]]-Table2[[#This Row],[200D EMA]])/Table2[[#This Row],[200D EMA]]</f>
        <v>8.3454723664782432E-2</v>
      </c>
      <c r="V277">
        <v>0.53246280570176396</v>
      </c>
      <c r="W277">
        <v>3496.05</v>
      </c>
      <c r="X277">
        <v>3675</v>
      </c>
      <c r="Y277">
        <v>3496.05</v>
      </c>
      <c r="Z277">
        <v>3720</v>
      </c>
      <c r="AA277">
        <v>3481.95</v>
      </c>
      <c r="AB277">
        <v>3720</v>
      </c>
      <c r="AC277" s="1">
        <f>(Table2[[#This Row],[Close Price]]/Table2[[#This Row],[Day Low]])-1</f>
        <v>4.3348922355229469E-2</v>
      </c>
      <c r="AD277" s="1">
        <f>(Table2[[#This Row],[Day High]]/Table2[[#This Row],[Close Price]])-1</f>
        <v>7.5117885733084755E-3</v>
      </c>
      <c r="AE277" s="1">
        <f>(Table2[[#This Row],[Close Price]]/Table2[[#This Row],[Current Week Low]])-1</f>
        <v>4.3348922355229469E-2</v>
      </c>
      <c r="AF277" s="1">
        <f>(Table2[[#This Row],[Current Week High]]/Table2[[#This Row],[Close Price]])-1</f>
        <v>1.9848667617063276E-2</v>
      </c>
      <c r="AG277" s="1">
        <f>(Table2[[#This Row],[Close Price]]/Table2[[#This Row],[Current Month Low]])-1</f>
        <v>4.7573916914372738E-2</v>
      </c>
      <c r="AH277" s="1">
        <f>(Table2[[#This Row],[Current Month High]]/Table2[[#This Row],[Close Price]])-1</f>
        <v>1.9848667617063276E-2</v>
      </c>
      <c r="AI277">
        <v>9.0717183901743503</v>
      </c>
      <c r="AJ277">
        <v>42.381482132053002</v>
      </c>
      <c r="AK277" t="str">
        <f>IF(AND(Table2[[#This Row],[20D EMA]]&gt;Table2[[#This Row],[50D EMA]],Table2[[#This Row],[50D EMA]]&gt;Table2[[#This Row],[200D EMA]]),"Uptrend","Downtrend/NoTrend")</f>
        <v>Uptrend</v>
      </c>
      <c r="AL277">
        <v>-0.01</v>
      </c>
      <c r="AM277" t="s">
        <v>3190</v>
      </c>
      <c r="AN277">
        <v>-0.94</v>
      </c>
      <c r="AO277" t="s">
        <v>3190</v>
      </c>
      <c r="AP277">
        <v>0.109174933390872</v>
      </c>
      <c r="AQ277">
        <f>(Table2[[#This Row],[Sharpe Ratio]]-AVERAGE(Table2[Sharpe Ratio]))/_xlfn.STDEV.P(Table2[Sharpe Ratio])</f>
        <v>0.50845384618067913</v>
      </c>
      <c r="AR2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1.978229507314111E-2</v>
      </c>
      <c r="AS277">
        <f>_xlfn.RANK.AVG(Table2[[#This Row],[1Y Return vs Nifty Z-Score]],Table2[1Y Return vs Nifty Z-Score])</f>
        <v>404</v>
      </c>
      <c r="AT277">
        <f>_xlfn.RANK.AVG(Table2[[#This Row],[6M Return vs Nifty Z-Score]],Table2[6M Return vs Nifty Z-Score])</f>
        <v>297</v>
      </c>
      <c r="AU277">
        <f>_xlfn.RANK.AVG(Table2[[#This Row],[Sharpe Ratio Z-Score]],Table2[Sharpe Ratio Z-Score])</f>
        <v>209</v>
      </c>
      <c r="AV277">
        <f>(Table2[[#This Row],[Rank 1Y]]+Table2[[#This Row],[Rank 6M]]+Table2[[#This Row],[Rank Sharpe]])/3</f>
        <v>303.33333333333331</v>
      </c>
    </row>
    <row r="278" spans="1:48" x14ac:dyDescent="0.3">
      <c r="A278" t="s">
        <v>475</v>
      </c>
      <c r="B278" t="s">
        <v>476</v>
      </c>
      <c r="C278" t="s">
        <v>3150</v>
      </c>
      <c r="D278" t="s">
        <v>108</v>
      </c>
      <c r="E278">
        <v>46725.264630750004</v>
      </c>
      <c r="F278">
        <v>122.26</v>
      </c>
      <c r="G278">
        <v>38.311889083315201</v>
      </c>
      <c r="H278">
        <f>(Table2[[#This Row],[1Y Return vs Nifty]]-AVERAGE(Table2[1Y Return vs Nifty]))/_xlfn.STDEV.P(Table2[1Y Return vs Nifty])</f>
        <v>0.24549284516154318</v>
      </c>
      <c r="I278">
        <v>-7.1044563986275797</v>
      </c>
      <c r="J278">
        <f>(Table2[[#This Row],[1M Return vs Nifty]]-AVERAGE(Table2[1M Return vs Nifty]))/_xlfn.STDEV.P(Table2[1M Return vs Nifty])</f>
        <v>-0.79022249472203554</v>
      </c>
      <c r="K278">
        <v>-17.441319002302102</v>
      </c>
      <c r="L278">
        <f>(Table2[[#This Row],[6M Return vs Nifty]]-AVERAGE(Table2[6M Return vs Nifty]))/_xlfn.STDEV.P(Table2[6M Return vs Nifty])</f>
        <v>-0.82046518927633827</v>
      </c>
      <c r="M278">
        <v>0.239987566978214</v>
      </c>
      <c r="N278">
        <f>(Table2[[#This Row],[1W Return vs Nifty]]-AVERAGE(Table2[1W Return vs Nifty]))/_xlfn.STDEV.P(Table2[1W Return vs Nifty])</f>
        <v>2.2939915611072944E-2</v>
      </c>
      <c r="O278">
        <v>123.88</v>
      </c>
      <c r="P278">
        <v>128.89937911027999</v>
      </c>
      <c r="Q278">
        <v>121.965938087106</v>
      </c>
      <c r="R278">
        <v>35.530487941909001</v>
      </c>
      <c r="S278" s="1">
        <f>(Table2[[#This Row],[Close Price]]-Table2[[#This Row],[20D EMA]])/Table2[[#This Row],[20D EMA]]</f>
        <v>-1.3077171456247904E-2</v>
      </c>
      <c r="T278" s="1">
        <f>(Table2[[#This Row],[Close Price]]-Table2[[#This Row],[50D EMA]])/Table2[[#This Row],[50D EMA]]</f>
        <v>-5.1508231894582375E-2</v>
      </c>
      <c r="U278" s="1">
        <f>(Table2[[#This Row],[Close Price]]-Table2[[#This Row],[200D EMA]])/Table2[[#This Row],[200D EMA]]</f>
        <v>2.4110166945462636E-3</v>
      </c>
      <c r="V278">
        <v>0.51585169597044001</v>
      </c>
      <c r="W278">
        <v>115.52</v>
      </c>
      <c r="X278">
        <v>123.86</v>
      </c>
      <c r="Y278">
        <v>115.52</v>
      </c>
      <c r="Z278">
        <v>123.86</v>
      </c>
      <c r="AA278">
        <v>115.52</v>
      </c>
      <c r="AB278">
        <v>133.25</v>
      </c>
      <c r="AC278" s="1">
        <f>(Table2[[#This Row],[Close Price]]/Table2[[#This Row],[Day Low]])-1</f>
        <v>5.8344875346260539E-2</v>
      </c>
      <c r="AD278" s="1">
        <f>(Table2[[#This Row],[Day High]]/Table2[[#This Row],[Close Price]])-1</f>
        <v>1.3086864060199543E-2</v>
      </c>
      <c r="AE278" s="1">
        <f>(Table2[[#This Row],[Close Price]]/Table2[[#This Row],[Current Week Low]])-1</f>
        <v>5.8344875346260539E-2</v>
      </c>
      <c r="AF278" s="1">
        <f>(Table2[[#This Row],[Current Week High]]/Table2[[#This Row],[Close Price]])-1</f>
        <v>1.3086864060199543E-2</v>
      </c>
      <c r="AG278" s="1">
        <f>(Table2[[#This Row],[Close Price]]/Table2[[#This Row],[Current Month Low]])-1</f>
        <v>5.8344875346260539E-2</v>
      </c>
      <c r="AH278" s="1">
        <f>(Table2[[#This Row],[Current Month High]]/Table2[[#This Row],[Close Price]])-1</f>
        <v>8.9890397513495701E-2</v>
      </c>
      <c r="AI278">
        <v>39.456895141501697</v>
      </c>
      <c r="AJ278">
        <v>92.839116719242895</v>
      </c>
      <c r="AK278" t="str">
        <f>IF(AND(Table2[[#This Row],[20D EMA]]&gt;Table2[[#This Row],[50D EMA]],Table2[[#This Row],[50D EMA]]&gt;Table2[[#This Row],[200D EMA]]),"Uptrend","Downtrend/NoTrend")</f>
        <v>Downtrend/NoTrend</v>
      </c>
      <c r="AL278">
        <v>-0.12</v>
      </c>
      <c r="AM278" t="s">
        <v>3190</v>
      </c>
      <c r="AN278">
        <v>-6.56</v>
      </c>
      <c r="AO278" t="s">
        <v>3190</v>
      </c>
      <c r="AP278">
        <v>0.165206499769255</v>
      </c>
      <c r="AQ278">
        <f>(Table2[[#This Row],[Sharpe Ratio]]-AVERAGE(Table2[Sharpe Ratio]))/_xlfn.STDEV.P(Table2[Sharpe Ratio])</f>
        <v>1.1650149183406213</v>
      </c>
      <c r="AR2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78">
        <f>_xlfn.RANK.AVG(Table2[[#This Row],[1Y Return vs Nifty Z-Score]],Table2[1Y Return vs Nifty Z-Score])</f>
        <v>221</v>
      </c>
      <c r="AT278">
        <f>_xlfn.RANK.AVG(Table2[[#This Row],[6M Return vs Nifty Z-Score]],Table2[6M Return vs Nifty Z-Score])</f>
        <v>600</v>
      </c>
      <c r="AU278">
        <f>_xlfn.RANK.AVG(Table2[[#This Row],[Sharpe Ratio Z-Score]],Table2[Sharpe Ratio Z-Score])</f>
        <v>92</v>
      </c>
      <c r="AV278">
        <f>(Table2[[#This Row],[Rank 1Y]]+Table2[[#This Row],[Rank 6M]]+Table2[[#This Row],[Rank Sharpe]])/3</f>
        <v>304.33333333333331</v>
      </c>
    </row>
    <row r="279" spans="1:48" x14ac:dyDescent="0.3">
      <c r="A279" t="s">
        <v>569</v>
      </c>
      <c r="B279" t="s">
        <v>570</v>
      </c>
      <c r="C279" t="s">
        <v>3157</v>
      </c>
      <c r="D279" t="s">
        <v>111</v>
      </c>
      <c r="E279">
        <v>35273.764594230001</v>
      </c>
      <c r="F279">
        <v>334.05</v>
      </c>
      <c r="G279">
        <v>18.638935590049101</v>
      </c>
      <c r="H279">
        <f>(Table2[[#This Row],[1Y Return vs Nifty]]-AVERAGE(Table2[1Y Return vs Nifty]))/_xlfn.STDEV.P(Table2[1Y Return vs Nifty])</f>
        <v>-8.9705458287894752E-2</v>
      </c>
      <c r="I279">
        <v>2.96292316397339</v>
      </c>
      <c r="J279">
        <f>(Table2[[#This Row],[1M Return vs Nifty]]-AVERAGE(Table2[1M Return vs Nifty]))/_xlfn.STDEV.P(Table2[1M Return vs Nifty])</f>
        <v>0.36844647831275107</v>
      </c>
      <c r="K279">
        <v>32.402901464326298</v>
      </c>
      <c r="L279">
        <f>(Table2[[#This Row],[6M Return vs Nifty]]-AVERAGE(Table2[6M Return vs Nifty]))/_xlfn.STDEV.P(Table2[6M Return vs Nifty])</f>
        <v>0.76264020928104559</v>
      </c>
      <c r="M279">
        <v>-2.9615189504838901</v>
      </c>
      <c r="N279">
        <f>(Table2[[#This Row],[1W Return vs Nifty]]-AVERAGE(Table2[1W Return vs Nifty]))/_xlfn.STDEV.P(Table2[1W Return vs Nifty])</f>
        <v>-0.68219551534885092</v>
      </c>
      <c r="O279">
        <v>337.6</v>
      </c>
      <c r="P279">
        <v>330.74059612098802</v>
      </c>
      <c r="Q279">
        <v>293.18637006763697</v>
      </c>
      <c r="R279">
        <v>40.0406151642377</v>
      </c>
      <c r="S279" s="1">
        <f>(Table2[[#This Row],[Close Price]]-Table2[[#This Row],[20D EMA]])/Table2[[#This Row],[20D EMA]]</f>
        <v>-1.0515402843601928E-2</v>
      </c>
      <c r="T279" s="1">
        <f>(Table2[[#This Row],[Close Price]]-Table2[[#This Row],[50D EMA]])/Table2[[#This Row],[50D EMA]]</f>
        <v>1.0006040739557064E-2</v>
      </c>
      <c r="U279" s="1">
        <f>(Table2[[#This Row],[Close Price]]-Table2[[#This Row],[200D EMA]])/Table2[[#This Row],[200D EMA]]</f>
        <v>0.1393776590737692</v>
      </c>
      <c r="V279">
        <v>0.57826850077835201</v>
      </c>
      <c r="W279">
        <v>323.05</v>
      </c>
      <c r="X279">
        <v>335.85</v>
      </c>
      <c r="Y279">
        <v>323.05</v>
      </c>
      <c r="Z279">
        <v>353.55</v>
      </c>
      <c r="AA279">
        <v>318.8</v>
      </c>
      <c r="AB279">
        <v>357.9</v>
      </c>
      <c r="AC279" s="1">
        <f>(Table2[[#This Row],[Close Price]]/Table2[[#This Row],[Day Low]])-1</f>
        <v>3.4050456585667854E-2</v>
      </c>
      <c r="AD279" s="1">
        <f>(Table2[[#This Row],[Day High]]/Table2[[#This Row],[Close Price]])-1</f>
        <v>5.3884149079479471E-3</v>
      </c>
      <c r="AE279" s="1">
        <f>(Table2[[#This Row],[Close Price]]/Table2[[#This Row],[Current Week Low]])-1</f>
        <v>3.4050456585667854E-2</v>
      </c>
      <c r="AF279" s="1">
        <f>(Table2[[#This Row],[Current Week High]]/Table2[[#This Row],[Close Price]])-1</f>
        <v>5.8374494836102464E-2</v>
      </c>
      <c r="AG279" s="1">
        <f>(Table2[[#This Row],[Close Price]]/Table2[[#This Row],[Current Month Low]])-1</f>
        <v>4.7835633626097884E-2</v>
      </c>
      <c r="AH279" s="1">
        <f>(Table2[[#This Row],[Current Month High]]/Table2[[#This Row],[Close Price]])-1</f>
        <v>7.1396497530309633E-2</v>
      </c>
      <c r="AI279">
        <v>9.0854662475677195</v>
      </c>
      <c r="AJ279">
        <v>68.075471698113205</v>
      </c>
      <c r="AK279" t="str">
        <f>IF(AND(Table2[[#This Row],[20D EMA]]&gt;Table2[[#This Row],[50D EMA]],Table2[[#This Row],[50D EMA]]&gt;Table2[[#This Row],[200D EMA]]),"Uptrend","Downtrend/NoTrend")</f>
        <v>Uptrend</v>
      </c>
      <c r="AL279">
        <v>-0.05</v>
      </c>
      <c r="AM279" t="s">
        <v>3190</v>
      </c>
      <c r="AN279">
        <v>-5.19</v>
      </c>
      <c r="AO279" t="s">
        <v>3190</v>
      </c>
      <c r="AP279">
        <v>1.7028748621135001E-2</v>
      </c>
      <c r="AQ279">
        <f>(Table2[[#This Row],[Sharpe Ratio]]-AVERAGE(Table2[Sharpe Ratio]))/_xlfn.STDEV.P(Table2[Sharpe Ratio])</f>
        <v>-0.57128748140082919</v>
      </c>
      <c r="AR2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-0.21210176744377823</v>
      </c>
      <c r="AS279">
        <f>_xlfn.RANK.AVG(Table2[[#This Row],[1Y Return vs Nifty Z-Score]],Table2[1Y Return vs Nifty Z-Score])</f>
        <v>317</v>
      </c>
      <c r="AT279">
        <f>_xlfn.RANK.AVG(Table2[[#This Row],[6M Return vs Nifty Z-Score]],Table2[6M Return vs Nifty Z-Score])</f>
        <v>112</v>
      </c>
      <c r="AU279">
        <f>_xlfn.RANK.AVG(Table2[[#This Row],[Sharpe Ratio Z-Score]],Table2[Sharpe Ratio Z-Score])</f>
        <v>485</v>
      </c>
      <c r="AV279">
        <f>(Table2[[#This Row],[Rank 1Y]]+Table2[[#This Row],[Rank 6M]]+Table2[[#This Row],[Rank Sharpe]])/3</f>
        <v>304.66666666666669</v>
      </c>
    </row>
    <row r="280" spans="1:48" x14ac:dyDescent="0.3">
      <c r="A280" t="s">
        <v>345</v>
      </c>
      <c r="B280" t="s">
        <v>346</v>
      </c>
      <c r="C280" t="s">
        <v>3159</v>
      </c>
      <c r="D280" t="s">
        <v>268</v>
      </c>
      <c r="E280">
        <v>71618.279106479997</v>
      </c>
      <c r="F280">
        <v>8382.25</v>
      </c>
      <c r="G280">
        <v>5.19394283331299</v>
      </c>
      <c r="H280">
        <f>(Table2[[#This Row],[1Y Return vs Nifty]]-AVERAGE(Table2[1Y Return vs Nifty]))/_xlfn.STDEV.P(Table2[1Y Return vs Nifty])</f>
        <v>-0.31878843576204718</v>
      </c>
      <c r="I280">
        <v>5.1008836961387001</v>
      </c>
      <c r="J280">
        <f>(Table2[[#This Row],[1M Return vs Nifty]]-AVERAGE(Table2[1M Return vs Nifty]))/_xlfn.STDEV.P(Table2[1M Return vs Nifty])</f>
        <v>0.61450738411144823</v>
      </c>
      <c r="K280">
        <v>3.4250610477755901</v>
      </c>
      <c r="L280">
        <f>(Table2[[#This Row],[6M Return vs Nifty]]-AVERAGE(Table2[6M Return vs Nifty]))/_xlfn.STDEV.P(Table2[6M Return vs Nifty])</f>
        <v>-0.15772678959076741</v>
      </c>
      <c r="M280">
        <v>1.6380618818731101</v>
      </c>
      <c r="N280">
        <f>(Table2[[#This Row],[1W Return vs Nifty]]-AVERAGE(Table2[1W Return vs Nifty]))/_xlfn.STDEV.P(Table2[1W Return vs Nifty])</f>
        <v>0.33086736450750709</v>
      </c>
      <c r="O280">
        <v>8234.76</v>
      </c>
      <c r="P280">
        <v>8084.8766168575703</v>
      </c>
      <c r="Q280">
        <v>7434.7177571963402</v>
      </c>
      <c r="R280">
        <v>58.240776118996699</v>
      </c>
      <c r="S280" s="1">
        <f>(Table2[[#This Row],[Close Price]]-Table2[[#This Row],[20D EMA]])/Table2[[#This Row],[20D EMA]]</f>
        <v>1.7910661634340259E-2</v>
      </c>
      <c r="T280" s="1">
        <f>(Table2[[#This Row],[Close Price]]-Table2[[#This Row],[50D EMA]])/Table2[[#This Row],[50D EMA]]</f>
        <v>3.6781437396630645E-2</v>
      </c>
      <c r="U280" s="1">
        <f>(Table2[[#This Row],[Close Price]]-Table2[[#This Row],[200D EMA]])/Table2[[#This Row],[200D EMA]]</f>
        <v>0.1274469689029564</v>
      </c>
      <c r="V280">
        <v>0.59725469929842301</v>
      </c>
      <c r="W280">
        <v>8175.3</v>
      </c>
      <c r="X280">
        <v>8450</v>
      </c>
      <c r="Y280">
        <v>8066</v>
      </c>
      <c r="Z280">
        <v>8499</v>
      </c>
      <c r="AA280">
        <v>7808</v>
      </c>
      <c r="AB280">
        <v>8560</v>
      </c>
      <c r="AC280" s="1">
        <f>(Table2[[#This Row],[Close Price]]/Table2[[#This Row],[Day Low]])-1</f>
        <v>2.5314055753305587E-2</v>
      </c>
      <c r="AD280" s="1">
        <f>(Table2[[#This Row],[Day High]]/Table2[[#This Row],[Close Price]])-1</f>
        <v>8.0825553998031818E-3</v>
      </c>
      <c r="AE280" s="1">
        <f>(Table2[[#This Row],[Close Price]]/Table2[[#This Row],[Current Week Low]])-1</f>
        <v>3.9207785767418901E-2</v>
      </c>
      <c r="AF280" s="1">
        <f>(Table2[[#This Row],[Current Week High]]/Table2[[#This Row],[Close Price]])-1</f>
        <v>1.3928241224014926E-2</v>
      </c>
      <c r="AG280" s="1">
        <f>(Table2[[#This Row],[Close Price]]/Table2[[#This Row],[Current Month Low]])-1</f>
        <v>7.3546362704917989E-2</v>
      </c>
      <c r="AH280" s="1">
        <f>(Table2[[#This Row],[Current Month High]]/Table2[[#This Row],[Close Price]])-1</f>
        <v>2.1205523576605323E-2</v>
      </c>
      <c r="AI280">
        <v>18.5248590772167</v>
      </c>
      <c r="AJ280">
        <v>57.413145539906097</v>
      </c>
      <c r="AK280" t="str">
        <f>IF(AND(Table2[[#This Row],[20D EMA]]&gt;Table2[[#This Row],[50D EMA]],Table2[[#This Row],[50D EMA]]&gt;Table2[[#This Row],[200D EMA]]),"Uptrend","Downtrend/NoTrend")</f>
        <v>Uptrend</v>
      </c>
      <c r="AL280">
        <v>0.1</v>
      </c>
      <c r="AM280" t="s">
        <v>3191</v>
      </c>
      <c r="AN280">
        <v>-0.28000000000000003</v>
      </c>
      <c r="AO280" t="s">
        <v>3190</v>
      </c>
      <c r="AP280">
        <v>0.14466201446803401</v>
      </c>
      <c r="AQ280">
        <f>(Table2[[#This Row],[Sharpe Ratio]]-AVERAGE(Table2[Sharpe Ratio]))/_xlfn.STDEV.P(Table2[Sharpe Ratio])</f>
        <v>0.92428080776348454</v>
      </c>
      <c r="AR2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1.3931403310296253</v>
      </c>
      <c r="AS280">
        <f>_xlfn.RANK.AVG(Table2[[#This Row],[1Y Return vs Nifty Z-Score]],Table2[1Y Return vs Nifty Z-Score])</f>
        <v>413</v>
      </c>
      <c r="AT280">
        <f>_xlfn.RANK.AVG(Table2[[#This Row],[6M Return vs Nifty Z-Score]],Table2[6M Return vs Nifty Z-Score])</f>
        <v>374</v>
      </c>
      <c r="AU280">
        <f>_xlfn.RANK.AVG(Table2[[#This Row],[Sharpe Ratio Z-Score]],Table2[Sharpe Ratio Z-Score])</f>
        <v>128</v>
      </c>
      <c r="AV280">
        <f>(Table2[[#This Row],[Rank 1Y]]+Table2[[#This Row],[Rank 6M]]+Table2[[#This Row],[Rank Sharpe]])/3</f>
        <v>305</v>
      </c>
    </row>
    <row r="281" spans="1:48" x14ac:dyDescent="0.3">
      <c r="A281" t="s">
        <v>1634</v>
      </c>
      <c r="B281" t="s">
        <v>1635</v>
      </c>
      <c r="C281" t="s">
        <v>3151</v>
      </c>
      <c r="D281" t="s">
        <v>190</v>
      </c>
      <c r="E281">
        <v>5626.6593551699998</v>
      </c>
      <c r="F281">
        <v>468.4</v>
      </c>
      <c r="G281">
        <v>6.8336453628195297</v>
      </c>
      <c r="H281">
        <f>(Table2[[#This Row],[1Y Return vs Nifty]]-AVERAGE(Table2[1Y Return vs Nifty]))/_xlfn.STDEV.P(Table2[1Y Return vs Nifty])</f>
        <v>-0.29085030709008758</v>
      </c>
      <c r="I281">
        <v>-3.8284995615418902</v>
      </c>
      <c r="J281">
        <f>(Table2[[#This Row],[1M Return vs Nifty]]-AVERAGE(Table2[1M Return vs Nifty]))/_xlfn.STDEV.P(Table2[1M Return vs Nifty])</f>
        <v>-0.41318798236163057</v>
      </c>
      <c r="K281">
        <v>-3.35007461698661</v>
      </c>
      <c r="L281">
        <f>(Table2[[#This Row],[6M Return vs Nifty]]-AVERAGE(Table2[6M Return vs Nifty]))/_xlfn.STDEV.P(Table2[6M Return vs Nifty])</f>
        <v>-0.37291229648468693</v>
      </c>
      <c r="M281">
        <v>0.66939477251861501</v>
      </c>
      <c r="N281">
        <f>(Table2[[#This Row],[1W Return vs Nifty]]-AVERAGE(Table2[1W Return vs Nifty]))/_xlfn.STDEV.P(Table2[1W Return vs Nifty])</f>
        <v>0.11751733823523645</v>
      </c>
      <c r="O281">
        <v>470.82</v>
      </c>
      <c r="P281">
        <v>479.54397972042699</v>
      </c>
      <c r="Q281">
        <v>440.72652048407099</v>
      </c>
      <c r="R281">
        <v>41.682557372858703</v>
      </c>
      <c r="S281" s="1">
        <f>(Table2[[#This Row],[Close Price]]-Table2[[#This Row],[20D EMA]])/Table2[[#This Row],[20D EMA]]</f>
        <v>-5.139968565481534E-3</v>
      </c>
      <c r="T281" s="1">
        <f>(Table2[[#This Row],[Close Price]]-Table2[[#This Row],[50D EMA]])/Table2[[#This Row],[50D EMA]]</f>
        <v>-2.3238702166428878E-2</v>
      </c>
      <c r="U281" s="1">
        <f>(Table2[[#This Row],[Close Price]]-Table2[[#This Row],[200D EMA]])/Table2[[#This Row],[200D EMA]]</f>
        <v>6.2790592872727258E-2</v>
      </c>
      <c r="V281">
        <v>0.88159027395582301</v>
      </c>
      <c r="W281">
        <v>455.15</v>
      </c>
      <c r="X281">
        <v>474</v>
      </c>
      <c r="Y281">
        <v>455.15</v>
      </c>
      <c r="Z281">
        <v>478.35</v>
      </c>
      <c r="AA281">
        <v>448.25</v>
      </c>
      <c r="AB281">
        <v>483.9</v>
      </c>
      <c r="AC281" s="1">
        <f>(Table2[[#This Row],[Close Price]]/Table2[[#This Row],[Day Low]])-1</f>
        <v>2.9111281994946614E-2</v>
      </c>
      <c r="AD281" s="1">
        <f>(Table2[[#This Row],[Day High]]/Table2[[#This Row],[Close Price]])-1</f>
        <v>1.1955593509820783E-2</v>
      </c>
      <c r="AE281" s="1">
        <f>(Table2[[#This Row],[Close Price]]/Table2[[#This Row],[Current Week Low]])-1</f>
        <v>2.9111281994946614E-2</v>
      </c>
      <c r="AF281" s="1">
        <f>(Table2[[#This Row],[Current Week High]]/Table2[[#This Row],[Close Price]])-1</f>
        <v>2.1242527754056439E-2</v>
      </c>
      <c r="AG281" s="1">
        <f>(Table2[[#This Row],[Close Price]]/Table2[[#This Row],[Current Month Low]])-1</f>
        <v>4.495259341885105E-2</v>
      </c>
      <c r="AH281" s="1">
        <f>(Table2[[#This Row],[Current Month High]]/Table2[[#This Row],[Close Price]])-1</f>
        <v>3.3091374893253533E-2</v>
      </c>
      <c r="AI281">
        <v>15.819812126387699</v>
      </c>
      <c r="AJ281">
        <v>50.659376005146299</v>
      </c>
      <c r="AK281" t="str">
        <f>IF(AND(Table2[[#This Row],[20D EMA]]&gt;Table2[[#This Row],[50D EMA]],Table2[[#This Row],[50D EMA]]&gt;Table2[[#This Row],[200D EMA]]),"Uptrend","Downtrend/NoTrend")</f>
        <v>Downtrend/NoTrend</v>
      </c>
      <c r="AL281">
        <v>-0.01</v>
      </c>
      <c r="AM281" t="s">
        <v>3190</v>
      </c>
      <c r="AN281">
        <v>-0.88</v>
      </c>
      <c r="AO281" t="s">
        <v>3190</v>
      </c>
      <c r="AP281">
        <v>0.187515735064852</v>
      </c>
      <c r="AQ281">
        <f>(Table2[[#This Row],[Sharpe Ratio]]-AVERAGE(Table2[Sharpe Ratio]))/_xlfn.STDEV.P(Table2[Sharpe Ratio])</f>
        <v>1.4264278395113661</v>
      </c>
      <c r="AR2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1">
        <f>_xlfn.RANK.AVG(Table2[[#This Row],[1Y Return vs Nifty Z-Score]],Table2[1Y Return vs Nifty Z-Score])</f>
        <v>401</v>
      </c>
      <c r="AT281">
        <f>_xlfn.RANK.AVG(Table2[[#This Row],[6M Return vs Nifty Z-Score]],Table2[6M Return vs Nifty Z-Score])</f>
        <v>453</v>
      </c>
      <c r="AU281">
        <f>_xlfn.RANK.AVG(Table2[[#This Row],[Sharpe Ratio Z-Score]],Table2[Sharpe Ratio Z-Score])</f>
        <v>61</v>
      </c>
      <c r="AV281">
        <f>(Table2[[#This Row],[Rank 1Y]]+Table2[[#This Row],[Rank 6M]]+Table2[[#This Row],[Rank Sharpe]])/3</f>
        <v>305</v>
      </c>
    </row>
    <row r="282" spans="1:48" x14ac:dyDescent="0.3">
      <c r="A282" t="s">
        <v>1769</v>
      </c>
      <c r="B282" t="s">
        <v>1770</v>
      </c>
      <c r="C282" t="s">
        <v>3147</v>
      </c>
      <c r="D282" t="s">
        <v>1771</v>
      </c>
      <c r="E282">
        <v>4593.9100026599999</v>
      </c>
      <c r="F282">
        <v>911.5</v>
      </c>
      <c r="G282">
        <v>14.3046838363907</v>
      </c>
      <c r="H282">
        <f>(Table2[[#This Row],[1Y Return vs Nifty]]-AVERAGE(Table2[1Y Return vs Nifty]))/_xlfn.STDEV.P(Table2[1Y Return vs Nifty])</f>
        <v>-0.16355475778663758</v>
      </c>
      <c r="I282">
        <v>-15.0558910046266</v>
      </c>
      <c r="J282">
        <f>(Table2[[#This Row],[1M Return vs Nifty]]-AVERAGE(Table2[1M Return vs Nifty]))/_xlfn.STDEV.P(Table2[1M Return vs Nifty])</f>
        <v>-1.7053643657320019</v>
      </c>
      <c r="K282">
        <v>20.061711941691499</v>
      </c>
      <c r="L282">
        <f>(Table2[[#This Row],[6M Return vs Nifty]]-AVERAGE(Table2[6M Return vs Nifty]))/_xlfn.STDEV.P(Table2[6M Return vs Nifty])</f>
        <v>0.37067091825795456</v>
      </c>
      <c r="M282">
        <v>-1.92244224532897</v>
      </c>
      <c r="N282">
        <f>(Table2[[#This Row],[1W Return vs Nifty]]-AVERAGE(Table2[1W Return vs Nifty]))/_xlfn.STDEV.P(Table2[1W Return vs Nifty])</f>
        <v>-0.45333769597741019</v>
      </c>
      <c r="O282">
        <v>956.95</v>
      </c>
      <c r="P282">
        <v>1000.0937700260801</v>
      </c>
      <c r="Q282">
        <v>887.75392299280202</v>
      </c>
      <c r="R282">
        <v>33.680483756261097</v>
      </c>
      <c r="S282" s="1">
        <f>(Table2[[#This Row],[Close Price]]-Table2[[#This Row],[20D EMA]])/Table2[[#This Row],[20D EMA]]</f>
        <v>-4.7494644443283392E-2</v>
      </c>
      <c r="T282" s="1">
        <f>(Table2[[#This Row],[Close Price]]-Table2[[#This Row],[50D EMA]])/Table2[[#This Row],[50D EMA]]</f>
        <v>-8.8585463364870012E-2</v>
      </c>
      <c r="U282" s="1">
        <f>(Table2[[#This Row],[Close Price]]-Table2[[#This Row],[200D EMA]])/Table2[[#This Row],[200D EMA]]</f>
        <v>2.6748490085118461E-2</v>
      </c>
      <c r="V282">
        <v>0.50572063671029599</v>
      </c>
      <c r="W282">
        <v>878.8</v>
      </c>
      <c r="X282">
        <v>916</v>
      </c>
      <c r="Y282">
        <v>878.8</v>
      </c>
      <c r="Z282">
        <v>944</v>
      </c>
      <c r="AA282">
        <v>852.95</v>
      </c>
      <c r="AB282">
        <v>992</v>
      </c>
      <c r="AC282" s="1">
        <f>(Table2[[#This Row],[Close Price]]/Table2[[#This Row],[Day Low]])-1</f>
        <v>3.7209831588529863E-2</v>
      </c>
      <c r="AD282" s="1">
        <f>(Table2[[#This Row],[Day High]]/Table2[[#This Row],[Close Price]])-1</f>
        <v>4.9369171695008429E-3</v>
      </c>
      <c r="AE282" s="1">
        <f>(Table2[[#This Row],[Close Price]]/Table2[[#This Row],[Current Week Low]])-1</f>
        <v>3.7209831588529863E-2</v>
      </c>
      <c r="AF282" s="1">
        <f>(Table2[[#This Row],[Current Week High]]/Table2[[#This Row],[Close Price]])-1</f>
        <v>3.5655512890839347E-2</v>
      </c>
      <c r="AG282" s="1">
        <f>(Table2[[#This Row],[Close Price]]/Table2[[#This Row],[Current Month Low]])-1</f>
        <v>6.8644117474646826E-2</v>
      </c>
      <c r="AH282" s="1">
        <f>(Table2[[#This Row],[Current Month High]]/Table2[[#This Row],[Close Price]])-1</f>
        <v>8.8315962698848116E-2</v>
      </c>
      <c r="AI282">
        <v>31.760833790455202</v>
      </c>
      <c r="AJ282">
        <v>56.8306951135581</v>
      </c>
      <c r="AK282" t="str">
        <f>IF(AND(Table2[[#This Row],[20D EMA]]&gt;Table2[[#This Row],[50D EMA]],Table2[[#This Row],[50D EMA]]&gt;Table2[[#This Row],[200D EMA]]),"Uptrend","Downtrend/NoTrend")</f>
        <v>Downtrend/NoTrend</v>
      </c>
      <c r="AL282">
        <v>-0.13</v>
      </c>
      <c r="AM282" t="s">
        <v>3190</v>
      </c>
      <c r="AN282">
        <v>-7.35</v>
      </c>
      <c r="AO282" t="s">
        <v>3190</v>
      </c>
      <c r="AP282">
        <v>5.4673637738216999E-2</v>
      </c>
      <c r="AQ282">
        <f>(Table2[[#This Row],[Sharpe Ratio]]-AVERAGE(Table2[Sharpe Ratio]))/_xlfn.STDEV.P(Table2[Sharpe Ratio])</f>
        <v>-0.13017597305668618</v>
      </c>
      <c r="AR2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2">
        <f>_xlfn.RANK.AVG(Table2[[#This Row],[1Y Return vs Nifty Z-Score]],Table2[1Y Return vs Nifty Z-Score])</f>
        <v>350</v>
      </c>
      <c r="AT282">
        <f>_xlfn.RANK.AVG(Table2[[#This Row],[6M Return vs Nifty Z-Score]],Table2[6M Return vs Nifty Z-Score])</f>
        <v>193</v>
      </c>
      <c r="AU282">
        <f>_xlfn.RANK.AVG(Table2[[#This Row],[Sharpe Ratio Z-Score]],Table2[Sharpe Ratio Z-Score])</f>
        <v>372</v>
      </c>
      <c r="AV282">
        <f>(Table2[[#This Row],[Rank 1Y]]+Table2[[#This Row],[Rank 6M]]+Table2[[#This Row],[Rank Sharpe]])/3</f>
        <v>305</v>
      </c>
    </row>
    <row r="283" spans="1:48" x14ac:dyDescent="0.3">
      <c r="A283" t="s">
        <v>1735</v>
      </c>
      <c r="B283" t="s">
        <v>1736</v>
      </c>
      <c r="C283" t="s">
        <v>3147</v>
      </c>
      <c r="D283" t="s">
        <v>1010</v>
      </c>
      <c r="E283">
        <v>4785.9759423839996</v>
      </c>
      <c r="F283">
        <v>37.340000000000003</v>
      </c>
      <c r="G283">
        <v>13.5021436893001</v>
      </c>
      <c r="H283">
        <f>(Table2[[#This Row],[1Y Return vs Nifty]]-AVERAGE(Table2[1Y Return vs Nifty]))/_xlfn.STDEV.P(Table2[1Y Return vs Nifty])</f>
        <v>-0.17722886604124774</v>
      </c>
      <c r="I283">
        <v>-1.73202490854903</v>
      </c>
      <c r="J283">
        <f>(Table2[[#This Row],[1M Return vs Nifty]]-AVERAGE(Table2[1M Return vs Nifty]))/_xlfn.STDEV.P(Table2[1M Return vs Nifty])</f>
        <v>-0.17190174515641293</v>
      </c>
      <c r="K283">
        <v>8.4366249354021701</v>
      </c>
      <c r="L283">
        <f>(Table2[[#This Row],[6M Return vs Nifty]]-AVERAGE(Table2[6M Return vs Nifty]))/_xlfn.STDEV.P(Table2[6M Return vs Nifty])</f>
        <v>1.4458039705806717E-3</v>
      </c>
      <c r="M283">
        <v>-3.9905606025276201</v>
      </c>
      <c r="N283">
        <f>(Table2[[#This Row],[1W Return vs Nifty]]-AVERAGE(Table2[1W Return vs Nifty]))/_xlfn.STDEV.P(Table2[1W Return vs Nifty])</f>
        <v>-0.90884310292420767</v>
      </c>
      <c r="O283">
        <v>39.159999999999997</v>
      </c>
      <c r="P283">
        <v>39.621339045079097</v>
      </c>
      <c r="Q283">
        <v>35.837153678798799</v>
      </c>
      <c r="R283">
        <v>30.608313344932998</v>
      </c>
      <c r="S283" s="1">
        <f>(Table2[[#This Row],[Close Price]]-Table2[[#This Row],[20D EMA]])/Table2[[#This Row],[20D EMA]]</f>
        <v>-4.6475995914197994E-2</v>
      </c>
      <c r="T283" s="1">
        <f>(Table2[[#This Row],[Close Price]]-Table2[[#This Row],[50D EMA]])/Table2[[#This Row],[50D EMA]]</f>
        <v>-5.7578544795861254E-2</v>
      </c>
      <c r="U283" s="1">
        <f>(Table2[[#This Row],[Close Price]]-Table2[[#This Row],[200D EMA]])/Table2[[#This Row],[200D EMA]]</f>
        <v>4.1935426420047571E-2</v>
      </c>
      <c r="V283">
        <v>0.599007945608793</v>
      </c>
      <c r="W283">
        <v>36.619999999999997</v>
      </c>
      <c r="X283">
        <v>37.57</v>
      </c>
      <c r="Y283">
        <v>36.619999999999997</v>
      </c>
      <c r="Z283">
        <v>39.369999999999997</v>
      </c>
      <c r="AA283">
        <v>36.619999999999997</v>
      </c>
      <c r="AB283">
        <v>44.84</v>
      </c>
      <c r="AC283" s="1">
        <f>(Table2[[#This Row],[Close Price]]/Table2[[#This Row],[Day Low]])-1</f>
        <v>1.9661387220098581E-2</v>
      </c>
      <c r="AD283" s="1">
        <f>(Table2[[#This Row],[Day High]]/Table2[[#This Row],[Close Price]])-1</f>
        <v>6.1596143545794568E-3</v>
      </c>
      <c r="AE283" s="1">
        <f>(Table2[[#This Row],[Close Price]]/Table2[[#This Row],[Current Week Low]])-1</f>
        <v>1.9661387220098581E-2</v>
      </c>
      <c r="AF283" s="1">
        <f>(Table2[[#This Row],[Current Week High]]/Table2[[#This Row],[Close Price]])-1</f>
        <v>5.4365291912158442E-2</v>
      </c>
      <c r="AG283" s="1">
        <f>(Table2[[#This Row],[Close Price]]/Table2[[#This Row],[Current Month Low]])-1</f>
        <v>1.9661387220098581E-2</v>
      </c>
      <c r="AH283" s="1">
        <f>(Table2[[#This Row],[Current Month High]]/Table2[[#This Row],[Close Price]])-1</f>
        <v>0.20085698982324574</v>
      </c>
      <c r="AI283">
        <v>23.460096411355099</v>
      </c>
      <c r="AJ283">
        <v>65.955555555555506</v>
      </c>
      <c r="AK283" t="str">
        <f>IF(AND(Table2[[#This Row],[20D EMA]]&gt;Table2[[#This Row],[50D EMA]],Table2[[#This Row],[50D EMA]]&gt;Table2[[#This Row],[200D EMA]]),"Uptrend","Downtrend/NoTrend")</f>
        <v>Downtrend/NoTrend</v>
      </c>
      <c r="AL283">
        <v>-0.14000000000000001</v>
      </c>
      <c r="AM283" t="s">
        <v>3190</v>
      </c>
      <c r="AN283">
        <v>-13.82</v>
      </c>
      <c r="AO283" t="s">
        <v>3190</v>
      </c>
      <c r="AP283">
        <v>9.6474079304277996E-2</v>
      </c>
      <c r="AQ283">
        <f>(Table2[[#This Row],[Sharpe Ratio]]-AVERAGE(Table2[Sharpe Ratio]))/_xlfn.STDEV.P(Table2[Sharpe Ratio])</f>
        <v>0.3596290512404775</v>
      </c>
      <c r="AR2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3">
        <f>_xlfn.RANK.AVG(Table2[[#This Row],[1Y Return vs Nifty Z-Score]],Table2[1Y Return vs Nifty Z-Score])</f>
        <v>356</v>
      </c>
      <c r="AT283">
        <f>_xlfn.RANK.AVG(Table2[[#This Row],[6M Return vs Nifty Z-Score]],Table2[6M Return vs Nifty Z-Score])</f>
        <v>315</v>
      </c>
      <c r="AU283">
        <f>_xlfn.RANK.AVG(Table2[[#This Row],[Sharpe Ratio Z-Score]],Table2[Sharpe Ratio Z-Score])</f>
        <v>246</v>
      </c>
      <c r="AV283">
        <f>(Table2[[#This Row],[Rank 1Y]]+Table2[[#This Row],[Rank 6M]]+Table2[[#This Row],[Rank Sharpe]])/3</f>
        <v>305.66666666666669</v>
      </c>
    </row>
    <row r="284" spans="1:48" x14ac:dyDescent="0.3">
      <c r="A284" t="s">
        <v>385</v>
      </c>
      <c r="B284" t="s">
        <v>386</v>
      </c>
      <c r="C284" t="s">
        <v>3151</v>
      </c>
      <c r="D284" t="s">
        <v>190</v>
      </c>
      <c r="E284">
        <v>62684.805335149998</v>
      </c>
      <c r="F284">
        <v>4004.05</v>
      </c>
      <c r="G284">
        <v>2.9880030664692399</v>
      </c>
      <c r="H284">
        <f>(Table2[[#This Row],[1Y Return vs Nifty]]-AVERAGE(Table2[1Y Return vs Nifty]))/_xlfn.STDEV.P(Table2[1Y Return vs Nifty])</f>
        <v>-0.35637441732860625</v>
      </c>
      <c r="I284">
        <v>5.7523304361902401</v>
      </c>
      <c r="J284">
        <f>(Table2[[#This Row],[1M Return vs Nifty]]-AVERAGE(Table2[1M Return vs Nifty]))/_xlfn.STDEV.P(Table2[1M Return vs Nifty])</f>
        <v>0.6894833121162296</v>
      </c>
      <c r="K284">
        <v>9.9198391726280395</v>
      </c>
      <c r="L284">
        <f>(Table2[[#This Row],[6M Return vs Nifty]]-AVERAGE(Table2[6M Return vs Nifty]))/_xlfn.STDEV.P(Table2[6M Return vs Nifty])</f>
        <v>4.8554263972308075E-2</v>
      </c>
      <c r="M284">
        <v>4.34044548261845</v>
      </c>
      <c r="N284">
        <f>(Table2[[#This Row],[1W Return vs Nifty]]-AVERAGE(Table2[1W Return vs Nifty]))/_xlfn.STDEV.P(Table2[1W Return vs Nifty])</f>
        <v>0.92607040861724055</v>
      </c>
      <c r="O284">
        <v>3931.16</v>
      </c>
      <c r="P284">
        <v>3947.8439279875602</v>
      </c>
      <c r="Q284">
        <v>3751.8946100417602</v>
      </c>
      <c r="R284">
        <v>62.656858361800197</v>
      </c>
      <c r="S284" s="1">
        <f>(Table2[[#This Row],[Close Price]]-Table2[[#This Row],[20D EMA]])/Table2[[#This Row],[20D EMA]]</f>
        <v>1.8541600952390727E-2</v>
      </c>
      <c r="T284" s="1">
        <f>(Table2[[#This Row],[Close Price]]-Table2[[#This Row],[50D EMA]])/Table2[[#This Row],[50D EMA]]</f>
        <v>1.4237156543595034E-2</v>
      </c>
      <c r="U284" s="1">
        <f>(Table2[[#This Row],[Close Price]]-Table2[[#This Row],[200D EMA]])/Table2[[#This Row],[200D EMA]]</f>
        <v>6.7207482130057325E-2</v>
      </c>
      <c r="V284">
        <v>0.75098306322413999</v>
      </c>
      <c r="W284">
        <v>3930.05</v>
      </c>
      <c r="X284">
        <v>4047.45</v>
      </c>
      <c r="Y284">
        <v>3898.35</v>
      </c>
      <c r="Z284">
        <v>4083.05</v>
      </c>
      <c r="AA284">
        <v>3715.45</v>
      </c>
      <c r="AB284">
        <v>4083.05</v>
      </c>
      <c r="AC284" s="1">
        <f>(Table2[[#This Row],[Close Price]]/Table2[[#This Row],[Day Low]])-1</f>
        <v>1.8829276981208842E-2</v>
      </c>
      <c r="AD284" s="1">
        <f>(Table2[[#This Row],[Day High]]/Table2[[#This Row],[Close Price]])-1</f>
        <v>1.0839025486694576E-2</v>
      </c>
      <c r="AE284" s="1">
        <f>(Table2[[#This Row],[Close Price]]/Table2[[#This Row],[Current Week Low]])-1</f>
        <v>2.7114035425244154E-2</v>
      </c>
      <c r="AF284" s="1">
        <f>(Table2[[#This Row],[Current Week High]]/Table2[[#This Row],[Close Price]])-1</f>
        <v>1.9730023351356651E-2</v>
      </c>
      <c r="AG284" s="1">
        <f>(Table2[[#This Row],[Close Price]]/Table2[[#This Row],[Current Month Low]])-1</f>
        <v>7.7675651670726431E-2</v>
      </c>
      <c r="AH284" s="1">
        <f>(Table2[[#This Row],[Current Month High]]/Table2[[#This Row],[Close Price]])-1</f>
        <v>1.9730023351356651E-2</v>
      </c>
      <c r="AI284">
        <v>23.6498045728699</v>
      </c>
      <c r="AJ284">
        <v>53.282673608452598</v>
      </c>
      <c r="AK284" t="str">
        <f>IF(AND(Table2[[#This Row],[20D EMA]]&gt;Table2[[#This Row],[50D EMA]],Table2[[#This Row],[50D EMA]]&gt;Table2[[#This Row],[200D EMA]]),"Uptrend","Downtrend/NoTrend")</f>
        <v>Downtrend/NoTrend</v>
      </c>
      <c r="AL284">
        <v>0</v>
      </c>
      <c r="AM284" t="s">
        <v>3192</v>
      </c>
      <c r="AN284">
        <v>1.86</v>
      </c>
      <c r="AO284" t="s">
        <v>3191</v>
      </c>
      <c r="AP284">
        <v>0.114061331429833</v>
      </c>
      <c r="AQ284">
        <f>(Table2[[#This Row],[Sharpe Ratio]]-AVERAGE(Table2[Sharpe Ratio]))/_xlfn.STDEV.P(Table2[Sharpe Ratio])</f>
        <v>0.56571119133136194</v>
      </c>
      <c r="AR2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4">
        <f>_xlfn.RANK.AVG(Table2[[#This Row],[1Y Return vs Nifty Z-Score]],Table2[1Y Return vs Nifty Z-Score])</f>
        <v>427</v>
      </c>
      <c r="AT284">
        <f>_xlfn.RANK.AVG(Table2[[#This Row],[6M Return vs Nifty Z-Score]],Table2[6M Return vs Nifty Z-Score])</f>
        <v>296</v>
      </c>
      <c r="AU284">
        <f>_xlfn.RANK.AVG(Table2[[#This Row],[Sharpe Ratio Z-Score]],Table2[Sharpe Ratio Z-Score])</f>
        <v>197</v>
      </c>
      <c r="AV284">
        <f>(Table2[[#This Row],[Rank 1Y]]+Table2[[#This Row],[Rank 6M]]+Table2[[#This Row],[Rank Sharpe]])/3</f>
        <v>306.66666666666669</v>
      </c>
    </row>
    <row r="285" spans="1:48" x14ac:dyDescent="0.3">
      <c r="A285" t="s">
        <v>1626</v>
      </c>
      <c r="B285" t="s">
        <v>1627</v>
      </c>
      <c r="C285" t="s">
        <v>3159</v>
      </c>
      <c r="D285" t="s">
        <v>395</v>
      </c>
      <c r="E285">
        <v>5779.5041303999997</v>
      </c>
      <c r="F285">
        <v>116.94</v>
      </c>
      <c r="G285">
        <v>24.932680873576501</v>
      </c>
      <c r="H285">
        <f>(Table2[[#This Row],[1Y Return vs Nifty]]-AVERAGE(Table2[1Y Return vs Nifty]))/_xlfn.STDEV.P(Table2[1Y Return vs Nifty])</f>
        <v>1.7530739983168321E-2</v>
      </c>
      <c r="I285">
        <v>-5.4065216339411402</v>
      </c>
      <c r="J285">
        <f>(Table2[[#This Row],[1M Return vs Nifty]]-AVERAGE(Table2[1M Return vs Nifty]))/_xlfn.STDEV.P(Table2[1M Return vs Nifty])</f>
        <v>-0.59480477774355467</v>
      </c>
      <c r="K285">
        <v>7.31437260176771</v>
      </c>
      <c r="L285">
        <f>(Table2[[#This Row],[6M Return vs Nifty]]-AVERAGE(Table2[6M Return vs Nifty]))/_xlfn.STDEV.P(Table2[6M Return vs Nifty])</f>
        <v>-3.4198122472402441E-2</v>
      </c>
      <c r="M285">
        <v>-4.0808152886928699</v>
      </c>
      <c r="N285">
        <f>(Table2[[#This Row],[1W Return vs Nifty]]-AVERAGE(Table2[1W Return vs Nifty]))/_xlfn.STDEV.P(Table2[1W Return vs Nifty])</f>
        <v>-0.92872179961845525</v>
      </c>
      <c r="O285">
        <v>122.48</v>
      </c>
      <c r="P285">
        <v>127.143516732479</v>
      </c>
      <c r="Q285">
        <v>115.913209591419</v>
      </c>
      <c r="R285">
        <v>34.963238910216397</v>
      </c>
      <c r="S285" s="1">
        <f>(Table2[[#This Row],[Close Price]]-Table2[[#This Row],[20D EMA]])/Table2[[#This Row],[20D EMA]]</f>
        <v>-4.5231874591770131E-2</v>
      </c>
      <c r="T285" s="1">
        <f>(Table2[[#This Row],[Close Price]]-Table2[[#This Row],[50D EMA]])/Table2[[#This Row],[50D EMA]]</f>
        <v>-8.0251962464968532E-2</v>
      </c>
      <c r="U285" s="1">
        <f>(Table2[[#This Row],[Close Price]]-Table2[[#This Row],[200D EMA]])/Table2[[#This Row],[200D EMA]]</f>
        <v>8.8582691498260945E-3</v>
      </c>
      <c r="V285">
        <v>0.34564493747760899</v>
      </c>
      <c r="W285">
        <v>113.93</v>
      </c>
      <c r="X285">
        <v>117.5</v>
      </c>
      <c r="Y285">
        <v>113.93</v>
      </c>
      <c r="Z285">
        <v>122.33</v>
      </c>
      <c r="AA285">
        <v>113.36</v>
      </c>
      <c r="AB285">
        <v>130.69999999999999</v>
      </c>
      <c r="AC285" s="1">
        <f>(Table2[[#This Row],[Close Price]]/Table2[[#This Row],[Day Low]])-1</f>
        <v>2.6419731414025982E-2</v>
      </c>
      <c r="AD285" s="1">
        <f>(Table2[[#This Row],[Day High]]/Table2[[#This Row],[Close Price]])-1</f>
        <v>4.7887805712332199E-3</v>
      </c>
      <c r="AE285" s="1">
        <f>(Table2[[#This Row],[Close Price]]/Table2[[#This Row],[Current Week Low]])-1</f>
        <v>2.6419731414025982E-2</v>
      </c>
      <c r="AF285" s="1">
        <f>(Table2[[#This Row],[Current Week High]]/Table2[[#This Row],[Close Price]])-1</f>
        <v>4.6092012998118603E-2</v>
      </c>
      <c r="AG285" s="1">
        <f>(Table2[[#This Row],[Close Price]]/Table2[[#This Row],[Current Month Low]])-1</f>
        <v>3.1580804516584404E-2</v>
      </c>
      <c r="AH285" s="1">
        <f>(Table2[[#This Row],[Current Month High]]/Table2[[#This Row],[Close Price]])-1</f>
        <v>0.11766717975029928</v>
      </c>
      <c r="AI285">
        <v>45.330938943047698</v>
      </c>
      <c r="AJ285">
        <v>79.769408147578702</v>
      </c>
      <c r="AK285" t="str">
        <f>IF(AND(Table2[[#This Row],[20D EMA]]&gt;Table2[[#This Row],[50D EMA]],Table2[[#This Row],[50D EMA]]&gt;Table2[[#This Row],[200D EMA]]),"Uptrend","Downtrend/NoTrend")</f>
        <v>Downtrend/NoTrend</v>
      </c>
      <c r="AL285">
        <v>-0.18</v>
      </c>
      <c r="AM285" t="s">
        <v>3190</v>
      </c>
      <c r="AN285">
        <v>-8.5500000000000007</v>
      </c>
      <c r="AO285" t="s">
        <v>3190</v>
      </c>
      <c r="AP285">
        <v>7.5623625448866E-2</v>
      </c>
      <c r="AQ285">
        <f>(Table2[[#This Row],[Sharpe Ratio]]-AVERAGE(Table2[Sharpe Ratio]))/_xlfn.STDEV.P(Table2[Sharpe Ratio])</f>
        <v>0.11530969300793389</v>
      </c>
      <c r="AR2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5">
        <f>_xlfn.RANK.AVG(Table2[[#This Row],[1Y Return vs Nifty Z-Score]],Table2[1Y Return vs Nifty Z-Score])</f>
        <v>282</v>
      </c>
      <c r="AT285">
        <f>_xlfn.RANK.AVG(Table2[[#This Row],[6M Return vs Nifty Z-Score]],Table2[6M Return vs Nifty Z-Score])</f>
        <v>329</v>
      </c>
      <c r="AU285">
        <f>_xlfn.RANK.AVG(Table2[[#This Row],[Sharpe Ratio Z-Score]],Table2[Sharpe Ratio Z-Score])</f>
        <v>309</v>
      </c>
      <c r="AV285">
        <f>(Table2[[#This Row],[Rank 1Y]]+Table2[[#This Row],[Rank 6M]]+Table2[[#This Row],[Rank Sharpe]])/3</f>
        <v>306.66666666666669</v>
      </c>
    </row>
    <row r="286" spans="1:48" x14ac:dyDescent="0.3">
      <c r="A286" t="s">
        <v>254</v>
      </c>
      <c r="B286" t="s">
        <v>255</v>
      </c>
      <c r="C286" t="s">
        <v>3149</v>
      </c>
      <c r="D286" t="s">
        <v>51</v>
      </c>
      <c r="E286">
        <v>102721.39686915</v>
      </c>
      <c r="F286">
        <v>1022.45</v>
      </c>
      <c r="G286">
        <v>48.788989653940902</v>
      </c>
      <c r="H286">
        <f>(Table2[[#This Row],[1Y Return vs Nifty]]-AVERAGE(Table2[1Y Return vs Nifty]))/_xlfn.STDEV.P(Table2[1Y Return vs Nifty])</f>
        <v>0.42400728822902523</v>
      </c>
      <c r="I286">
        <v>-6.11345174196597</v>
      </c>
      <c r="J286">
        <f>(Table2[[#This Row],[1M Return vs Nifty]]-AVERAGE(Table2[1M Return vs Nifty]))/_xlfn.STDEV.P(Table2[1M Return vs Nifty])</f>
        <v>-0.67616636515358386</v>
      </c>
      <c r="K286">
        <v>-3.8747389573189301</v>
      </c>
      <c r="L286">
        <f>(Table2[[#This Row],[6M Return vs Nifty]]-AVERAGE(Table2[6M Return vs Nifty]))/_xlfn.STDEV.P(Table2[6M Return vs Nifty])</f>
        <v>-0.38957619335848287</v>
      </c>
      <c r="M286">
        <v>-3.4830899523196299</v>
      </c>
      <c r="N286">
        <f>(Table2[[#This Row],[1W Return vs Nifty]]-AVERAGE(Table2[1W Return vs Nifty]))/_xlfn.STDEV.P(Table2[1W Return vs Nifty])</f>
        <v>-0.79707211833237024</v>
      </c>
      <c r="O286">
        <v>1059.1099999999999</v>
      </c>
      <c r="P286">
        <v>1090.05553604071</v>
      </c>
      <c r="Q286">
        <v>998.51012533896699</v>
      </c>
      <c r="R286">
        <v>23.992576507605701</v>
      </c>
      <c r="S286" s="1">
        <f>(Table2[[#This Row],[Close Price]]-Table2[[#This Row],[20D EMA]])/Table2[[#This Row],[20D EMA]]</f>
        <v>-3.4613968331901182E-2</v>
      </c>
      <c r="T286" s="1">
        <f>(Table2[[#This Row],[Close Price]]-Table2[[#This Row],[50D EMA]])/Table2[[#This Row],[50D EMA]]</f>
        <v>-6.2020267596884233E-2</v>
      </c>
      <c r="U286" s="1">
        <f>(Table2[[#This Row],[Close Price]]-Table2[[#This Row],[200D EMA]])/Table2[[#This Row],[200D EMA]]</f>
        <v>2.3975595292943196E-2</v>
      </c>
      <c r="V286">
        <v>0.53919741092298401</v>
      </c>
      <c r="W286">
        <v>1013.9</v>
      </c>
      <c r="X286">
        <v>1035</v>
      </c>
      <c r="Y286">
        <v>1008.5</v>
      </c>
      <c r="Z286">
        <v>1071.75</v>
      </c>
      <c r="AA286">
        <v>1008.5</v>
      </c>
      <c r="AB286">
        <v>1087.25</v>
      </c>
      <c r="AC286" s="1">
        <f>(Table2[[#This Row],[Close Price]]/Table2[[#This Row],[Day Low]])-1</f>
        <v>8.4327842982543366E-3</v>
      </c>
      <c r="AD286" s="1">
        <f>(Table2[[#This Row],[Day High]]/Table2[[#This Row],[Close Price]])-1</f>
        <v>1.2274438847865277E-2</v>
      </c>
      <c r="AE286" s="1">
        <f>(Table2[[#This Row],[Close Price]]/Table2[[#This Row],[Current Week Low]])-1</f>
        <v>1.3832424392662412E-2</v>
      </c>
      <c r="AF286" s="1">
        <f>(Table2[[#This Row],[Current Week High]]/Table2[[#This Row],[Close Price]])-1</f>
        <v>4.8217516748985334E-2</v>
      </c>
      <c r="AG286" s="1">
        <f>(Table2[[#This Row],[Close Price]]/Table2[[#This Row],[Current Month Low]])-1</f>
        <v>1.3832424392662412E-2</v>
      </c>
      <c r="AH286" s="1">
        <f>(Table2[[#This Row],[Current Month High]]/Table2[[#This Row],[Close Price]])-1</f>
        <v>6.3377182258301135E-2</v>
      </c>
      <c r="AI286">
        <v>29.5222260257225</v>
      </c>
      <c r="AJ286">
        <v>80.088066930867399</v>
      </c>
      <c r="AK286" t="str">
        <f>IF(AND(Table2[[#This Row],[20D EMA]]&gt;Table2[[#This Row],[50D EMA]],Table2[[#This Row],[50D EMA]]&gt;Table2[[#This Row],[200D EMA]]),"Uptrend","Downtrend/NoTrend")</f>
        <v>Downtrend/NoTrend</v>
      </c>
      <c r="AL286">
        <v>-0.24</v>
      </c>
      <c r="AM286" t="s">
        <v>3190</v>
      </c>
      <c r="AN286">
        <v>-5.36</v>
      </c>
      <c r="AO286" t="s">
        <v>3190</v>
      </c>
      <c r="AP286">
        <v>8.7434036055139996E-2</v>
      </c>
      <c r="AQ286">
        <f>(Table2[[#This Row],[Sharpe Ratio]]-AVERAGE(Table2[Sharpe Ratio]))/_xlfn.STDEV.P(Table2[Sharpe Ratio])</f>
        <v>0.25370053858843516</v>
      </c>
      <c r="AR2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6">
        <f>_xlfn.RANK.AVG(Table2[[#This Row],[1Y Return vs Nifty Z-Score]],Table2[1Y Return vs Nifty Z-Score])</f>
        <v>183</v>
      </c>
      <c r="AT286">
        <f>_xlfn.RANK.AVG(Table2[[#This Row],[6M Return vs Nifty Z-Score]],Table2[6M Return vs Nifty Z-Score])</f>
        <v>460</v>
      </c>
      <c r="AU286">
        <f>_xlfn.RANK.AVG(Table2[[#This Row],[Sharpe Ratio Z-Score]],Table2[Sharpe Ratio Z-Score])</f>
        <v>278</v>
      </c>
      <c r="AV286">
        <f>(Table2[[#This Row],[Rank 1Y]]+Table2[[#This Row],[Rank 6M]]+Table2[[#This Row],[Rank Sharpe]])/3</f>
        <v>307</v>
      </c>
    </row>
    <row r="287" spans="1:48" x14ac:dyDescent="0.3">
      <c r="A287" t="s">
        <v>622</v>
      </c>
      <c r="B287" t="s">
        <v>623</v>
      </c>
      <c r="C287" t="s">
        <v>3147</v>
      </c>
      <c r="D287" t="s">
        <v>195</v>
      </c>
      <c r="E287">
        <v>31209.75</v>
      </c>
      <c r="F287">
        <v>700.85</v>
      </c>
      <c r="G287">
        <v>12.9167353602926</v>
      </c>
      <c r="H287">
        <f>(Table2[[#This Row],[1Y Return vs Nifty]]-AVERAGE(Table2[1Y Return vs Nifty]))/_xlfn.STDEV.P(Table2[1Y Return vs Nifty])</f>
        <v>-0.18720336624914238</v>
      </c>
      <c r="I287">
        <v>-2.6355869690587799</v>
      </c>
      <c r="J287">
        <f>(Table2[[#This Row],[1M Return vs Nifty]]-AVERAGE(Table2[1M Return vs Nifty]))/_xlfn.STDEV.P(Table2[1M Return vs Nifty])</f>
        <v>-0.27589398248232411</v>
      </c>
      <c r="K287">
        <v>46.561792094871102</v>
      </c>
      <c r="L287">
        <f>(Table2[[#This Row],[6M Return vs Nifty]]-AVERAGE(Table2[6M Return vs Nifty]))/_xlfn.STDEV.P(Table2[6M Return vs Nifty])</f>
        <v>1.2123416186913161</v>
      </c>
      <c r="M287">
        <v>-3.4951534637834398</v>
      </c>
      <c r="N287">
        <f>(Table2[[#This Row],[1W Return vs Nifty]]-AVERAGE(Table2[1W Return vs Nifty]))/_xlfn.STDEV.P(Table2[1W Return vs Nifty])</f>
        <v>-0.79972912037454214</v>
      </c>
      <c r="O287">
        <v>742.3</v>
      </c>
      <c r="P287">
        <v>756.26543403603705</v>
      </c>
      <c r="Q287">
        <v>658.26964114553903</v>
      </c>
      <c r="R287">
        <v>31.747498138742301</v>
      </c>
      <c r="S287" s="1">
        <f>(Table2[[#This Row],[Close Price]]-Table2[[#This Row],[20D EMA]])/Table2[[#This Row],[20D EMA]]</f>
        <v>-5.5839956890744891E-2</v>
      </c>
      <c r="T287" s="1">
        <f>(Table2[[#This Row],[Close Price]]-Table2[[#This Row],[50D EMA]])/Table2[[#This Row],[50D EMA]]</f>
        <v>-7.3275111544231192E-2</v>
      </c>
      <c r="U287" s="1">
        <f>(Table2[[#This Row],[Close Price]]-Table2[[#This Row],[200D EMA]])/Table2[[#This Row],[200D EMA]]</f>
        <v>6.468528425579749E-2</v>
      </c>
      <c r="V287">
        <v>0.64365378520698402</v>
      </c>
      <c r="W287">
        <v>692.05</v>
      </c>
      <c r="X287">
        <v>715</v>
      </c>
      <c r="Y287">
        <v>692.05</v>
      </c>
      <c r="Z287">
        <v>746.35</v>
      </c>
      <c r="AA287">
        <v>692.05</v>
      </c>
      <c r="AB287">
        <v>768.45</v>
      </c>
      <c r="AC287" s="1">
        <f>(Table2[[#This Row],[Close Price]]/Table2[[#This Row],[Day Low]])-1</f>
        <v>1.2715844230908324E-2</v>
      </c>
      <c r="AD287" s="1">
        <f>(Table2[[#This Row],[Day High]]/Table2[[#This Row],[Close Price]])-1</f>
        <v>2.0189769565527538E-2</v>
      </c>
      <c r="AE287" s="1">
        <f>(Table2[[#This Row],[Close Price]]/Table2[[#This Row],[Current Week Low]])-1</f>
        <v>1.2715844230908324E-2</v>
      </c>
      <c r="AF287" s="1">
        <f>(Table2[[#This Row],[Current Week High]]/Table2[[#This Row],[Close Price]])-1</f>
        <v>6.4921167154169845E-2</v>
      </c>
      <c r="AG287" s="1">
        <f>(Table2[[#This Row],[Close Price]]/Table2[[#This Row],[Current Month Low]])-1</f>
        <v>1.2715844230908324E-2</v>
      </c>
      <c r="AH287" s="1">
        <f>(Table2[[#This Row],[Current Month High]]/Table2[[#This Row],[Close Price]])-1</f>
        <v>9.6454305486195269E-2</v>
      </c>
      <c r="AI287">
        <v>22.708140115573901</v>
      </c>
      <c r="AJ287">
        <v>68.0292495804363</v>
      </c>
      <c r="AK287" t="str">
        <f>IF(AND(Table2[[#This Row],[20D EMA]]&gt;Table2[[#This Row],[50D EMA]],Table2[[#This Row],[50D EMA]]&gt;Table2[[#This Row],[200D EMA]]),"Uptrend","Downtrend/NoTrend")</f>
        <v>Downtrend/NoTrend</v>
      </c>
      <c r="AL287">
        <v>-0.13</v>
      </c>
      <c r="AM287" t="s">
        <v>3190</v>
      </c>
      <c r="AN287">
        <v>-7.01</v>
      </c>
      <c r="AO287" t="s">
        <v>3190</v>
      </c>
      <c r="AP287">
        <v>1.3767963412268E-2</v>
      </c>
      <c r="AQ287">
        <f>(Table2[[#This Row],[Sharpe Ratio]]-AVERAGE(Table2[Sharpe Ratio]))/_xlfn.STDEV.P(Table2[Sharpe Ratio])</f>
        <v>-0.60949638347505286</v>
      </c>
      <c r="AR2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87">
        <f>_xlfn.RANK.AVG(Table2[[#This Row],[1Y Return vs Nifty Z-Score]],Table2[1Y Return vs Nifty Z-Score])</f>
        <v>359</v>
      </c>
      <c r="AT287">
        <f>_xlfn.RANK.AVG(Table2[[#This Row],[6M Return vs Nifty Z-Score]],Table2[6M Return vs Nifty Z-Score])</f>
        <v>73</v>
      </c>
      <c r="AU287">
        <f>_xlfn.RANK.AVG(Table2[[#This Row],[Sharpe Ratio Z-Score]],Table2[Sharpe Ratio Z-Score])</f>
        <v>491</v>
      </c>
      <c r="AV287">
        <f>(Table2[[#This Row],[Rank 1Y]]+Table2[[#This Row],[Rank 6M]]+Table2[[#This Row],[Rank Sharpe]])/3</f>
        <v>307.66666666666669</v>
      </c>
    </row>
    <row r="288" spans="1:48" x14ac:dyDescent="0.3">
      <c r="A288" t="s">
        <v>471</v>
      </c>
      <c r="B288" t="s">
        <v>472</v>
      </c>
      <c r="C288" t="s">
        <v>3145</v>
      </c>
      <c r="D288" t="s">
        <v>24</v>
      </c>
      <c r="E288">
        <v>47483.769572486999</v>
      </c>
      <c r="F288">
        <v>195.3</v>
      </c>
      <c r="G288">
        <v>6.9170536598205903</v>
      </c>
      <c r="H288">
        <f>(Table2[[#This Row],[1Y Return vs Nifty]]-AVERAGE(Table2[1Y Return vs Nifty]))/_xlfn.STDEV.P(Table2[1Y Return vs Nifty])</f>
        <v>-0.2894291519159074</v>
      </c>
      <c r="I288">
        <v>7.2513723671442296</v>
      </c>
      <c r="J288">
        <f>(Table2[[#This Row],[1M Return vs Nifty]]-AVERAGE(Table2[1M Return vs Nifty]))/_xlfn.STDEV.P(Table2[1M Return vs Nifty])</f>
        <v>0.86201017115379674</v>
      </c>
      <c r="K288">
        <v>15.3659015104551</v>
      </c>
      <c r="L288">
        <f>(Table2[[#This Row],[6M Return vs Nifty]]-AVERAGE(Table2[6M Return vs Nifty]))/_xlfn.STDEV.P(Table2[6M Return vs Nifty])</f>
        <v>0.22152698994093753</v>
      </c>
      <c r="M288">
        <v>4.1981300676902702</v>
      </c>
      <c r="N288">
        <f>(Table2[[#This Row],[1W Return vs Nifty]]-AVERAGE(Table2[1W Return vs Nifty]))/_xlfn.STDEV.P(Table2[1W Return vs Nifty])</f>
        <v>0.89472527753902142</v>
      </c>
      <c r="O288">
        <v>191.9</v>
      </c>
      <c r="P288">
        <v>190.81541382998</v>
      </c>
      <c r="Q288">
        <v>174.56250875466799</v>
      </c>
      <c r="R288">
        <v>54.536728395727998</v>
      </c>
      <c r="S288" s="1">
        <f>(Table2[[#This Row],[Close Price]]-Table2[[#This Row],[20D EMA]])/Table2[[#This Row],[20D EMA]]</f>
        <v>1.7717561229807222E-2</v>
      </c>
      <c r="T288" s="1">
        <f>(Table2[[#This Row],[Close Price]]-Table2[[#This Row],[50D EMA]])/Table2[[#This Row],[50D EMA]]</f>
        <v>2.3502221754558343E-2</v>
      </c>
      <c r="U288" s="1">
        <f>(Table2[[#This Row],[Close Price]]-Table2[[#This Row],[200D EMA]])/Table2[[#This Row],[200D EMA]]</f>
        <v>0.11879693637123831</v>
      </c>
      <c r="V288">
        <v>1.0030152802960099</v>
      </c>
      <c r="W288">
        <v>190.27</v>
      </c>
      <c r="X288">
        <v>196.25</v>
      </c>
      <c r="Y288">
        <v>188.56</v>
      </c>
      <c r="Z288">
        <v>199.81</v>
      </c>
      <c r="AA288">
        <v>182.35</v>
      </c>
      <c r="AB288">
        <v>200.1</v>
      </c>
      <c r="AC288" s="1">
        <f>(Table2[[#This Row],[Close Price]]/Table2[[#This Row],[Day Low]])-1</f>
        <v>2.6436117096757306E-2</v>
      </c>
      <c r="AD288" s="1">
        <f>(Table2[[#This Row],[Day High]]/Table2[[#This Row],[Close Price]])-1</f>
        <v>4.8643113159241302E-3</v>
      </c>
      <c r="AE288" s="1">
        <f>(Table2[[#This Row],[Close Price]]/Table2[[#This Row],[Current Week Low]])-1</f>
        <v>3.574459058124746E-2</v>
      </c>
      <c r="AF288" s="1">
        <f>(Table2[[#This Row],[Current Week High]]/Table2[[#This Row],[Close Price]])-1</f>
        <v>2.3092677931387584E-2</v>
      </c>
      <c r="AG288" s="1">
        <f>(Table2[[#This Row],[Close Price]]/Table2[[#This Row],[Current Month Low]])-1</f>
        <v>7.1017274472169101E-2</v>
      </c>
      <c r="AH288" s="1">
        <f>(Table2[[#This Row],[Current Month High]]/Table2[[#This Row],[Close Price]])-1</f>
        <v>2.4577572964669558E-2</v>
      </c>
      <c r="AI288">
        <v>5.7808499743983601</v>
      </c>
      <c r="AJ288">
        <v>42.2950819672131</v>
      </c>
      <c r="AK288" t="str">
        <f>IF(AND(Table2[[#This Row],[20D EMA]]&gt;Table2[[#This Row],[50D EMA]],Table2[[#This Row],[50D EMA]]&gt;Table2[[#This Row],[200D EMA]]),"Uptrend","Downtrend/NoTrend")</f>
        <v>Uptrend</v>
      </c>
      <c r="AL288">
        <v>-0.04</v>
      </c>
      <c r="AM288" t="s">
        <v>3190</v>
      </c>
      <c r="AN288">
        <v>-0.92</v>
      </c>
      <c r="AO288" t="s">
        <v>3190</v>
      </c>
      <c r="AP288">
        <v>8.2215950990550998E-2</v>
      </c>
      <c r="AQ288">
        <f>(Table2[[#This Row],[Sharpe Ratio]]-AVERAGE(Table2[Sharpe Ratio]))/_xlfn.STDEV.P(Table2[Sharpe Ratio])</f>
        <v>0.19255658445564328</v>
      </c>
      <c r="AR2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1.8813898711734915</v>
      </c>
      <c r="AS288">
        <f>_xlfn.RANK.AVG(Table2[[#This Row],[1Y Return vs Nifty Z-Score]],Table2[1Y Return vs Nifty Z-Score])</f>
        <v>399</v>
      </c>
      <c r="AT288">
        <f>_xlfn.RANK.AVG(Table2[[#This Row],[6M Return vs Nifty Z-Score]],Table2[6M Return vs Nifty Z-Score])</f>
        <v>234</v>
      </c>
      <c r="AU288">
        <f>_xlfn.RANK.AVG(Table2[[#This Row],[Sharpe Ratio Z-Score]],Table2[Sharpe Ratio Z-Score])</f>
        <v>291</v>
      </c>
      <c r="AV288">
        <f>(Table2[[#This Row],[Rank 1Y]]+Table2[[#This Row],[Rank 6M]]+Table2[[#This Row],[Rank Sharpe]])/3</f>
        <v>308</v>
      </c>
    </row>
    <row r="289" spans="1:48" x14ac:dyDescent="0.3">
      <c r="A289" t="s">
        <v>1666</v>
      </c>
      <c r="B289" t="s">
        <v>1667</v>
      </c>
      <c r="C289" t="s">
        <v>3149</v>
      </c>
      <c r="D289" t="s">
        <v>275</v>
      </c>
      <c r="E289">
        <v>5372.0783299750001</v>
      </c>
      <c r="F289">
        <v>630.45000000000005</v>
      </c>
      <c r="G289">
        <v>36.097202493982799</v>
      </c>
      <c r="H289">
        <f>(Table2[[#This Row],[1Y Return vs Nifty]]-AVERAGE(Table2[1Y Return vs Nifty]))/_xlfn.STDEV.P(Table2[1Y Return vs Nifty])</f>
        <v>0.2077578305552947</v>
      </c>
      <c r="I289">
        <v>14.5167960282043</v>
      </c>
      <c r="J289">
        <f>(Table2[[#This Row],[1M Return vs Nifty]]-AVERAGE(Table2[1M Return vs Nifty]))/_xlfn.STDEV.P(Table2[1M Return vs Nifty])</f>
        <v>1.6981980708626474</v>
      </c>
      <c r="K289">
        <v>27.324003495366199</v>
      </c>
      <c r="L289">
        <f>(Table2[[#This Row],[6M Return vs Nifty]]-AVERAGE(Table2[6M Return vs Nifty]))/_xlfn.STDEV.P(Table2[6M Return vs Nifty])</f>
        <v>0.60132901375806458</v>
      </c>
      <c r="M289">
        <v>4.2658878585958</v>
      </c>
      <c r="N289">
        <f>(Table2[[#This Row],[1W Return vs Nifty]]-AVERAGE(Table2[1W Return vs Nifty]))/_xlfn.STDEV.P(Table2[1W Return vs Nifty])</f>
        <v>0.90964900761124323</v>
      </c>
      <c r="O289">
        <v>591.22</v>
      </c>
      <c r="P289">
        <v>548.24310472736499</v>
      </c>
      <c r="Q289">
        <v>465.29967680512601</v>
      </c>
      <c r="R289">
        <v>62.231158919183301</v>
      </c>
      <c r="S289" s="1">
        <f>(Table2[[#This Row],[Close Price]]-Table2[[#This Row],[20D EMA]])/Table2[[#This Row],[20D EMA]]</f>
        <v>6.6354318189506475E-2</v>
      </c>
      <c r="T289" s="1">
        <f>(Table2[[#This Row],[Close Price]]-Table2[[#This Row],[50D EMA]])/Table2[[#This Row],[50D EMA]]</f>
        <v>0.14994606327701213</v>
      </c>
      <c r="U289" s="1">
        <f>(Table2[[#This Row],[Close Price]]-Table2[[#This Row],[200D EMA]])/Table2[[#This Row],[200D EMA]]</f>
        <v>0.3549332428701456</v>
      </c>
      <c r="V289">
        <v>1.04212396179668</v>
      </c>
      <c r="W289">
        <v>604.54999999999995</v>
      </c>
      <c r="X289">
        <v>641.85</v>
      </c>
      <c r="Y289">
        <v>604.54999999999995</v>
      </c>
      <c r="Z289">
        <v>663</v>
      </c>
      <c r="AA289">
        <v>525.04999999999995</v>
      </c>
      <c r="AB289">
        <v>663</v>
      </c>
      <c r="AC289" s="1">
        <f>(Table2[[#This Row],[Close Price]]/Table2[[#This Row],[Day Low]])-1</f>
        <v>4.2841783144487833E-2</v>
      </c>
      <c r="AD289" s="1">
        <f>(Table2[[#This Row],[Day High]]/Table2[[#This Row],[Close Price]])-1</f>
        <v>1.8082322150844599E-2</v>
      </c>
      <c r="AE289" s="1">
        <f>(Table2[[#This Row],[Close Price]]/Table2[[#This Row],[Current Week Low]])-1</f>
        <v>4.2841783144487833E-2</v>
      </c>
      <c r="AF289" s="1">
        <f>(Table2[[#This Row],[Current Week High]]/Table2[[#This Row],[Close Price]])-1</f>
        <v>5.1629788246490449E-2</v>
      </c>
      <c r="AG289" s="1">
        <f>(Table2[[#This Row],[Close Price]]/Table2[[#This Row],[Current Month Low]])-1</f>
        <v>0.20074278640129539</v>
      </c>
      <c r="AH289" s="1">
        <f>(Table2[[#This Row],[Current Month High]]/Table2[[#This Row],[Close Price]])-1</f>
        <v>5.1629788246490449E-2</v>
      </c>
      <c r="AI289">
        <v>5.1629788246490396</v>
      </c>
      <c r="AJ289">
        <v>83.217088055797703</v>
      </c>
      <c r="AK289" t="str">
        <f>IF(AND(Table2[[#This Row],[20D EMA]]&gt;Table2[[#This Row],[50D EMA]],Table2[[#This Row],[50D EMA]]&gt;Table2[[#This Row],[200D EMA]]),"Uptrend","Downtrend/NoTrend")</f>
        <v>Uptrend</v>
      </c>
      <c r="AL289">
        <v>0.28000000000000003</v>
      </c>
      <c r="AM289" t="s">
        <v>3191</v>
      </c>
      <c r="AN289">
        <v>11.8</v>
      </c>
      <c r="AO289" t="s">
        <v>3191</v>
      </c>
      <c r="AQ289">
        <f>(Table2[[#This Row],[Sharpe Ratio]]-AVERAGE(Table2[Sharpe Ratio]))/_xlfn.STDEV.P(Table2[Sharpe Ratio])</f>
        <v>-0.77082524510946515</v>
      </c>
      <c r="AR2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2.6461086776777849</v>
      </c>
      <c r="AS289">
        <f>_xlfn.RANK.AVG(Table2[[#This Row],[1Y Return vs Nifty Z-Score]],Table2[1Y Return vs Nifty Z-Score])</f>
        <v>230</v>
      </c>
      <c r="AT289">
        <f>_xlfn.RANK.AVG(Table2[[#This Row],[6M Return vs Nifty Z-Score]],Table2[6M Return vs Nifty Z-Score])</f>
        <v>146</v>
      </c>
      <c r="AU289">
        <f>_xlfn.RANK.AVG(Table2[[#This Row],[Sharpe Ratio Z-Score]],Table2[Sharpe Ratio Z-Score])</f>
        <v>548.5</v>
      </c>
      <c r="AV289">
        <f>(Table2[[#This Row],[Rank 1Y]]+Table2[[#This Row],[Rank 6M]]+Table2[[#This Row],[Rank Sharpe]])/3</f>
        <v>308.16666666666669</v>
      </c>
    </row>
    <row r="290" spans="1:48" x14ac:dyDescent="0.3">
      <c r="A290" t="s">
        <v>177</v>
      </c>
      <c r="B290" t="s">
        <v>178</v>
      </c>
      <c r="C290" t="s">
        <v>3143</v>
      </c>
      <c r="D290" t="s">
        <v>18</v>
      </c>
      <c r="E290">
        <v>148680.58307376</v>
      </c>
      <c r="F290">
        <v>342.5</v>
      </c>
      <c r="G290">
        <v>69.254469273182593</v>
      </c>
      <c r="H290">
        <f>(Table2[[#This Row],[1Y Return vs Nifty]]-AVERAGE(Table2[1Y Return vs Nifty]))/_xlfn.STDEV.P(Table2[1Y Return vs Nifty])</f>
        <v>0.77270907568544289</v>
      </c>
      <c r="I290">
        <v>3.16920475621506</v>
      </c>
      <c r="J290">
        <f>(Table2[[#This Row],[1M Return vs Nifty]]-AVERAGE(Table2[1M Return vs Nifty]))/_xlfn.STDEV.P(Table2[1M Return vs Nifty])</f>
        <v>0.39218771893573662</v>
      </c>
      <c r="K290">
        <v>3.1861919561741301</v>
      </c>
      <c r="L290">
        <f>(Table2[[#This Row],[6M Return vs Nifty]]-AVERAGE(Table2[6M Return vs Nifty]))/_xlfn.STDEV.P(Table2[6M Return vs Nifty])</f>
        <v>-0.16531352572431673</v>
      </c>
      <c r="M290">
        <v>2.6027071447301502</v>
      </c>
      <c r="N290">
        <f>(Table2[[#This Row],[1W Return vs Nifty]]-AVERAGE(Table2[1W Return vs Nifty]))/_xlfn.STDEV.P(Table2[1W Return vs Nifty])</f>
        <v>0.54333157454052616</v>
      </c>
      <c r="O290">
        <v>344.08</v>
      </c>
      <c r="P290">
        <v>341.06344339997702</v>
      </c>
      <c r="Q290">
        <v>305.14403440404101</v>
      </c>
      <c r="R290">
        <v>47.8961408280326</v>
      </c>
      <c r="S290" s="1">
        <f>(Table2[[#This Row],[Close Price]]-Table2[[#This Row],[20D EMA]])/Table2[[#This Row],[20D EMA]]</f>
        <v>-4.5919553592187407E-3</v>
      </c>
      <c r="T290" s="1">
        <f>(Table2[[#This Row],[Close Price]]-Table2[[#This Row],[50D EMA]])/Table2[[#This Row],[50D EMA]]</f>
        <v>4.2119923076548603E-3</v>
      </c>
      <c r="U290" s="1">
        <f>(Table2[[#This Row],[Close Price]]-Table2[[#This Row],[200D EMA]])/Table2[[#This Row],[200D EMA]]</f>
        <v>0.12242076325993639</v>
      </c>
      <c r="V290">
        <v>0.74116346369224495</v>
      </c>
      <c r="W290">
        <v>334.3</v>
      </c>
      <c r="X290">
        <v>343.9</v>
      </c>
      <c r="Y290">
        <v>334.3</v>
      </c>
      <c r="Z290">
        <v>355.9</v>
      </c>
      <c r="AA290">
        <v>328.25</v>
      </c>
      <c r="AB290">
        <v>373.35</v>
      </c>
      <c r="AC290" s="1">
        <f>(Table2[[#This Row],[Close Price]]/Table2[[#This Row],[Day Low]])-1</f>
        <v>2.4528866287765405E-2</v>
      </c>
      <c r="AD290" s="1">
        <f>(Table2[[#This Row],[Day High]]/Table2[[#This Row],[Close Price]])-1</f>
        <v>4.0875912408757653E-3</v>
      </c>
      <c r="AE290" s="1">
        <f>(Table2[[#This Row],[Close Price]]/Table2[[#This Row],[Current Week Low]])-1</f>
        <v>2.4528866287765405E-2</v>
      </c>
      <c r="AF290" s="1">
        <f>(Table2[[#This Row],[Current Week High]]/Table2[[#This Row],[Close Price]])-1</f>
        <v>3.9124087591240864E-2</v>
      </c>
      <c r="AG290" s="1">
        <f>(Table2[[#This Row],[Close Price]]/Table2[[#This Row],[Current Month Low]])-1</f>
        <v>4.3412033511043502E-2</v>
      </c>
      <c r="AH290" s="1">
        <f>(Table2[[#This Row],[Current Month High]]/Table2[[#This Row],[Close Price]])-1</f>
        <v>9.0072992700729992E-2</v>
      </c>
      <c r="AI290">
        <v>9.7810218978102199</v>
      </c>
      <c r="AJ290">
        <v>106.66767234877</v>
      </c>
      <c r="AK290" t="str">
        <f>IF(AND(Table2[[#This Row],[20D EMA]]&gt;Table2[[#This Row],[50D EMA]],Table2[[#This Row],[50D EMA]]&gt;Table2[[#This Row],[200D EMA]]),"Uptrend","Downtrend/NoTrend")</f>
        <v>Uptrend</v>
      </c>
      <c r="AL290">
        <v>0.05</v>
      </c>
      <c r="AM290" t="s">
        <v>3191</v>
      </c>
      <c r="AN290">
        <v>-6.99</v>
      </c>
      <c r="AO290" t="s">
        <v>3190</v>
      </c>
      <c r="AP290">
        <v>4.0923350852500998E-2</v>
      </c>
      <c r="AQ290">
        <f>(Table2[[#This Row],[Sharpe Ratio]]-AVERAGE(Table2[Sharpe Ratio]))/_xlfn.STDEV.P(Table2[Sharpe Ratio])</f>
        <v>-0.2912977064600818</v>
      </c>
      <c r="AR2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1.2516171369773073</v>
      </c>
      <c r="AS290">
        <f>_xlfn.RANK.AVG(Table2[[#This Row],[1Y Return vs Nifty Z-Score]],Table2[1Y Return vs Nifty Z-Score])</f>
        <v>129</v>
      </c>
      <c r="AT290">
        <f>_xlfn.RANK.AVG(Table2[[#This Row],[6M Return vs Nifty Z-Score]],Table2[6M Return vs Nifty Z-Score])</f>
        <v>382</v>
      </c>
      <c r="AU290">
        <f>_xlfn.RANK.AVG(Table2[[#This Row],[Sharpe Ratio Z-Score]],Table2[Sharpe Ratio Z-Score])</f>
        <v>415</v>
      </c>
      <c r="AV290">
        <f>(Table2[[#This Row],[Rank 1Y]]+Table2[[#This Row],[Rank 6M]]+Table2[[#This Row],[Rank Sharpe]])/3</f>
        <v>308.66666666666669</v>
      </c>
    </row>
    <row r="291" spans="1:48" x14ac:dyDescent="0.3">
      <c r="A291" t="s">
        <v>1808</v>
      </c>
      <c r="B291" t="s">
        <v>1809</v>
      </c>
      <c r="C291" t="s">
        <v>3151</v>
      </c>
      <c r="D291" t="s">
        <v>190</v>
      </c>
      <c r="E291">
        <v>4419.7220625</v>
      </c>
      <c r="F291">
        <v>670.35</v>
      </c>
      <c r="G291">
        <v>45.1847097498922</v>
      </c>
      <c r="H291">
        <f>(Table2[[#This Row],[1Y Return vs Nifty]]-AVERAGE(Table2[1Y Return vs Nifty]))/_xlfn.STDEV.P(Table2[1Y Return vs Nifty])</f>
        <v>0.36259563952017387</v>
      </c>
      <c r="I291">
        <v>-10.6135725246458</v>
      </c>
      <c r="J291">
        <f>(Table2[[#This Row],[1M Return vs Nifty]]-AVERAGE(Table2[1M Return vs Nifty]))/_xlfn.STDEV.P(Table2[1M Return vs Nifty])</f>
        <v>-1.194091639886449</v>
      </c>
      <c r="K291">
        <v>4.1281207723488302</v>
      </c>
      <c r="L291">
        <f>(Table2[[#This Row],[6M Return vs Nifty]]-AVERAGE(Table2[6M Return vs Nifty]))/_xlfn.STDEV.P(Table2[6M Return vs Nifty])</f>
        <v>-0.13539686577893151</v>
      </c>
      <c r="M291">
        <v>0.25726918406765797</v>
      </c>
      <c r="N291">
        <f>(Table2[[#This Row],[1W Return vs Nifty]]-AVERAGE(Table2[1W Return vs Nifty]))/_xlfn.STDEV.P(Table2[1W Return vs Nifty])</f>
        <v>2.6746211318291885E-2</v>
      </c>
      <c r="O291">
        <v>708.38</v>
      </c>
      <c r="P291">
        <v>719.70140670463502</v>
      </c>
      <c r="Q291">
        <v>642.230795471428</v>
      </c>
      <c r="R291">
        <v>35.054241950741201</v>
      </c>
      <c r="S291" s="1">
        <f>(Table2[[#This Row],[Close Price]]-Table2[[#This Row],[20D EMA]])/Table2[[#This Row],[20D EMA]]</f>
        <v>-5.3685874812953463E-2</v>
      </c>
      <c r="T291" s="1">
        <f>(Table2[[#This Row],[Close Price]]-Table2[[#This Row],[50D EMA]])/Table2[[#This Row],[50D EMA]]</f>
        <v>-6.8572058140896175E-2</v>
      </c>
      <c r="U291" s="1">
        <f>(Table2[[#This Row],[Close Price]]-Table2[[#This Row],[200D EMA]])/Table2[[#This Row],[200D EMA]]</f>
        <v>4.3783644021509728E-2</v>
      </c>
      <c r="V291">
        <v>0.39956881462791</v>
      </c>
      <c r="W291">
        <v>660.2</v>
      </c>
      <c r="X291">
        <v>677</v>
      </c>
      <c r="Y291">
        <v>660.2</v>
      </c>
      <c r="Z291">
        <v>711.85</v>
      </c>
      <c r="AA291">
        <v>643.1</v>
      </c>
      <c r="AB291">
        <v>774.9</v>
      </c>
      <c r="AC291" s="1">
        <f>(Table2[[#This Row],[Close Price]]/Table2[[#This Row],[Day Low]])-1</f>
        <v>1.5374129051802354E-2</v>
      </c>
      <c r="AD291" s="1">
        <f>(Table2[[#This Row],[Day High]]/Table2[[#This Row],[Close Price]])-1</f>
        <v>9.9201909450286063E-3</v>
      </c>
      <c r="AE291" s="1">
        <f>(Table2[[#This Row],[Close Price]]/Table2[[#This Row],[Current Week Low]])-1</f>
        <v>1.5374129051802354E-2</v>
      </c>
      <c r="AF291" s="1">
        <f>(Table2[[#This Row],[Current Week High]]/Table2[[#This Row],[Close Price]])-1</f>
        <v>6.1907958529126672E-2</v>
      </c>
      <c r="AG291" s="1">
        <f>(Table2[[#This Row],[Close Price]]/Table2[[#This Row],[Current Month Low]])-1</f>
        <v>4.2372881355932313E-2</v>
      </c>
      <c r="AH291" s="1">
        <f>(Table2[[#This Row],[Current Month High]]/Table2[[#This Row],[Close Price]])-1</f>
        <v>0.15596330275229353</v>
      </c>
      <c r="AI291">
        <v>23.428059968673001</v>
      </c>
      <c r="AJ291">
        <v>91.173534863824301</v>
      </c>
      <c r="AK291" t="str">
        <f>IF(AND(Table2[[#This Row],[20D EMA]]&gt;Table2[[#This Row],[50D EMA]],Table2[[#This Row],[50D EMA]]&gt;Table2[[#This Row],[200D EMA]]),"Uptrend","Downtrend/NoTrend")</f>
        <v>Downtrend/NoTrend</v>
      </c>
      <c r="AL291">
        <v>0.02</v>
      </c>
      <c r="AM291" t="s">
        <v>3191</v>
      </c>
      <c r="AN291">
        <v>-11.74</v>
      </c>
      <c r="AO291" t="s">
        <v>3190</v>
      </c>
      <c r="AP291">
        <v>5.7262024124806001E-2</v>
      </c>
      <c r="AQ291">
        <f>(Table2[[#This Row],[Sharpe Ratio]]-AVERAGE(Table2[Sharpe Ratio]))/_xlfn.STDEV.P(Table2[Sharpe Ratio])</f>
        <v>-9.984603850396026E-2</v>
      </c>
      <c r="AR2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1">
        <f>_xlfn.RANK.AVG(Table2[[#This Row],[1Y Return vs Nifty Z-Score]],Table2[1Y Return vs Nifty Z-Score])</f>
        <v>194</v>
      </c>
      <c r="AT291">
        <f>_xlfn.RANK.AVG(Table2[[#This Row],[6M Return vs Nifty Z-Score]],Table2[6M Return vs Nifty Z-Score])</f>
        <v>369</v>
      </c>
      <c r="AU291">
        <f>_xlfn.RANK.AVG(Table2[[#This Row],[Sharpe Ratio Z-Score]],Table2[Sharpe Ratio Z-Score])</f>
        <v>365</v>
      </c>
      <c r="AV291">
        <f>(Table2[[#This Row],[Rank 1Y]]+Table2[[#This Row],[Rank 6M]]+Table2[[#This Row],[Rank Sharpe]])/3</f>
        <v>309.33333333333331</v>
      </c>
    </row>
    <row r="292" spans="1:48" x14ac:dyDescent="0.3">
      <c r="A292" t="s">
        <v>1098</v>
      </c>
      <c r="B292" t="s">
        <v>1099</v>
      </c>
      <c r="C292" t="s">
        <v>3159</v>
      </c>
      <c r="D292" t="s">
        <v>448</v>
      </c>
      <c r="E292">
        <v>11911.722677510001</v>
      </c>
      <c r="F292">
        <v>753.75</v>
      </c>
      <c r="G292">
        <v>37.885533065718199</v>
      </c>
      <c r="H292">
        <f>(Table2[[#This Row],[1Y Return vs Nifty]]-AVERAGE(Table2[1Y Return vs Nifty]))/_xlfn.STDEV.P(Table2[1Y Return vs Nifty])</f>
        <v>0.23822836330258429</v>
      </c>
      <c r="I292">
        <v>0.83094858345924805</v>
      </c>
      <c r="J292">
        <f>(Table2[[#This Row],[1M Return vs Nifty]]-AVERAGE(Table2[1M Return vs Nifty]))/_xlfn.STDEV.P(Table2[1M Return vs Nifty])</f>
        <v>0.12307450416793342</v>
      </c>
      <c r="K292">
        <v>28.901438457784302</v>
      </c>
      <c r="L292">
        <f>(Table2[[#This Row],[6M Return vs Nifty]]-AVERAGE(Table2[6M Return vs Nifty]))/_xlfn.STDEV.P(Table2[6M Return vs Nifty])</f>
        <v>0.65143002409584716</v>
      </c>
      <c r="M292">
        <v>2.7839081614030201</v>
      </c>
      <c r="N292">
        <f>(Table2[[#This Row],[1W Return vs Nifty]]-AVERAGE(Table2[1W Return vs Nifty]))/_xlfn.STDEV.P(Table2[1W Return vs Nifty])</f>
        <v>0.5832413033775885</v>
      </c>
      <c r="O292">
        <v>749.25</v>
      </c>
      <c r="P292">
        <v>714.95584839668902</v>
      </c>
      <c r="Q292">
        <v>594.81288768882405</v>
      </c>
      <c r="R292">
        <v>50.848534013925502</v>
      </c>
      <c r="S292" s="1">
        <f>(Table2[[#This Row],[Close Price]]-Table2[[#This Row],[20D EMA]])/Table2[[#This Row],[20D EMA]]</f>
        <v>6.006006006006006E-3</v>
      </c>
      <c r="T292" s="1">
        <f>(Table2[[#This Row],[Close Price]]-Table2[[#This Row],[50D EMA]])/Table2[[#This Row],[50D EMA]]</f>
        <v>5.4260905327661958E-2</v>
      </c>
      <c r="U292" s="1">
        <f>(Table2[[#This Row],[Close Price]]-Table2[[#This Row],[200D EMA]])/Table2[[#This Row],[200D EMA]]</f>
        <v>0.26720522638427396</v>
      </c>
      <c r="V292">
        <v>0.48857003870290899</v>
      </c>
      <c r="W292">
        <v>731.2</v>
      </c>
      <c r="X292">
        <v>756.4</v>
      </c>
      <c r="Y292">
        <v>718.2</v>
      </c>
      <c r="Z292">
        <v>795</v>
      </c>
      <c r="AA292">
        <v>716.45</v>
      </c>
      <c r="AB292">
        <v>837</v>
      </c>
      <c r="AC292" s="1">
        <f>(Table2[[#This Row],[Close Price]]/Table2[[#This Row],[Day Low]])-1</f>
        <v>3.0839715536104872E-2</v>
      </c>
      <c r="AD292" s="1">
        <f>(Table2[[#This Row],[Day High]]/Table2[[#This Row],[Close Price]])-1</f>
        <v>3.5157545605306595E-3</v>
      </c>
      <c r="AE292" s="1">
        <f>(Table2[[#This Row],[Close Price]]/Table2[[#This Row],[Current Week Low]])-1</f>
        <v>4.9498746867167931E-2</v>
      </c>
      <c r="AF292" s="1">
        <f>(Table2[[#This Row],[Current Week High]]/Table2[[#This Row],[Close Price]])-1</f>
        <v>5.4726368159204064E-2</v>
      </c>
      <c r="AG292" s="1">
        <f>(Table2[[#This Row],[Close Price]]/Table2[[#This Row],[Current Month Low]])-1</f>
        <v>5.2062251378323543E-2</v>
      </c>
      <c r="AH292" s="1">
        <f>(Table2[[#This Row],[Current Month High]]/Table2[[#This Row],[Close Price]])-1</f>
        <v>0.11044776119402977</v>
      </c>
      <c r="AI292">
        <v>11.044776119402901</v>
      </c>
      <c r="AJ292">
        <v>85.5841437892404</v>
      </c>
      <c r="AK292" t="str">
        <f>IF(AND(Table2[[#This Row],[20D EMA]]&gt;Table2[[#This Row],[50D EMA]],Table2[[#This Row],[50D EMA]]&gt;Table2[[#This Row],[200D EMA]]),"Uptrend","Downtrend/NoTrend")</f>
        <v>Uptrend</v>
      </c>
      <c r="AL292">
        <v>0.28999999999999998</v>
      </c>
      <c r="AM292" t="s">
        <v>3191</v>
      </c>
      <c r="AN292">
        <v>-2.75</v>
      </c>
      <c r="AO292" t="s">
        <v>3190</v>
      </c>
      <c r="AP292">
        <v>-1.4392253842290001E-3</v>
      </c>
      <c r="AQ292">
        <f>(Table2[[#This Row],[Sharpe Ratio]]-AVERAGE(Table2[Sharpe Ratio]))/_xlfn.STDEV.P(Table2[Sharpe Ratio])</f>
        <v>-0.78768965605539498</v>
      </c>
      <c r="AR2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0.80828453888855845</v>
      </c>
      <c r="AS292">
        <f>_xlfn.RANK.AVG(Table2[[#This Row],[1Y Return vs Nifty Z-Score]],Table2[1Y Return vs Nifty Z-Score])</f>
        <v>225</v>
      </c>
      <c r="AT292">
        <f>_xlfn.RANK.AVG(Table2[[#This Row],[6M Return vs Nifty Z-Score]],Table2[6M Return vs Nifty Z-Score])</f>
        <v>134</v>
      </c>
      <c r="AU292">
        <f>_xlfn.RANK.AVG(Table2[[#This Row],[Sharpe Ratio Z-Score]],Table2[Sharpe Ratio Z-Score])</f>
        <v>577</v>
      </c>
      <c r="AV292">
        <f>(Table2[[#This Row],[Rank 1Y]]+Table2[[#This Row],[Rank 6M]]+Table2[[#This Row],[Rank Sharpe]])/3</f>
        <v>312</v>
      </c>
    </row>
    <row r="293" spans="1:48" x14ac:dyDescent="0.3">
      <c r="A293" t="s">
        <v>1834</v>
      </c>
      <c r="B293" t="s">
        <v>1835</v>
      </c>
      <c r="C293" t="s">
        <v>3157</v>
      </c>
      <c r="D293" t="s">
        <v>1503</v>
      </c>
      <c r="E293">
        <v>4277.2730368169996</v>
      </c>
      <c r="F293">
        <v>79.989999999999995</v>
      </c>
      <c r="G293">
        <v>36.896854382566097</v>
      </c>
      <c r="H293">
        <f>(Table2[[#This Row],[1Y Return vs Nifty]]-AVERAGE(Table2[1Y Return vs Nifty]))/_xlfn.STDEV.P(Table2[1Y Return vs Nifty])</f>
        <v>0.22138272711670881</v>
      </c>
      <c r="I293">
        <v>-8.6672040474633096</v>
      </c>
      <c r="J293">
        <f>(Table2[[#This Row],[1M Return vs Nifty]]-AVERAGE(Table2[1M Return vs Nifty]))/_xlfn.STDEV.P(Table2[1M Return vs Nifty])</f>
        <v>-0.9700813350617371</v>
      </c>
      <c r="K293">
        <v>-16.504522690790601</v>
      </c>
      <c r="L293">
        <f>(Table2[[#This Row],[6M Return vs Nifty]]-AVERAGE(Table2[6M Return vs Nifty]))/_xlfn.STDEV.P(Table2[6M Return vs Nifty])</f>
        <v>-0.79071154313203906</v>
      </c>
      <c r="M293">
        <v>0.55567344013287701</v>
      </c>
      <c r="N293">
        <f>(Table2[[#This Row],[1W Return vs Nifty]]-AVERAGE(Table2[1W Return vs Nifty]))/_xlfn.STDEV.P(Table2[1W Return vs Nifty])</f>
        <v>9.2470086173191149E-2</v>
      </c>
      <c r="O293">
        <v>82</v>
      </c>
      <c r="P293">
        <v>84.100242464068202</v>
      </c>
      <c r="Q293">
        <v>77.875374810666798</v>
      </c>
      <c r="R293">
        <v>40.007843053977297</v>
      </c>
      <c r="S293" s="1">
        <f>(Table2[[#This Row],[Close Price]]-Table2[[#This Row],[20D EMA]])/Table2[[#This Row],[20D EMA]]</f>
        <v>-2.4512195121951283E-2</v>
      </c>
      <c r="T293" s="1">
        <f>(Table2[[#This Row],[Close Price]]-Table2[[#This Row],[50D EMA]])/Table2[[#This Row],[50D EMA]]</f>
        <v>-4.8873134531381486E-2</v>
      </c>
      <c r="U293" s="1">
        <f>(Table2[[#This Row],[Close Price]]-Table2[[#This Row],[200D EMA]])/Table2[[#This Row],[200D EMA]]</f>
        <v>2.7153964837721083E-2</v>
      </c>
      <c r="V293">
        <v>0.42931273628807998</v>
      </c>
      <c r="W293">
        <v>77.17</v>
      </c>
      <c r="X293">
        <v>80.38</v>
      </c>
      <c r="Y293">
        <v>77.17</v>
      </c>
      <c r="Z293">
        <v>83.59</v>
      </c>
      <c r="AA293">
        <v>74.58</v>
      </c>
      <c r="AB293">
        <v>85.57</v>
      </c>
      <c r="AC293" s="1">
        <f>(Table2[[#This Row],[Close Price]]/Table2[[#This Row],[Day Low]])-1</f>
        <v>3.6542697939613733E-2</v>
      </c>
      <c r="AD293" s="1">
        <f>(Table2[[#This Row],[Day High]]/Table2[[#This Row],[Close Price]])-1</f>
        <v>4.875609451181484E-3</v>
      </c>
      <c r="AE293" s="1">
        <f>(Table2[[#This Row],[Close Price]]/Table2[[#This Row],[Current Week Low]])-1</f>
        <v>3.6542697939613733E-2</v>
      </c>
      <c r="AF293" s="1">
        <f>(Table2[[#This Row],[Current Week High]]/Table2[[#This Row],[Close Price]])-1</f>
        <v>4.5005625703212981E-2</v>
      </c>
      <c r="AG293" s="1">
        <f>(Table2[[#This Row],[Close Price]]/Table2[[#This Row],[Current Month Low]])-1</f>
        <v>7.2539554840439724E-2</v>
      </c>
      <c r="AH293" s="1">
        <f>(Table2[[#This Row],[Current Month High]]/Table2[[#This Row],[Close Price]])-1</f>
        <v>6.9758719839980055E-2</v>
      </c>
      <c r="AI293">
        <v>29.0786348293536</v>
      </c>
      <c r="AJ293">
        <v>86.456876456876401</v>
      </c>
      <c r="AK293" t="str">
        <f>IF(AND(Table2[[#This Row],[20D EMA]]&gt;Table2[[#This Row],[50D EMA]],Table2[[#This Row],[50D EMA]]&gt;Table2[[#This Row],[200D EMA]]),"Uptrend","Downtrend/NoTrend")</f>
        <v>Downtrend/NoTrend</v>
      </c>
      <c r="AL293">
        <v>-0.06</v>
      </c>
      <c r="AM293" t="s">
        <v>3190</v>
      </c>
      <c r="AN293">
        <v>-5.59</v>
      </c>
      <c r="AO293" t="s">
        <v>3190</v>
      </c>
      <c r="AP293">
        <v>0.15016194096862601</v>
      </c>
      <c r="AQ293">
        <f>(Table2[[#This Row],[Sharpe Ratio]]-AVERAGE(Table2[Sharpe Ratio]))/_xlfn.STDEV.P(Table2[Sharpe Ratio])</f>
        <v>0.98872729522457226</v>
      </c>
      <c r="AR2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293">
        <f>_xlfn.RANK.AVG(Table2[[#This Row],[1Y Return vs Nifty Z-Score]],Table2[1Y Return vs Nifty Z-Score])</f>
        <v>229</v>
      </c>
      <c r="AT293">
        <f>_xlfn.RANK.AVG(Table2[[#This Row],[6M Return vs Nifty Z-Score]],Table2[6M Return vs Nifty Z-Score])</f>
        <v>591</v>
      </c>
      <c r="AU293">
        <f>_xlfn.RANK.AVG(Table2[[#This Row],[Sharpe Ratio Z-Score]],Table2[Sharpe Ratio Z-Score])</f>
        <v>116</v>
      </c>
      <c r="AV293">
        <f>(Table2[[#This Row],[Rank 1Y]]+Table2[[#This Row],[Rank 6M]]+Table2[[#This Row],[Rank Sharpe]])/3</f>
        <v>312</v>
      </c>
    </row>
    <row r="294" spans="1:48" x14ac:dyDescent="0.3">
      <c r="A294" t="s">
        <v>784</v>
      </c>
      <c r="B294" t="s">
        <v>785</v>
      </c>
      <c r="C294" t="s">
        <v>3158</v>
      </c>
      <c r="D294" t="s">
        <v>133</v>
      </c>
      <c r="E294">
        <v>20866.540166954899</v>
      </c>
      <c r="F294">
        <v>1489.55</v>
      </c>
      <c r="G294">
        <v>165.09198772841</v>
      </c>
      <c r="H294">
        <f>(Table2[[#This Row],[1Y Return vs Nifty]]-AVERAGE(Table2[1Y Return vs Nifty]))/_xlfn.STDEV.P(Table2[1Y Return vs Nifty])</f>
        <v>2.4056399726141837</v>
      </c>
      <c r="I294">
        <v>1.21821845606301</v>
      </c>
      <c r="J294">
        <f>(Table2[[#This Row],[1M Return vs Nifty]]-AVERAGE(Table2[1M Return vs Nifty]))/_xlfn.STDEV.P(Table2[1M Return vs Nifty])</f>
        <v>0.16764594232489355</v>
      </c>
      <c r="K294">
        <v>4.5430146160432301</v>
      </c>
      <c r="L294">
        <f>(Table2[[#This Row],[6M Return vs Nifty]]-AVERAGE(Table2[6M Return vs Nifty]))/_xlfn.STDEV.P(Table2[6M Return vs Nifty])</f>
        <v>-0.12221939650301854</v>
      </c>
      <c r="M294">
        <v>-1.20437311122174</v>
      </c>
      <c r="N294">
        <f>(Table2[[#This Row],[1W Return vs Nifty]]-AVERAGE(Table2[1W Return vs Nifty]))/_xlfn.STDEV.P(Table2[1W Return vs Nifty])</f>
        <v>-0.29518215714717749</v>
      </c>
      <c r="O294">
        <v>1520.14</v>
      </c>
      <c r="P294">
        <v>1501.9687982609601</v>
      </c>
      <c r="Q294">
        <v>1282.6387846109401</v>
      </c>
      <c r="R294">
        <v>35.7088356312249</v>
      </c>
      <c r="S294" s="1">
        <f>(Table2[[#This Row],[Close Price]]-Table2[[#This Row],[20D EMA]])/Table2[[#This Row],[20D EMA]]</f>
        <v>-2.0123146552291332E-2</v>
      </c>
      <c r="T294" s="1">
        <f>(Table2[[#This Row],[Close Price]]-Table2[[#This Row],[50D EMA]])/Table2[[#This Row],[50D EMA]]</f>
        <v>-8.2683463700038828E-3</v>
      </c>
      <c r="U294" s="1">
        <f>(Table2[[#This Row],[Close Price]]-Table2[[#This Row],[200D EMA]])/Table2[[#This Row],[200D EMA]]</f>
        <v>0.16131682424668126</v>
      </c>
      <c r="V294">
        <v>0.73024148154484103</v>
      </c>
      <c r="W294">
        <v>1435</v>
      </c>
      <c r="X294">
        <v>1498</v>
      </c>
      <c r="Y294">
        <v>1435</v>
      </c>
      <c r="Z294">
        <v>1544</v>
      </c>
      <c r="AA294">
        <v>1435</v>
      </c>
      <c r="AB294">
        <v>1617.85</v>
      </c>
      <c r="AC294" s="1">
        <f>(Table2[[#This Row],[Close Price]]/Table2[[#This Row],[Day Low]])-1</f>
        <v>3.8013937282229904E-2</v>
      </c>
      <c r="AD294" s="1">
        <f>(Table2[[#This Row],[Day High]]/Table2[[#This Row],[Close Price]])-1</f>
        <v>5.672854217716683E-3</v>
      </c>
      <c r="AE294" s="1">
        <f>(Table2[[#This Row],[Close Price]]/Table2[[#This Row],[Current Week Low]])-1</f>
        <v>3.8013937282229904E-2</v>
      </c>
      <c r="AF294" s="1">
        <f>(Table2[[#This Row],[Current Week High]]/Table2[[#This Row],[Close Price]])-1</f>
        <v>3.6554664160316941E-2</v>
      </c>
      <c r="AG294" s="1">
        <f>(Table2[[#This Row],[Close Price]]/Table2[[#This Row],[Current Month Low]])-1</f>
        <v>3.8013937282229904E-2</v>
      </c>
      <c r="AH294" s="1">
        <f>(Table2[[#This Row],[Current Month High]]/Table2[[#This Row],[Close Price]])-1</f>
        <v>8.6133395992078032E-2</v>
      </c>
      <c r="AI294">
        <v>10.570306468396399</v>
      </c>
      <c r="AJ294">
        <v>192.49877270495799</v>
      </c>
      <c r="AK294" t="str">
        <f>IF(AND(Table2[[#This Row],[20D EMA]]&gt;Table2[[#This Row],[50D EMA]],Table2[[#This Row],[50D EMA]]&gt;Table2[[#This Row],[200D EMA]]),"Uptrend","Downtrend/NoTrend")</f>
        <v>Uptrend</v>
      </c>
      <c r="AL294">
        <v>0.05</v>
      </c>
      <c r="AM294" t="s">
        <v>3191</v>
      </c>
      <c r="AN294">
        <v>-7.65</v>
      </c>
      <c r="AO294" t="s">
        <v>3190</v>
      </c>
      <c r="AQ294">
        <f>(Table2[[#This Row],[Sharpe Ratio]]-AVERAGE(Table2[Sharpe Ratio]))/_xlfn.STDEV.P(Table2[Sharpe Ratio])</f>
        <v>-0.77082524510946515</v>
      </c>
      <c r="AR2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1.3850591161794161</v>
      </c>
      <c r="AS294">
        <f>_xlfn.RANK.AVG(Table2[[#This Row],[1Y Return vs Nifty Z-Score]],Table2[1Y Return vs Nifty Z-Score])</f>
        <v>23</v>
      </c>
      <c r="AT294">
        <f>_xlfn.RANK.AVG(Table2[[#This Row],[6M Return vs Nifty Z-Score]],Table2[6M Return vs Nifty Z-Score])</f>
        <v>365</v>
      </c>
      <c r="AU294">
        <f>_xlfn.RANK.AVG(Table2[[#This Row],[Sharpe Ratio Z-Score]],Table2[Sharpe Ratio Z-Score])</f>
        <v>548.5</v>
      </c>
      <c r="AV294">
        <f>(Table2[[#This Row],[Rank 1Y]]+Table2[[#This Row],[Rank 6M]]+Table2[[#This Row],[Rank Sharpe]])/3</f>
        <v>312.16666666666669</v>
      </c>
    </row>
    <row r="295" spans="1:48" x14ac:dyDescent="0.3">
      <c r="A295" t="s">
        <v>656</v>
      </c>
      <c r="B295" t="s">
        <v>657</v>
      </c>
      <c r="C295" t="s">
        <v>3147</v>
      </c>
      <c r="D295" t="s">
        <v>195</v>
      </c>
      <c r="E295">
        <v>29069.109159615</v>
      </c>
      <c r="F295">
        <v>8778.2999999999993</v>
      </c>
      <c r="G295">
        <v>14.2138324391707</v>
      </c>
      <c r="H295">
        <f>(Table2[[#This Row],[1Y Return vs Nifty]]-AVERAGE(Table2[1Y Return vs Nifty]))/_xlfn.STDEV.P(Table2[1Y Return vs Nifty])</f>
        <v>-0.16510273248319643</v>
      </c>
      <c r="I295">
        <v>1.79342413295638</v>
      </c>
      <c r="J295">
        <f>(Table2[[#This Row],[1M Return vs Nifty]]-AVERAGE(Table2[1M Return vs Nifty]))/_xlfn.STDEV.P(Table2[1M Return vs Nifty])</f>
        <v>0.23384717838493865</v>
      </c>
      <c r="K295">
        <v>22.297944423388898</v>
      </c>
      <c r="L295">
        <f>(Table2[[#This Row],[6M Return vs Nifty]]-AVERAGE(Table2[6M Return vs Nifty]))/_xlfn.STDEV.P(Table2[6M Return vs Nifty])</f>
        <v>0.44169603774146121</v>
      </c>
      <c r="M295">
        <v>-0.22609650666043399</v>
      </c>
      <c r="N295">
        <f>(Table2[[#This Row],[1W Return vs Nifty]]-AVERAGE(Table2[1W Return vs Nifty]))/_xlfn.STDEV.P(Table2[1W Return vs Nifty])</f>
        <v>-7.9715628688513243E-2</v>
      </c>
      <c r="O295">
        <v>8844.66</v>
      </c>
      <c r="P295">
        <v>8608.8369216996907</v>
      </c>
      <c r="Q295">
        <v>7545.4798083572095</v>
      </c>
      <c r="R295">
        <v>52.517302628196703</v>
      </c>
      <c r="S295" s="1">
        <f>(Table2[[#This Row],[Close Price]]-Table2[[#This Row],[20D EMA]])/Table2[[#This Row],[20D EMA]]</f>
        <v>-7.5028322174058226E-3</v>
      </c>
      <c r="T295" s="1">
        <f>(Table2[[#This Row],[Close Price]]-Table2[[#This Row],[50D EMA]])/Table2[[#This Row],[50D EMA]]</f>
        <v>1.9684782025915122E-2</v>
      </c>
      <c r="U295" s="1">
        <f>(Table2[[#This Row],[Close Price]]-Table2[[#This Row],[200D EMA]])/Table2[[#This Row],[200D EMA]]</f>
        <v>0.16338526150150781</v>
      </c>
      <c r="V295">
        <v>0.73446455228770402</v>
      </c>
      <c r="W295">
        <v>8720</v>
      </c>
      <c r="X295">
        <v>8929</v>
      </c>
      <c r="Y295">
        <v>8720</v>
      </c>
      <c r="Z295">
        <v>9196</v>
      </c>
      <c r="AA295">
        <v>8315</v>
      </c>
      <c r="AB295">
        <v>9196</v>
      </c>
      <c r="AC295" s="1">
        <f>(Table2[[#This Row],[Close Price]]/Table2[[#This Row],[Day Low]])-1</f>
        <v>6.6857798165136373E-3</v>
      </c>
      <c r="AD295" s="1">
        <f>(Table2[[#This Row],[Day High]]/Table2[[#This Row],[Close Price]])-1</f>
        <v>1.7167333082715341E-2</v>
      </c>
      <c r="AE295" s="1">
        <f>(Table2[[#This Row],[Close Price]]/Table2[[#This Row],[Current Week Low]])-1</f>
        <v>6.6857798165136373E-3</v>
      </c>
      <c r="AF295" s="1">
        <f>(Table2[[#This Row],[Current Week High]]/Table2[[#This Row],[Close Price]])-1</f>
        <v>4.7583245047446709E-2</v>
      </c>
      <c r="AG295" s="1">
        <f>(Table2[[#This Row],[Close Price]]/Table2[[#This Row],[Current Month Low]])-1</f>
        <v>5.5718580877931467E-2</v>
      </c>
      <c r="AH295" s="1">
        <f>(Table2[[#This Row],[Current Month High]]/Table2[[#This Row],[Close Price]])-1</f>
        <v>4.7583245047446709E-2</v>
      </c>
      <c r="AI295">
        <v>8.9049132519963994</v>
      </c>
      <c r="AJ295">
        <v>47.384592137406401</v>
      </c>
      <c r="AK295" t="str">
        <f>IF(AND(Table2[[#This Row],[20D EMA]]&gt;Table2[[#This Row],[50D EMA]],Table2[[#This Row],[50D EMA]]&gt;Table2[[#This Row],[200D EMA]]),"Uptrend","Downtrend/NoTrend")</f>
        <v>Uptrend</v>
      </c>
      <c r="AL295">
        <v>0.14000000000000001</v>
      </c>
      <c r="AM295" t="s">
        <v>3191</v>
      </c>
      <c r="AN295">
        <v>3.17</v>
      </c>
      <c r="AO295" t="s">
        <v>3191</v>
      </c>
      <c r="AP295">
        <v>4.2059093363988997E-2</v>
      </c>
      <c r="AQ295">
        <f>(Table2[[#This Row],[Sharpe Ratio]]-AVERAGE(Table2[Sharpe Ratio]))/_xlfn.STDEV.P(Table2[Sharpe Ratio])</f>
        <v>-0.27798941670061733</v>
      </c>
      <c r="AR2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0.15273543825407282</v>
      </c>
      <c r="AS295">
        <f>_xlfn.RANK.AVG(Table2[[#This Row],[1Y Return vs Nifty Z-Score]],Table2[1Y Return vs Nifty Z-Score])</f>
        <v>351</v>
      </c>
      <c r="AT295">
        <f>_xlfn.RANK.AVG(Table2[[#This Row],[6M Return vs Nifty Z-Score]],Table2[6M Return vs Nifty Z-Score])</f>
        <v>177</v>
      </c>
      <c r="AU295">
        <f>_xlfn.RANK.AVG(Table2[[#This Row],[Sharpe Ratio Z-Score]],Table2[Sharpe Ratio Z-Score])</f>
        <v>411</v>
      </c>
      <c r="AV295">
        <f>(Table2[[#This Row],[Rank 1Y]]+Table2[[#This Row],[Rank 6M]]+Table2[[#This Row],[Rank Sharpe]])/3</f>
        <v>313</v>
      </c>
    </row>
    <row r="296" spans="1:48" x14ac:dyDescent="0.3">
      <c r="A296" t="s">
        <v>1909</v>
      </c>
      <c r="B296" t="s">
        <v>1910</v>
      </c>
      <c r="C296" t="s">
        <v>3144</v>
      </c>
      <c r="D296" t="s">
        <v>278</v>
      </c>
      <c r="E296">
        <v>3808.63471884</v>
      </c>
      <c r="F296">
        <v>1394.75</v>
      </c>
      <c r="G296">
        <v>19.082330230796099</v>
      </c>
      <c r="H296">
        <f>(Table2[[#This Row],[1Y Return vs Nifty]]-AVERAGE(Table2[1Y Return vs Nifty]))/_xlfn.STDEV.P(Table2[1Y Return vs Nifty])</f>
        <v>-8.2150663254813419E-2</v>
      </c>
      <c r="I296">
        <v>2.5743742638443599</v>
      </c>
      <c r="J296">
        <f>(Table2[[#This Row],[1M Return vs Nifty]]-AVERAGE(Table2[1M Return vs Nifty]))/_xlfn.STDEV.P(Table2[1M Return vs Nifty])</f>
        <v>0.32372783506632646</v>
      </c>
      <c r="K296">
        <v>0.34935745998880302</v>
      </c>
      <c r="L296">
        <f>(Table2[[#This Row],[6M Return vs Nifty]]-AVERAGE(Table2[6M Return vs Nifty]))/_xlfn.STDEV.P(Table2[6M Return vs Nifty])</f>
        <v>-0.25541440329209047</v>
      </c>
      <c r="M296">
        <v>1.17067312393907</v>
      </c>
      <c r="N296">
        <f>(Table2[[#This Row],[1W Return vs Nifty]]-AVERAGE(Table2[1W Return vs Nifty]))/_xlfn.STDEV.P(Table2[1W Return vs Nifty])</f>
        <v>0.22792446201643193</v>
      </c>
      <c r="O296">
        <v>1388.66</v>
      </c>
      <c r="P296">
        <v>1378.69974166113</v>
      </c>
      <c r="Q296">
        <v>1264.4054885667499</v>
      </c>
      <c r="R296">
        <v>61.360080350818599</v>
      </c>
      <c r="S296" s="1">
        <f>(Table2[[#This Row],[Close Price]]-Table2[[#This Row],[20D EMA]])/Table2[[#This Row],[20D EMA]]</f>
        <v>4.3855227341465285E-3</v>
      </c>
      <c r="T296" s="1">
        <f>(Table2[[#This Row],[Close Price]]-Table2[[#This Row],[50D EMA]])/Table2[[#This Row],[50D EMA]]</f>
        <v>1.1641590880064853E-2</v>
      </c>
      <c r="U296" s="1">
        <f>(Table2[[#This Row],[Close Price]]-Table2[[#This Row],[200D EMA]])/Table2[[#This Row],[200D EMA]]</f>
        <v>0.10308758749616026</v>
      </c>
      <c r="V296">
        <v>1.04253879254147</v>
      </c>
      <c r="W296">
        <v>1382.1</v>
      </c>
      <c r="X296">
        <v>1400</v>
      </c>
      <c r="Y296">
        <v>1381</v>
      </c>
      <c r="Z296">
        <v>1401.95</v>
      </c>
      <c r="AA296">
        <v>1365.6</v>
      </c>
      <c r="AB296">
        <v>1401.95</v>
      </c>
      <c r="AC296" s="1">
        <f>(Table2[[#This Row],[Close Price]]/Table2[[#This Row],[Day Low]])-1</f>
        <v>9.1527385862093524E-3</v>
      </c>
      <c r="AD296" s="1">
        <f>(Table2[[#This Row],[Day High]]/Table2[[#This Row],[Close Price]])-1</f>
        <v>3.7641154328733606E-3</v>
      </c>
      <c r="AE296" s="1">
        <f>(Table2[[#This Row],[Close Price]]/Table2[[#This Row],[Current Week Low]])-1</f>
        <v>9.9565532223027109E-3</v>
      </c>
      <c r="AF296" s="1">
        <f>(Table2[[#This Row],[Current Week High]]/Table2[[#This Row],[Close Price]])-1</f>
        <v>5.162215450797758E-3</v>
      </c>
      <c r="AG296" s="1">
        <f>(Table2[[#This Row],[Close Price]]/Table2[[#This Row],[Current Month Low]])-1</f>
        <v>2.1345928529584057E-2</v>
      </c>
      <c r="AH296" s="1">
        <f>(Table2[[#This Row],[Current Month High]]/Table2[[#This Row],[Close Price]])-1</f>
        <v>5.162215450797758E-3</v>
      </c>
      <c r="AI296">
        <v>1.45187309553682</v>
      </c>
      <c r="AJ296">
        <v>52.991828004168198</v>
      </c>
      <c r="AK296" t="str">
        <f>IF(AND(Table2[[#This Row],[20D EMA]]&gt;Table2[[#This Row],[50D EMA]],Table2[[#This Row],[50D EMA]]&gt;Table2[[#This Row],[200D EMA]]),"Uptrend","Downtrend/NoTrend")</f>
        <v>Uptrend</v>
      </c>
      <c r="AL296">
        <v>-0.01</v>
      </c>
      <c r="AM296" t="s">
        <v>3190</v>
      </c>
      <c r="AN296">
        <v>0.06</v>
      </c>
      <c r="AO296" t="s">
        <v>3191</v>
      </c>
      <c r="AP296">
        <v>0.104118690637703</v>
      </c>
      <c r="AQ296">
        <f>(Table2[[#This Row],[Sharpe Ratio]]-AVERAGE(Table2[Sharpe Ratio]))/_xlfn.STDEV.P(Table2[Sharpe Ratio])</f>
        <v>0.44920631166230929</v>
      </c>
      <c r="AR2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0.66329354219816383</v>
      </c>
      <c r="AS296">
        <f>_xlfn.RANK.AVG(Table2[[#This Row],[1Y Return vs Nifty Z-Score]],Table2[1Y Return vs Nifty Z-Score])</f>
        <v>316</v>
      </c>
      <c r="AT296">
        <f>_xlfn.RANK.AVG(Table2[[#This Row],[6M Return vs Nifty Z-Score]],Table2[6M Return vs Nifty Z-Score])</f>
        <v>404</v>
      </c>
      <c r="AU296">
        <f>_xlfn.RANK.AVG(Table2[[#This Row],[Sharpe Ratio Z-Score]],Table2[Sharpe Ratio Z-Score])</f>
        <v>222</v>
      </c>
      <c r="AV296">
        <f>(Table2[[#This Row],[Rank 1Y]]+Table2[[#This Row],[Rank 6M]]+Table2[[#This Row],[Rank Sharpe]])/3</f>
        <v>314</v>
      </c>
    </row>
    <row r="297" spans="1:48" x14ac:dyDescent="0.3">
      <c r="A297" t="s">
        <v>986</v>
      </c>
      <c r="B297" t="s">
        <v>987</v>
      </c>
      <c r="C297" t="s">
        <v>3149</v>
      </c>
      <c r="D297" t="s">
        <v>275</v>
      </c>
      <c r="E297">
        <v>14746.826194695001</v>
      </c>
      <c r="F297">
        <v>1431.3</v>
      </c>
      <c r="G297">
        <v>10.200325055322899</v>
      </c>
      <c r="H297">
        <f>(Table2[[#This Row],[1Y Return vs Nifty]]-AVERAGE(Table2[1Y Return vs Nifty]))/_xlfn.STDEV.P(Table2[1Y Return vs Nifty])</f>
        <v>-0.2334870178630235</v>
      </c>
      <c r="I297">
        <v>12.795651522589299</v>
      </c>
      <c r="J297">
        <f>(Table2[[#This Row],[1M Return vs Nifty]]-AVERAGE(Table2[1M Return vs Nifty]))/_xlfn.STDEV.P(Table2[1M Return vs Nifty])</f>
        <v>1.5001091119270238</v>
      </c>
      <c r="K297">
        <v>-2.9112052295630799</v>
      </c>
      <c r="L297">
        <f>(Table2[[#This Row],[6M Return vs Nifty]]-AVERAGE(Table2[6M Return vs Nifty]))/_xlfn.STDEV.P(Table2[6M Return vs Nifty])</f>
        <v>-0.35897333846733909</v>
      </c>
      <c r="M297">
        <v>4.1664312466827598</v>
      </c>
      <c r="N297">
        <f>(Table2[[#This Row],[1W Return vs Nifty]]-AVERAGE(Table2[1W Return vs Nifty]))/_xlfn.STDEV.P(Table2[1W Return vs Nifty])</f>
        <v>0.88774357636485945</v>
      </c>
      <c r="O297">
        <v>1401.46</v>
      </c>
      <c r="P297">
        <v>1344.7119592783299</v>
      </c>
      <c r="Q297">
        <v>1252.9429330794101</v>
      </c>
      <c r="R297">
        <v>65.429522664219107</v>
      </c>
      <c r="S297" s="1">
        <f>(Table2[[#This Row],[Close Price]]-Table2[[#This Row],[20D EMA]])/Table2[[#This Row],[20D EMA]]</f>
        <v>2.129208111540816E-2</v>
      </c>
      <c r="T297" s="1">
        <f>(Table2[[#This Row],[Close Price]]-Table2[[#This Row],[50D EMA]])/Table2[[#This Row],[50D EMA]]</f>
        <v>6.4391515316142109E-2</v>
      </c>
      <c r="U297" s="1">
        <f>(Table2[[#This Row],[Close Price]]-Table2[[#This Row],[200D EMA]])/Table2[[#This Row],[200D EMA]]</f>
        <v>0.14235051111404914</v>
      </c>
      <c r="V297">
        <v>0.35882417951263801</v>
      </c>
      <c r="W297">
        <v>1418</v>
      </c>
      <c r="X297">
        <v>1444.95</v>
      </c>
      <c r="Y297">
        <v>1389.5</v>
      </c>
      <c r="Z297">
        <v>1474.1</v>
      </c>
      <c r="AA297">
        <v>1339.15</v>
      </c>
      <c r="AB297">
        <v>1474.1</v>
      </c>
      <c r="AC297" s="1">
        <f>(Table2[[#This Row],[Close Price]]/Table2[[#This Row],[Day Low]])-1</f>
        <v>9.3794076163611351E-3</v>
      </c>
      <c r="AD297" s="1">
        <f>(Table2[[#This Row],[Day High]]/Table2[[#This Row],[Close Price]])-1</f>
        <v>9.5367847411444995E-3</v>
      </c>
      <c r="AE297" s="1">
        <f>(Table2[[#This Row],[Close Price]]/Table2[[#This Row],[Current Week Low]])-1</f>
        <v>3.0082763584023064E-2</v>
      </c>
      <c r="AF297" s="1">
        <f>(Table2[[#This Row],[Current Week High]]/Table2[[#This Row],[Close Price]])-1</f>
        <v>2.9902885488716446E-2</v>
      </c>
      <c r="AG297" s="1">
        <f>(Table2[[#This Row],[Close Price]]/Table2[[#This Row],[Current Month Low]])-1</f>
        <v>6.8812306313706273E-2</v>
      </c>
      <c r="AH297" s="1">
        <f>(Table2[[#This Row],[Current Month High]]/Table2[[#This Row],[Close Price]])-1</f>
        <v>2.9902885488716446E-2</v>
      </c>
      <c r="AI297">
        <v>15.2099489974149</v>
      </c>
      <c r="AJ297">
        <v>44.146230928042598</v>
      </c>
      <c r="AK297" t="str">
        <f>IF(AND(Table2[[#This Row],[20D EMA]]&gt;Table2[[#This Row],[50D EMA]],Table2[[#This Row],[50D EMA]]&gt;Table2[[#This Row],[200D EMA]]),"Uptrend","Downtrend/NoTrend")</f>
        <v>Uptrend</v>
      </c>
      <c r="AL297">
        <v>0.13</v>
      </c>
      <c r="AM297" t="s">
        <v>3191</v>
      </c>
      <c r="AN297">
        <v>-1.65</v>
      </c>
      <c r="AO297" t="s">
        <v>3190</v>
      </c>
      <c r="AP297">
        <v>0.13974002450515299</v>
      </c>
      <c r="AQ297">
        <f>(Table2[[#This Row],[Sharpe Ratio]]-AVERAGE(Table2[Sharpe Ratio]))/_xlfn.STDEV.P(Table2[Sharpe Ratio])</f>
        <v>0.86660640713426396</v>
      </c>
      <c r="AR2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2.6619987390957847</v>
      </c>
      <c r="AS297">
        <f>_xlfn.RANK.AVG(Table2[[#This Row],[1Y Return vs Nifty Z-Score]],Table2[1Y Return vs Nifty Z-Score])</f>
        <v>371</v>
      </c>
      <c r="AT297">
        <f>_xlfn.RANK.AVG(Table2[[#This Row],[6M Return vs Nifty Z-Score]],Table2[6M Return vs Nifty Z-Score])</f>
        <v>443</v>
      </c>
      <c r="AU297">
        <f>_xlfn.RANK.AVG(Table2[[#This Row],[Sharpe Ratio Z-Score]],Table2[Sharpe Ratio Z-Score])</f>
        <v>133</v>
      </c>
      <c r="AV297">
        <f>(Table2[[#This Row],[Rank 1Y]]+Table2[[#This Row],[Rank 6M]]+Table2[[#This Row],[Rank Sharpe]])/3</f>
        <v>315.66666666666669</v>
      </c>
    </row>
    <row r="298" spans="1:48" x14ac:dyDescent="0.3">
      <c r="A298" t="s">
        <v>44</v>
      </c>
      <c r="B298" t="s">
        <v>45</v>
      </c>
      <c r="C298" t="s">
        <v>3144</v>
      </c>
      <c r="D298" t="s">
        <v>21</v>
      </c>
      <c r="E298">
        <v>505451.56824822002</v>
      </c>
      <c r="F298">
        <v>1857.7</v>
      </c>
      <c r="G298">
        <v>19.990922117186901</v>
      </c>
      <c r="H298">
        <f>(Table2[[#This Row],[1Y Return vs Nifty]]-AVERAGE(Table2[1Y Return vs Nifty]))/_xlfn.STDEV.P(Table2[1Y Return vs Nifty])</f>
        <v>-6.6669588745570593E-2</v>
      </c>
      <c r="I298">
        <v>6.11565878571274</v>
      </c>
      <c r="J298">
        <f>(Table2[[#This Row],[1M Return vs Nifty]]-AVERAGE(Table2[1M Return vs Nifty]))/_xlfn.STDEV.P(Table2[1M Return vs Nifty])</f>
        <v>0.73129928647161546</v>
      </c>
      <c r="K298">
        <v>13.6512635712046</v>
      </c>
      <c r="L298">
        <f>(Table2[[#This Row],[6M Return vs Nifty]]-AVERAGE(Table2[6M Return vs Nifty]))/_xlfn.STDEV.P(Table2[6M Return vs Nifty])</f>
        <v>0.16706826728890714</v>
      </c>
      <c r="M298">
        <v>3.44700120201282</v>
      </c>
      <c r="N298">
        <f>(Table2[[#This Row],[1W Return vs Nifty]]-AVERAGE(Table2[1W Return vs Nifty]))/_xlfn.STDEV.P(Table2[1W Return vs Nifty])</f>
        <v>0.7292882954441765</v>
      </c>
      <c r="O298">
        <v>1817.22</v>
      </c>
      <c r="P298">
        <v>1753.6003135093099</v>
      </c>
      <c r="Q298">
        <v>1570.15657769782</v>
      </c>
      <c r="R298">
        <v>75.478540147662997</v>
      </c>
      <c r="S298" s="1">
        <f>(Table2[[#This Row],[Close Price]]-Table2[[#This Row],[20D EMA]])/Table2[[#This Row],[20D EMA]]</f>
        <v>2.2275783889677648E-2</v>
      </c>
      <c r="T298" s="1">
        <f>(Table2[[#This Row],[Close Price]]-Table2[[#This Row],[50D EMA]])/Table2[[#This Row],[50D EMA]]</f>
        <v>5.9363405497097316E-2</v>
      </c>
      <c r="U298" s="1">
        <f>(Table2[[#This Row],[Close Price]]-Table2[[#This Row],[200D EMA]])/Table2[[#This Row],[200D EMA]]</f>
        <v>0.1831304128431441</v>
      </c>
      <c r="V298">
        <v>1.0806684786737999</v>
      </c>
      <c r="W298">
        <v>1843</v>
      </c>
      <c r="X298">
        <v>1873.9</v>
      </c>
      <c r="Y298">
        <v>1829.95</v>
      </c>
      <c r="Z298">
        <v>1885</v>
      </c>
      <c r="AA298">
        <v>1743</v>
      </c>
      <c r="AB298">
        <v>1885</v>
      </c>
      <c r="AC298" s="1">
        <f>(Table2[[#This Row],[Close Price]]/Table2[[#This Row],[Day Low]])-1</f>
        <v>7.9761258817145908E-3</v>
      </c>
      <c r="AD298" s="1">
        <f>(Table2[[#This Row],[Day High]]/Table2[[#This Row],[Close Price]])-1</f>
        <v>8.720460784841455E-3</v>
      </c>
      <c r="AE298" s="1">
        <f>(Table2[[#This Row],[Close Price]]/Table2[[#This Row],[Current Week Low]])-1</f>
        <v>1.5164348752698231E-2</v>
      </c>
      <c r="AF298" s="1">
        <f>(Table2[[#This Row],[Current Week High]]/Table2[[#This Row],[Close Price]])-1</f>
        <v>1.469559132260323E-2</v>
      </c>
      <c r="AG298" s="1">
        <f>(Table2[[#This Row],[Close Price]]/Table2[[#This Row],[Current Month Low]])-1</f>
        <v>6.5806081468732014E-2</v>
      </c>
      <c r="AH298" s="1">
        <f>(Table2[[#This Row],[Current Month High]]/Table2[[#This Row],[Close Price]])-1</f>
        <v>1.469559132260323E-2</v>
      </c>
      <c r="AI298">
        <v>1.4695591322603201</v>
      </c>
      <c r="AJ298">
        <v>53.269254568705897</v>
      </c>
      <c r="AK298" t="str">
        <f>IF(AND(Table2[[#This Row],[20D EMA]]&gt;Table2[[#This Row],[50D EMA]],Table2[[#This Row],[50D EMA]]&gt;Table2[[#This Row],[200D EMA]]),"Uptrend","Downtrend/NoTrend")</f>
        <v>Uptrend</v>
      </c>
      <c r="AL298">
        <v>0.1</v>
      </c>
      <c r="AM298" t="s">
        <v>3191</v>
      </c>
      <c r="AN298">
        <v>2.27</v>
      </c>
      <c r="AO298" t="s">
        <v>3191</v>
      </c>
      <c r="AP298">
        <v>4.8329525600643998E-2</v>
      </c>
      <c r="AQ298">
        <f>(Table2[[#This Row],[Sharpe Ratio]]-AVERAGE(Table2[Sharpe Ratio]))/_xlfn.STDEV.P(Table2[Sharpe Ratio])</f>
        <v>-0.20451437435747161</v>
      </c>
      <c r="AR2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1.3564718861016569</v>
      </c>
      <c r="AS298">
        <f>_xlfn.RANK.AVG(Table2[[#This Row],[1Y Return vs Nifty Z-Score]],Table2[1Y Return vs Nifty Z-Score])</f>
        <v>309</v>
      </c>
      <c r="AT298">
        <f>_xlfn.RANK.AVG(Table2[[#This Row],[6M Return vs Nifty Z-Score]],Table2[6M Return vs Nifty Z-Score])</f>
        <v>252</v>
      </c>
      <c r="AU298">
        <f>_xlfn.RANK.AVG(Table2[[#This Row],[Sharpe Ratio Z-Score]],Table2[Sharpe Ratio Z-Score])</f>
        <v>394</v>
      </c>
      <c r="AV298">
        <f>(Table2[[#This Row],[Rank 1Y]]+Table2[[#This Row],[Rank 6M]]+Table2[[#This Row],[Rank Sharpe]])/3</f>
        <v>318.33333333333331</v>
      </c>
    </row>
    <row r="299" spans="1:48" x14ac:dyDescent="0.3">
      <c r="A299" t="s">
        <v>507</v>
      </c>
      <c r="B299" t="s">
        <v>508</v>
      </c>
      <c r="C299" t="s">
        <v>3154</v>
      </c>
      <c r="D299" t="s">
        <v>509</v>
      </c>
      <c r="E299">
        <v>41671.675862999997</v>
      </c>
      <c r="F299">
        <v>3815.4</v>
      </c>
      <c r="G299">
        <v>-10.650977395130001</v>
      </c>
      <c r="H299">
        <f>(Table2[[#This Row],[1Y Return vs Nifty]]-AVERAGE(Table2[1Y Return vs Nifty]))/_xlfn.STDEV.P(Table2[1Y Return vs Nifty])</f>
        <v>-0.58876266107009512</v>
      </c>
      <c r="I299">
        <v>-0.70851570028232702</v>
      </c>
      <c r="J299">
        <f>(Table2[[#This Row],[1M Return vs Nifty]]-AVERAGE(Table2[1M Return vs Nifty]))/_xlfn.STDEV.P(Table2[1M Return vs Nifty])</f>
        <v>-5.4104620705128059E-2</v>
      </c>
      <c r="K299">
        <v>13.416730377970699</v>
      </c>
      <c r="L299">
        <f>(Table2[[#This Row],[6M Return vs Nifty]]-AVERAGE(Table2[6M Return vs Nifty]))/_xlfn.STDEV.P(Table2[6M Return vs Nifty])</f>
        <v>0.15961924389414711</v>
      </c>
      <c r="M299">
        <v>-4.2090292696995402</v>
      </c>
      <c r="N299">
        <f>(Table2[[#This Row],[1W Return vs Nifty]]-AVERAGE(Table2[1W Return vs Nifty]))/_xlfn.STDEV.P(Table2[1W Return vs Nifty])</f>
        <v>-0.956961073928568</v>
      </c>
      <c r="O299">
        <v>3958.13</v>
      </c>
      <c r="P299">
        <v>3944.0566748064898</v>
      </c>
      <c r="Q299">
        <v>3606.4216522943002</v>
      </c>
      <c r="R299">
        <v>30.646590543587699</v>
      </c>
      <c r="S299" s="1">
        <f>(Table2[[#This Row],[Close Price]]-Table2[[#This Row],[20D EMA]])/Table2[[#This Row],[20D EMA]]</f>
        <v>-3.6059957606243358E-2</v>
      </c>
      <c r="T299" s="1">
        <f>(Table2[[#This Row],[Close Price]]-Table2[[#This Row],[50D EMA]])/Table2[[#This Row],[50D EMA]]</f>
        <v>-3.2620392001035864E-2</v>
      </c>
      <c r="U299" s="1">
        <f>(Table2[[#This Row],[Close Price]]-Table2[[#This Row],[200D EMA]])/Table2[[#This Row],[200D EMA]]</f>
        <v>5.7946177084632899E-2</v>
      </c>
      <c r="V299">
        <v>0.82187135632001496</v>
      </c>
      <c r="W299">
        <v>3701</v>
      </c>
      <c r="X299">
        <v>3835.25</v>
      </c>
      <c r="Y299">
        <v>3701</v>
      </c>
      <c r="Z299">
        <v>4014.85</v>
      </c>
      <c r="AA299">
        <v>3701</v>
      </c>
      <c r="AB299">
        <v>4340.95</v>
      </c>
      <c r="AC299" s="1">
        <f>(Table2[[#This Row],[Close Price]]/Table2[[#This Row],[Day Low]])-1</f>
        <v>3.0910564712239852E-2</v>
      </c>
      <c r="AD299" s="1">
        <f>(Table2[[#This Row],[Day High]]/Table2[[#This Row],[Close Price]])-1</f>
        <v>5.2025999895162212E-3</v>
      </c>
      <c r="AE299" s="1">
        <f>(Table2[[#This Row],[Close Price]]/Table2[[#This Row],[Current Week Low]])-1</f>
        <v>3.0910564712239852E-2</v>
      </c>
      <c r="AF299" s="1">
        <f>(Table2[[#This Row],[Current Week High]]/Table2[[#This Row],[Close Price]])-1</f>
        <v>5.227499082664977E-2</v>
      </c>
      <c r="AG299" s="1">
        <f>(Table2[[#This Row],[Close Price]]/Table2[[#This Row],[Current Month Low]])-1</f>
        <v>3.0910564712239852E-2</v>
      </c>
      <c r="AH299" s="1">
        <f>(Table2[[#This Row],[Current Month High]]/Table2[[#This Row],[Close Price]])-1</f>
        <v>0.13774440425643442</v>
      </c>
      <c r="AI299">
        <v>15.8463070713424</v>
      </c>
      <c r="AJ299">
        <v>44.064340734028001</v>
      </c>
      <c r="AK299" t="str">
        <f>IF(AND(Table2[[#This Row],[20D EMA]]&gt;Table2[[#This Row],[50D EMA]],Table2[[#This Row],[50D EMA]]&gt;Table2[[#This Row],[200D EMA]]),"Uptrend","Downtrend/NoTrend")</f>
        <v>Uptrend</v>
      </c>
      <c r="AL299">
        <v>-0.03</v>
      </c>
      <c r="AM299" t="s">
        <v>3190</v>
      </c>
      <c r="AN299">
        <v>-9.36</v>
      </c>
      <c r="AO299" t="s">
        <v>3190</v>
      </c>
      <c r="AP299">
        <v>0.119391280969039</v>
      </c>
      <c r="AQ299">
        <f>(Table2[[#This Row],[Sharpe Ratio]]-AVERAGE(Table2[Sharpe Ratio]))/_xlfn.STDEV.P(Table2[Sharpe Ratio])</f>
        <v>0.62816593979203617</v>
      </c>
      <c r="AR2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-0.81204317201760789</v>
      </c>
      <c r="AS299">
        <f>_xlfn.RANK.AVG(Table2[[#This Row],[1Y Return vs Nifty Z-Score]],Table2[1Y Return vs Nifty Z-Score])</f>
        <v>521</v>
      </c>
      <c r="AT299">
        <f>_xlfn.RANK.AVG(Table2[[#This Row],[6M Return vs Nifty Z-Score]],Table2[6M Return vs Nifty Z-Score])</f>
        <v>254</v>
      </c>
      <c r="AU299">
        <f>_xlfn.RANK.AVG(Table2[[#This Row],[Sharpe Ratio Z-Score]],Table2[Sharpe Ratio Z-Score])</f>
        <v>180</v>
      </c>
      <c r="AV299">
        <f>(Table2[[#This Row],[Rank 1Y]]+Table2[[#This Row],[Rank 6M]]+Table2[[#This Row],[Rank Sharpe]])/3</f>
        <v>318.33333333333331</v>
      </c>
    </row>
    <row r="300" spans="1:48" x14ac:dyDescent="0.3">
      <c r="A300" t="s">
        <v>1489</v>
      </c>
      <c r="B300" t="s">
        <v>1490</v>
      </c>
      <c r="C300" t="s">
        <v>3159</v>
      </c>
      <c r="D300" t="s">
        <v>395</v>
      </c>
      <c r="E300">
        <v>6923.1636840000001</v>
      </c>
      <c r="F300">
        <v>356.5</v>
      </c>
      <c r="G300">
        <v>34.8547599504003</v>
      </c>
      <c r="H300">
        <f>(Table2[[#This Row],[1Y Return vs Nifty]]-AVERAGE(Table2[1Y Return vs Nifty]))/_xlfn.STDEV.P(Table2[1Y Return vs Nifty])</f>
        <v>0.18658842999300443</v>
      </c>
      <c r="I300">
        <v>12.862722392080601</v>
      </c>
      <c r="J300">
        <f>(Table2[[#This Row],[1M Return vs Nifty]]-AVERAGE(Table2[1M Return vs Nifty]))/_xlfn.STDEV.P(Table2[1M Return vs Nifty])</f>
        <v>1.507828393294216</v>
      </c>
      <c r="K300">
        <v>15.636436020649899</v>
      </c>
      <c r="L300">
        <f>(Table2[[#This Row],[6M Return vs Nifty]]-AVERAGE(Table2[6M Return vs Nifty]))/_xlfn.STDEV.P(Table2[6M Return vs Nifty])</f>
        <v>0.23011945341164641</v>
      </c>
      <c r="M300">
        <v>14.727145532397</v>
      </c>
      <c r="N300">
        <f>(Table2[[#This Row],[1W Return vs Nifty]]-AVERAGE(Table2[1W Return vs Nifty]))/_xlfn.STDEV.P(Table2[1W Return vs Nifty])</f>
        <v>3.2137528405924098</v>
      </c>
      <c r="O300">
        <v>331.91</v>
      </c>
      <c r="P300">
        <v>330.28847305655199</v>
      </c>
      <c r="Q300">
        <v>299.484630992429</v>
      </c>
      <c r="R300">
        <v>70.678974503874201</v>
      </c>
      <c r="S300" s="1">
        <f>(Table2[[#This Row],[Close Price]]-Table2[[#This Row],[20D EMA]])/Table2[[#This Row],[20D EMA]]</f>
        <v>7.4086348708987296E-2</v>
      </c>
      <c r="T300" s="1">
        <f>(Table2[[#This Row],[Close Price]]-Table2[[#This Row],[50D EMA]])/Table2[[#This Row],[50D EMA]]</f>
        <v>7.9359496566385079E-2</v>
      </c>
      <c r="U300" s="1">
        <f>(Table2[[#This Row],[Close Price]]-Table2[[#This Row],[200D EMA]])/Table2[[#This Row],[200D EMA]]</f>
        <v>0.19037828024307649</v>
      </c>
      <c r="V300">
        <v>2.8287996177791599</v>
      </c>
      <c r="W300">
        <v>347.6</v>
      </c>
      <c r="X300">
        <v>363.9</v>
      </c>
      <c r="Y300">
        <v>310.45</v>
      </c>
      <c r="Z300">
        <v>378.7</v>
      </c>
      <c r="AA300">
        <v>304.3</v>
      </c>
      <c r="AB300">
        <v>378.7</v>
      </c>
      <c r="AC300" s="1">
        <f>(Table2[[#This Row],[Close Price]]/Table2[[#This Row],[Day Low]])-1</f>
        <v>2.5604142692750242E-2</v>
      </c>
      <c r="AD300" s="1">
        <f>(Table2[[#This Row],[Day High]]/Table2[[#This Row],[Close Price]])-1</f>
        <v>2.0757363253856909E-2</v>
      </c>
      <c r="AE300" s="1">
        <f>(Table2[[#This Row],[Close Price]]/Table2[[#This Row],[Current Week Low]])-1</f>
        <v>0.14833306490578191</v>
      </c>
      <c r="AF300" s="1">
        <f>(Table2[[#This Row],[Current Week High]]/Table2[[#This Row],[Close Price]])-1</f>
        <v>6.2272089761570726E-2</v>
      </c>
      <c r="AG300" s="1">
        <f>(Table2[[#This Row],[Close Price]]/Table2[[#This Row],[Current Month Low]])-1</f>
        <v>0.17154124219520206</v>
      </c>
      <c r="AH300" s="1">
        <f>(Table2[[#This Row],[Current Month High]]/Table2[[#This Row],[Close Price]])-1</f>
        <v>6.2272089761570726E-2</v>
      </c>
      <c r="AI300">
        <v>6.2272089761570699</v>
      </c>
      <c r="AJ300">
        <v>73.817649926864902</v>
      </c>
      <c r="AK300" t="str">
        <f>IF(AND(Table2[[#This Row],[20D EMA]]&gt;Table2[[#This Row],[50D EMA]],Table2[[#This Row],[50D EMA]]&gt;Table2[[#This Row],[200D EMA]]),"Uptrend","Downtrend/NoTrend")</f>
        <v>Uptrend</v>
      </c>
      <c r="AL300">
        <v>0.12</v>
      </c>
      <c r="AM300" t="s">
        <v>3191</v>
      </c>
      <c r="AN300">
        <v>8.61</v>
      </c>
      <c r="AO300" t="s">
        <v>3191</v>
      </c>
      <c r="AP300">
        <v>1.4767116277637E-2</v>
      </c>
      <c r="AQ300">
        <f>(Table2[[#This Row],[Sharpe Ratio]]-AVERAGE(Table2[Sharpe Ratio]))/_xlfn.STDEV.P(Table2[Sharpe Ratio])</f>
        <v>-0.59778861017975848</v>
      </c>
      <c r="AR3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4.5405005071115179</v>
      </c>
      <c r="AS300">
        <f>_xlfn.RANK.AVG(Table2[[#This Row],[1Y Return vs Nifty Z-Score]],Table2[1Y Return vs Nifty Z-Score])</f>
        <v>238</v>
      </c>
      <c r="AT300">
        <f>_xlfn.RANK.AVG(Table2[[#This Row],[6M Return vs Nifty Z-Score]],Table2[6M Return vs Nifty Z-Score])</f>
        <v>230</v>
      </c>
      <c r="AU300">
        <f>_xlfn.RANK.AVG(Table2[[#This Row],[Sharpe Ratio Z-Score]],Table2[Sharpe Ratio Z-Score])</f>
        <v>489</v>
      </c>
      <c r="AV300">
        <f>(Table2[[#This Row],[Rank 1Y]]+Table2[[#This Row],[Rank 6M]]+Table2[[#This Row],[Rank Sharpe]])/3</f>
        <v>319</v>
      </c>
    </row>
    <row r="301" spans="1:48" x14ac:dyDescent="0.3">
      <c r="A301" t="s">
        <v>1733</v>
      </c>
      <c r="B301" t="s">
        <v>1734</v>
      </c>
      <c r="C301" t="s">
        <v>3157</v>
      </c>
      <c r="D301" t="s">
        <v>120</v>
      </c>
      <c r="E301">
        <v>4804.9791347250002</v>
      </c>
      <c r="F301">
        <v>1049.8499999999999</v>
      </c>
      <c r="G301">
        <v>29.961045978954601</v>
      </c>
      <c r="H301">
        <f>(Table2[[#This Row],[1Y Return vs Nifty]]-AVERAGE(Table2[1Y Return vs Nifty]))/_xlfn.STDEV.P(Table2[1Y Return vs Nifty])</f>
        <v>0.10320671400628725</v>
      </c>
      <c r="I301">
        <v>6.8977282072721797</v>
      </c>
      <c r="J301">
        <f>(Table2[[#This Row],[1M Return vs Nifty]]-AVERAGE(Table2[1M Return vs Nifty]))/_xlfn.STDEV.P(Table2[1M Return vs Nifty])</f>
        <v>0.82130876390171592</v>
      </c>
      <c r="K301">
        <v>43.233409197887603</v>
      </c>
      <c r="L301">
        <f>(Table2[[#This Row],[6M Return vs Nifty]]-AVERAGE(Table2[6M Return vs Nifty]))/_xlfn.STDEV.P(Table2[6M Return vs Nifty])</f>
        <v>1.1066286416730788</v>
      </c>
      <c r="M301">
        <v>11.463289170179999</v>
      </c>
      <c r="N301">
        <f>(Table2[[#This Row],[1W Return vs Nifty]]-AVERAGE(Table2[1W Return vs Nifty]))/_xlfn.STDEV.P(Table2[1W Return vs Nifty])</f>
        <v>2.4948847858156276</v>
      </c>
      <c r="O301">
        <v>961.43</v>
      </c>
      <c r="P301">
        <v>930.50760513918999</v>
      </c>
      <c r="Q301">
        <v>824.99417436898204</v>
      </c>
      <c r="R301">
        <v>67.312315729875095</v>
      </c>
      <c r="S301" s="1">
        <f>(Table2[[#This Row],[Close Price]]-Table2[[#This Row],[20D EMA]])/Table2[[#This Row],[20D EMA]]</f>
        <v>9.1967173897215565E-2</v>
      </c>
      <c r="T301" s="1">
        <f>(Table2[[#This Row],[Close Price]]-Table2[[#This Row],[50D EMA]])/Table2[[#This Row],[50D EMA]]</f>
        <v>0.12825515256584935</v>
      </c>
      <c r="U301" s="1">
        <f>(Table2[[#This Row],[Close Price]]-Table2[[#This Row],[200D EMA]])/Table2[[#This Row],[200D EMA]]</f>
        <v>0.27255444052438871</v>
      </c>
      <c r="V301">
        <v>0.60436704137752495</v>
      </c>
      <c r="W301">
        <v>1010</v>
      </c>
      <c r="X301">
        <v>1054.5999999999999</v>
      </c>
      <c r="Y301">
        <v>939</v>
      </c>
      <c r="Z301">
        <v>1054.5999999999999</v>
      </c>
      <c r="AA301">
        <v>837.2</v>
      </c>
      <c r="AB301">
        <v>1054.5999999999999</v>
      </c>
      <c r="AC301" s="1">
        <f>(Table2[[#This Row],[Close Price]]/Table2[[#This Row],[Day Low]])-1</f>
        <v>3.9455445544554379E-2</v>
      </c>
      <c r="AD301" s="1">
        <f>(Table2[[#This Row],[Day High]]/Table2[[#This Row],[Close Price]])-1</f>
        <v>4.5244558746486696E-3</v>
      </c>
      <c r="AE301" s="1">
        <f>(Table2[[#This Row],[Close Price]]/Table2[[#This Row],[Current Week Low]])-1</f>
        <v>0.11805111821086256</v>
      </c>
      <c r="AF301" s="1">
        <f>(Table2[[#This Row],[Current Week High]]/Table2[[#This Row],[Close Price]])-1</f>
        <v>4.5244558746486696E-3</v>
      </c>
      <c r="AG301" s="1">
        <f>(Table2[[#This Row],[Close Price]]/Table2[[#This Row],[Current Month Low]])-1</f>
        <v>0.25400143334925929</v>
      </c>
      <c r="AH301" s="1">
        <f>(Table2[[#This Row],[Current Month High]]/Table2[[#This Row],[Close Price]])-1</f>
        <v>4.5244558746486696E-3</v>
      </c>
      <c r="AI301">
        <v>0.45244558746486602</v>
      </c>
      <c r="AJ301">
        <v>71.544117647058798</v>
      </c>
      <c r="AK301" t="str">
        <f>IF(AND(Table2[[#This Row],[20D EMA]]&gt;Table2[[#This Row],[50D EMA]],Table2[[#This Row],[50D EMA]]&gt;Table2[[#This Row],[200D EMA]]),"Uptrend","Downtrend/NoTrend")</f>
        <v>Uptrend</v>
      </c>
      <c r="AL301">
        <v>0.17</v>
      </c>
      <c r="AM301" t="s">
        <v>3191</v>
      </c>
      <c r="AN301">
        <v>5.95</v>
      </c>
      <c r="AO301" t="s">
        <v>3191</v>
      </c>
      <c r="AP301">
        <v>-1.8768124539471E-2</v>
      </c>
      <c r="AQ301">
        <f>(Table2[[#This Row],[Sharpe Ratio]]-AVERAGE(Table2[Sharpe Ratio]))/_xlfn.STDEV.P(Table2[Sharpe Ratio])</f>
        <v>-0.99074449360686911</v>
      </c>
      <c r="AR3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3.5352844117898403</v>
      </c>
      <c r="AS301">
        <f>_xlfn.RANK.AVG(Table2[[#This Row],[1Y Return vs Nifty Z-Score]],Table2[1Y Return vs Nifty Z-Score])</f>
        <v>261</v>
      </c>
      <c r="AT301">
        <f>_xlfn.RANK.AVG(Table2[[#This Row],[6M Return vs Nifty Z-Score]],Table2[6M Return vs Nifty Z-Score])</f>
        <v>80</v>
      </c>
      <c r="AU301">
        <f>_xlfn.RANK.AVG(Table2[[#This Row],[Sharpe Ratio Z-Score]],Table2[Sharpe Ratio Z-Score])</f>
        <v>618</v>
      </c>
      <c r="AV301">
        <f>(Table2[[#This Row],[Rank 1Y]]+Table2[[#This Row],[Rank 6M]]+Table2[[#This Row],[Rank Sharpe]])/3</f>
        <v>319.66666666666669</v>
      </c>
    </row>
    <row r="302" spans="1:48" x14ac:dyDescent="0.3">
      <c r="A302" t="s">
        <v>164</v>
      </c>
      <c r="B302" t="s">
        <v>165</v>
      </c>
      <c r="C302" t="s">
        <v>3152</v>
      </c>
      <c r="D302" t="s">
        <v>166</v>
      </c>
      <c r="E302">
        <v>164401.60981244</v>
      </c>
      <c r="F302">
        <v>753.5</v>
      </c>
      <c r="G302">
        <v>28.996766236803801</v>
      </c>
      <c r="H302">
        <f>(Table2[[#This Row],[1Y Return vs Nifty]]-AVERAGE(Table2[1Y Return vs Nifty]))/_xlfn.STDEV.P(Table2[1Y Return vs Nifty])</f>
        <v>8.6776800026657955E-2</v>
      </c>
      <c r="I302">
        <v>9.9629937292008606</v>
      </c>
      <c r="J302">
        <f>(Table2[[#This Row],[1M Return vs Nifty]]-AVERAGE(Table2[1M Return vs Nifty]))/_xlfn.STDEV.P(Table2[1M Return vs Nifty])</f>
        <v>1.1740945143829919</v>
      </c>
      <c r="K302">
        <v>9.9659133940831008</v>
      </c>
      <c r="L302">
        <f>(Table2[[#This Row],[6M Return vs Nifty]]-AVERAGE(Table2[6M Return vs Nifty]))/_xlfn.STDEV.P(Table2[6M Return vs Nifty])</f>
        <v>5.0017630196857031E-2</v>
      </c>
      <c r="M302">
        <v>0.31231130104904498</v>
      </c>
      <c r="N302">
        <f>(Table2[[#This Row],[1W Return vs Nifty]]-AVERAGE(Table2[1W Return vs Nifty]))/_xlfn.STDEV.P(Table2[1W Return vs Nifty])</f>
        <v>3.8869299828942182E-2</v>
      </c>
      <c r="O302">
        <v>728.35</v>
      </c>
      <c r="P302">
        <v>705.60686917049804</v>
      </c>
      <c r="Q302">
        <v>637.68275639092099</v>
      </c>
      <c r="R302">
        <v>53.444833908838298</v>
      </c>
      <c r="S302" s="1">
        <f>(Table2[[#This Row],[Close Price]]-Table2[[#This Row],[20D EMA]])/Table2[[#This Row],[20D EMA]]</f>
        <v>3.4530102285988844E-2</v>
      </c>
      <c r="T302" s="1">
        <f>(Table2[[#This Row],[Close Price]]-Table2[[#This Row],[50D EMA]])/Table2[[#This Row],[50D EMA]]</f>
        <v>6.7875091530506887E-2</v>
      </c>
      <c r="U302" s="1">
        <f>(Table2[[#This Row],[Close Price]]-Table2[[#This Row],[200D EMA]])/Table2[[#This Row],[200D EMA]]</f>
        <v>0.18162204081629446</v>
      </c>
      <c r="V302">
        <v>0.706652787358659</v>
      </c>
      <c r="W302">
        <v>725.05</v>
      </c>
      <c r="X302">
        <v>756.45</v>
      </c>
      <c r="Y302">
        <v>720.65</v>
      </c>
      <c r="Z302">
        <v>756.45</v>
      </c>
      <c r="AA302">
        <v>708</v>
      </c>
      <c r="AB302">
        <v>772.65</v>
      </c>
      <c r="AC302" s="1">
        <f>(Table2[[#This Row],[Close Price]]/Table2[[#This Row],[Day Low]])-1</f>
        <v>3.9238673194952112E-2</v>
      </c>
      <c r="AD302" s="1">
        <f>(Table2[[#This Row],[Day High]]/Table2[[#This Row],[Close Price]])-1</f>
        <v>3.9150630391506791E-3</v>
      </c>
      <c r="AE302" s="1">
        <f>(Table2[[#This Row],[Close Price]]/Table2[[#This Row],[Current Week Low]])-1</f>
        <v>4.5583847915076747E-2</v>
      </c>
      <c r="AF302" s="1">
        <f>(Table2[[#This Row],[Current Week High]]/Table2[[#This Row],[Close Price]])-1</f>
        <v>3.9150630391506791E-3</v>
      </c>
      <c r="AG302" s="1">
        <f>(Table2[[#This Row],[Close Price]]/Table2[[#This Row],[Current Month Low]])-1</f>
        <v>6.426553672316393E-2</v>
      </c>
      <c r="AH302" s="1">
        <f>(Table2[[#This Row],[Current Month High]]/Table2[[#This Row],[Close Price]])-1</f>
        <v>2.5414731254147283E-2</v>
      </c>
      <c r="AI302">
        <v>2.5414731254147198</v>
      </c>
      <c r="AJ302">
        <v>67.910863509749305</v>
      </c>
      <c r="AK302" t="str">
        <f>IF(AND(Table2[[#This Row],[20D EMA]]&gt;Table2[[#This Row],[50D EMA]],Table2[[#This Row],[50D EMA]]&gt;Table2[[#This Row],[200D EMA]]),"Uptrend","Downtrend/NoTrend")</f>
        <v>Uptrend</v>
      </c>
      <c r="AL302">
        <v>0.11</v>
      </c>
      <c r="AM302" t="s">
        <v>3191</v>
      </c>
      <c r="AN302">
        <v>-1.06</v>
      </c>
      <c r="AO302" t="s">
        <v>3190</v>
      </c>
      <c r="AP302">
        <v>4.6152063900576003E-2</v>
      </c>
      <c r="AQ302">
        <f>(Table2[[#This Row],[Sharpe Ratio]]-AVERAGE(Table2[Sharpe Ratio]))/_xlfn.STDEV.P(Table2[Sharpe Ratio])</f>
        <v>-0.23002921680769817</v>
      </c>
      <c r="AR3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1.119729027627751</v>
      </c>
      <c r="AS302">
        <f>_xlfn.RANK.AVG(Table2[[#This Row],[1Y Return vs Nifty Z-Score]],Table2[1Y Return vs Nifty Z-Score])</f>
        <v>263</v>
      </c>
      <c r="AT302">
        <f>_xlfn.RANK.AVG(Table2[[#This Row],[6M Return vs Nifty Z-Score]],Table2[6M Return vs Nifty Z-Score])</f>
        <v>295</v>
      </c>
      <c r="AU302">
        <f>_xlfn.RANK.AVG(Table2[[#This Row],[Sharpe Ratio Z-Score]],Table2[Sharpe Ratio Z-Score])</f>
        <v>402</v>
      </c>
      <c r="AV302">
        <f>(Table2[[#This Row],[Rank 1Y]]+Table2[[#This Row],[Rank 6M]]+Table2[[#This Row],[Rank Sharpe]])/3</f>
        <v>320</v>
      </c>
    </row>
    <row r="303" spans="1:48" x14ac:dyDescent="0.3">
      <c r="A303" t="s">
        <v>505</v>
      </c>
      <c r="B303" t="s">
        <v>506</v>
      </c>
      <c r="C303" t="s">
        <v>3149</v>
      </c>
      <c r="D303" t="s">
        <v>51</v>
      </c>
      <c r="E303">
        <v>41792.695831140001</v>
      </c>
      <c r="F303">
        <v>1649.85</v>
      </c>
      <c r="G303">
        <v>44.718367331153701</v>
      </c>
      <c r="H303">
        <f>(Table2[[#This Row],[1Y Return vs Nifty]]-AVERAGE(Table2[1Y Return vs Nifty]))/_xlfn.STDEV.P(Table2[1Y Return vs Nifty])</f>
        <v>0.35464984797234356</v>
      </c>
      <c r="I303">
        <v>15.224899507055</v>
      </c>
      <c r="J303">
        <f>(Table2[[#This Row],[1M Return vs Nifty]]-AVERAGE(Table2[1M Return vs Nifty]))/_xlfn.STDEV.P(Table2[1M Return vs Nifty])</f>
        <v>1.7796947031829577</v>
      </c>
      <c r="K303">
        <v>9.0089843423505194</v>
      </c>
      <c r="L303">
        <f>(Table2[[#This Row],[6M Return vs Nifty]]-AVERAGE(Table2[6M Return vs Nifty]))/_xlfn.STDEV.P(Table2[6M Return vs Nifty])</f>
        <v>1.9624546833290065E-2</v>
      </c>
      <c r="M303">
        <v>3.2017943046035899</v>
      </c>
      <c r="N303">
        <f>(Table2[[#This Row],[1W Return vs Nifty]]-AVERAGE(Table2[1W Return vs Nifty]))/_xlfn.STDEV.P(Table2[1W Return vs Nifty])</f>
        <v>0.6752811989925761</v>
      </c>
      <c r="O303">
        <v>1570.12</v>
      </c>
      <c r="P303">
        <v>1475.41425539683</v>
      </c>
      <c r="Q303">
        <v>1283.88005216274</v>
      </c>
      <c r="R303">
        <v>65.077936280460193</v>
      </c>
      <c r="S303" s="1">
        <f>(Table2[[#This Row],[Close Price]]-Table2[[#This Row],[20D EMA]])/Table2[[#This Row],[20D EMA]]</f>
        <v>5.0779558250324833E-2</v>
      </c>
      <c r="T303" s="1">
        <f>(Table2[[#This Row],[Close Price]]-Table2[[#This Row],[50D EMA]])/Table2[[#This Row],[50D EMA]]</f>
        <v>0.11822831720997125</v>
      </c>
      <c r="U303" s="1">
        <f>(Table2[[#This Row],[Close Price]]-Table2[[#This Row],[200D EMA]])/Table2[[#This Row],[200D EMA]]</f>
        <v>0.28504995246305997</v>
      </c>
      <c r="V303">
        <v>1.38316579836172</v>
      </c>
      <c r="W303">
        <v>1630.05</v>
      </c>
      <c r="X303">
        <v>1673.55</v>
      </c>
      <c r="Y303">
        <v>1628.85</v>
      </c>
      <c r="Z303">
        <v>1708.65</v>
      </c>
      <c r="AA303">
        <v>1453.1</v>
      </c>
      <c r="AB303">
        <v>1708.65</v>
      </c>
      <c r="AC303" s="1">
        <f>(Table2[[#This Row],[Close Price]]/Table2[[#This Row],[Day Low]])-1</f>
        <v>1.2146866660531774E-2</v>
      </c>
      <c r="AD303" s="1">
        <f>(Table2[[#This Row],[Day High]]/Table2[[#This Row],[Close Price]])-1</f>
        <v>1.4364942267478975E-2</v>
      </c>
      <c r="AE303" s="1">
        <f>(Table2[[#This Row],[Close Price]]/Table2[[#This Row],[Current Week Low]])-1</f>
        <v>1.2892531540657615E-2</v>
      </c>
      <c r="AF303" s="1">
        <f>(Table2[[#This Row],[Current Week High]]/Table2[[#This Row],[Close Price]])-1</f>
        <v>3.5639603600327474E-2</v>
      </c>
      <c r="AG303" s="1">
        <f>(Table2[[#This Row],[Close Price]]/Table2[[#This Row],[Current Month Low]])-1</f>
        <v>0.13540017892780942</v>
      </c>
      <c r="AH303" s="1">
        <f>(Table2[[#This Row],[Current Month High]]/Table2[[#This Row],[Close Price]])-1</f>
        <v>3.5639603600327474E-2</v>
      </c>
      <c r="AI303">
        <v>3.5639603600327399</v>
      </c>
      <c r="AJ303">
        <v>76.813846318722497</v>
      </c>
      <c r="AK303" t="str">
        <f>IF(AND(Table2[[#This Row],[20D EMA]]&gt;Table2[[#This Row],[50D EMA]],Table2[[#This Row],[50D EMA]]&gt;Table2[[#This Row],[200D EMA]]),"Uptrend","Downtrend/NoTrend")</f>
        <v>Uptrend</v>
      </c>
      <c r="AL303">
        <v>0.18</v>
      </c>
      <c r="AM303" t="s">
        <v>3191</v>
      </c>
      <c r="AN303">
        <v>10.62</v>
      </c>
      <c r="AO303" t="s">
        <v>3191</v>
      </c>
      <c r="AP303">
        <v>2.6135900842475E-2</v>
      </c>
      <c r="AQ303">
        <f>(Table2[[#This Row],[Sharpe Ratio]]-AVERAGE(Table2[Sharpe Ratio]))/_xlfn.STDEV.P(Table2[Sharpe Ratio])</f>
        <v>-0.46457260596101568</v>
      </c>
      <c r="AR3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2.3646776910201517</v>
      </c>
      <c r="AS303">
        <f>_xlfn.RANK.AVG(Table2[[#This Row],[1Y Return vs Nifty Z-Score]],Table2[1Y Return vs Nifty Z-Score])</f>
        <v>197</v>
      </c>
      <c r="AT303">
        <f>_xlfn.RANK.AVG(Table2[[#This Row],[6M Return vs Nifty Z-Score]],Table2[6M Return vs Nifty Z-Score])</f>
        <v>309</v>
      </c>
      <c r="AU303">
        <f>_xlfn.RANK.AVG(Table2[[#This Row],[Sharpe Ratio Z-Score]],Table2[Sharpe Ratio Z-Score])</f>
        <v>454</v>
      </c>
      <c r="AV303">
        <f>(Table2[[#This Row],[Rank 1Y]]+Table2[[#This Row],[Rank 6M]]+Table2[[#This Row],[Rank Sharpe]])/3</f>
        <v>320</v>
      </c>
    </row>
    <row r="304" spans="1:48" x14ac:dyDescent="0.3">
      <c r="A304" t="s">
        <v>1134</v>
      </c>
      <c r="B304" t="s">
        <v>1135</v>
      </c>
      <c r="C304" t="s">
        <v>3156</v>
      </c>
      <c r="D304" t="s">
        <v>432</v>
      </c>
      <c r="E304">
        <v>11160.544279600001</v>
      </c>
      <c r="F304">
        <v>235.75</v>
      </c>
      <c r="G304">
        <v>27.938605638042102</v>
      </c>
      <c r="H304">
        <f>(Table2[[#This Row],[1Y Return vs Nifty]]-AVERAGE(Table2[1Y Return vs Nifty]))/_xlfn.STDEV.P(Table2[1Y Return vs Nifty])</f>
        <v>6.8747293801099507E-2</v>
      </c>
      <c r="I304">
        <v>-0.101301745771983</v>
      </c>
      <c r="J304">
        <f>(Table2[[#This Row],[1M Return vs Nifty]]-AVERAGE(Table2[1M Return vs Nifty]))/_xlfn.STDEV.P(Table2[1M Return vs Nifty])</f>
        <v>1.5780493361547989E-2</v>
      </c>
      <c r="K304">
        <v>-1.07876972958175</v>
      </c>
      <c r="L304">
        <f>(Table2[[#This Row],[6M Return vs Nifty]]-AVERAGE(Table2[6M Return vs Nifty]))/_xlfn.STDEV.P(Table2[6M Return vs Nifty])</f>
        <v>-0.30077324013355383</v>
      </c>
      <c r="M304">
        <v>-2.1403943276209501</v>
      </c>
      <c r="N304">
        <f>(Table2[[#This Row],[1W Return vs Nifty]]-AVERAGE(Table2[1W Return vs Nifty]))/_xlfn.STDEV.P(Table2[1W Return vs Nifty])</f>
        <v>-0.50134188857777318</v>
      </c>
      <c r="O304">
        <v>247.16</v>
      </c>
      <c r="P304">
        <v>255.07248294193599</v>
      </c>
      <c r="Q304">
        <v>234.09356176680299</v>
      </c>
      <c r="R304">
        <v>40.948942443009599</v>
      </c>
      <c r="S304" s="1">
        <f>(Table2[[#This Row],[Close Price]]-Table2[[#This Row],[20D EMA]])/Table2[[#This Row],[20D EMA]]</f>
        <v>-4.6164427900954833E-2</v>
      </c>
      <c r="T304" s="1">
        <f>(Table2[[#This Row],[Close Price]]-Table2[[#This Row],[50D EMA]])/Table2[[#This Row],[50D EMA]]</f>
        <v>-7.5752910384827774E-2</v>
      </c>
      <c r="U304" s="1">
        <f>(Table2[[#This Row],[Close Price]]-Table2[[#This Row],[200D EMA]])/Table2[[#This Row],[200D EMA]]</f>
        <v>7.0759666378484272E-3</v>
      </c>
      <c r="V304">
        <v>0.40480299567518402</v>
      </c>
      <c r="W304">
        <v>232.75</v>
      </c>
      <c r="X304">
        <v>239.7</v>
      </c>
      <c r="Y304">
        <v>232.75</v>
      </c>
      <c r="Z304">
        <v>249.65</v>
      </c>
      <c r="AA304">
        <v>230.45</v>
      </c>
      <c r="AB304">
        <v>262.8</v>
      </c>
      <c r="AC304" s="1">
        <f>(Table2[[#This Row],[Close Price]]/Table2[[#This Row],[Day Low]])-1</f>
        <v>1.2889366272824887E-2</v>
      </c>
      <c r="AD304" s="1">
        <f>(Table2[[#This Row],[Day High]]/Table2[[#This Row],[Close Price]])-1</f>
        <v>1.6755037115588456E-2</v>
      </c>
      <c r="AE304" s="1">
        <f>(Table2[[#This Row],[Close Price]]/Table2[[#This Row],[Current Week Low]])-1</f>
        <v>1.2889366272824887E-2</v>
      </c>
      <c r="AF304" s="1">
        <f>(Table2[[#This Row],[Current Week High]]/Table2[[#This Row],[Close Price]])-1</f>
        <v>5.8960763520678805E-2</v>
      </c>
      <c r="AG304" s="1">
        <f>(Table2[[#This Row],[Close Price]]/Table2[[#This Row],[Current Month Low]])-1</f>
        <v>2.2998481232371581E-2</v>
      </c>
      <c r="AH304" s="1">
        <f>(Table2[[#This Row],[Current Month High]]/Table2[[#This Row],[Close Price]])-1</f>
        <v>0.11474019088016973</v>
      </c>
      <c r="AI304">
        <v>62.969247083775102</v>
      </c>
      <c r="AJ304">
        <v>83.463035019455205</v>
      </c>
      <c r="AK304" t="str">
        <f>IF(AND(Table2[[#This Row],[20D EMA]]&gt;Table2[[#This Row],[50D EMA]],Table2[[#This Row],[50D EMA]]&gt;Table2[[#This Row],[200D EMA]]),"Uptrend","Downtrend/NoTrend")</f>
        <v>Downtrend/NoTrend</v>
      </c>
      <c r="AL304">
        <v>-0.15</v>
      </c>
      <c r="AM304" t="s">
        <v>3190</v>
      </c>
      <c r="AN304">
        <v>-9.41</v>
      </c>
      <c r="AO304" t="s">
        <v>3190</v>
      </c>
      <c r="AP304">
        <v>8.7751926130877997E-2</v>
      </c>
      <c r="AQ304">
        <f>(Table2[[#This Row],[Sharpe Ratio]]-AVERAGE(Table2[Sharpe Ratio]))/_xlfn.STDEV.P(Table2[Sharpe Ratio])</f>
        <v>0.25742547905406649</v>
      </c>
      <c r="AR3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4">
        <f>_xlfn.RANK.AVG(Table2[[#This Row],[1Y Return vs Nifty Z-Score]],Table2[1Y Return vs Nifty Z-Score])</f>
        <v>268</v>
      </c>
      <c r="AT304">
        <f>_xlfn.RANK.AVG(Table2[[#This Row],[6M Return vs Nifty Z-Score]],Table2[6M Return vs Nifty Z-Score])</f>
        <v>419</v>
      </c>
      <c r="AU304">
        <f>_xlfn.RANK.AVG(Table2[[#This Row],[Sharpe Ratio Z-Score]],Table2[Sharpe Ratio Z-Score])</f>
        <v>277</v>
      </c>
      <c r="AV304">
        <f>(Table2[[#This Row],[Rank 1Y]]+Table2[[#This Row],[Rank 6M]]+Table2[[#This Row],[Rank Sharpe]])/3</f>
        <v>321.33333333333331</v>
      </c>
    </row>
    <row r="305" spans="1:48" x14ac:dyDescent="0.3">
      <c r="A305" t="s">
        <v>1646</v>
      </c>
      <c r="B305" t="s">
        <v>1647</v>
      </c>
      <c r="C305" t="s">
        <v>3159</v>
      </c>
      <c r="D305" t="s">
        <v>448</v>
      </c>
      <c r="E305">
        <v>5515.2208580699998</v>
      </c>
      <c r="F305">
        <v>2042.9</v>
      </c>
      <c r="G305">
        <v>-5.5628719681390297</v>
      </c>
      <c r="H305">
        <f>(Table2[[#This Row],[1Y Return vs Nifty]]-AVERAGE(Table2[1Y Return vs Nifty]))/_xlfn.STDEV.P(Table2[1Y Return vs Nifty])</f>
        <v>-0.50206879949597816</v>
      </c>
      <c r="I305">
        <v>15.9861732262045</v>
      </c>
      <c r="J305">
        <f>(Table2[[#This Row],[1M Return vs Nifty]]-AVERAGE(Table2[1M Return vs Nifty]))/_xlfn.STDEV.P(Table2[1M Return vs Nifty])</f>
        <v>1.8673107737682053</v>
      </c>
      <c r="K305">
        <v>36.416979072301203</v>
      </c>
      <c r="L305">
        <f>(Table2[[#This Row],[6M Return vs Nifty]]-AVERAGE(Table2[6M Return vs Nifty]))/_xlfn.STDEV.P(Table2[6M Return vs Nifty])</f>
        <v>0.89013157883045957</v>
      </c>
      <c r="M305">
        <v>-1.18205996528872</v>
      </c>
      <c r="N305">
        <f>(Table2[[#This Row],[1W Return vs Nifty]]-AVERAGE(Table2[1W Return vs Nifty]))/_xlfn.STDEV.P(Table2[1W Return vs Nifty])</f>
        <v>-0.290267661522154</v>
      </c>
      <c r="O305">
        <v>2044.01</v>
      </c>
      <c r="P305">
        <v>1888.6014059485101</v>
      </c>
      <c r="Q305">
        <v>1640.1716446548101</v>
      </c>
      <c r="R305">
        <v>52.129389666158602</v>
      </c>
      <c r="S305" s="1">
        <f>(Table2[[#This Row],[Close Price]]-Table2[[#This Row],[20D EMA]])/Table2[[#This Row],[20D EMA]]</f>
        <v>-5.4305018077206073E-4</v>
      </c>
      <c r="T305" s="1">
        <f>(Table2[[#This Row],[Close Price]]-Table2[[#This Row],[50D EMA]])/Table2[[#This Row],[50D EMA]]</f>
        <v>8.1699925439797497E-2</v>
      </c>
      <c r="U305" s="1">
        <f>(Table2[[#This Row],[Close Price]]-Table2[[#This Row],[200D EMA]])/Table2[[#This Row],[200D EMA]]</f>
        <v>0.24554037173953711</v>
      </c>
      <c r="V305">
        <v>0.44670773136249298</v>
      </c>
      <c r="W305">
        <v>1979.65</v>
      </c>
      <c r="X305">
        <v>2089.9</v>
      </c>
      <c r="Y305">
        <v>1979.65</v>
      </c>
      <c r="Z305">
        <v>2210</v>
      </c>
      <c r="AA305">
        <v>1976.3</v>
      </c>
      <c r="AB305">
        <v>2273.25</v>
      </c>
      <c r="AC305" s="1">
        <f>(Table2[[#This Row],[Close Price]]/Table2[[#This Row],[Day Low]])-1</f>
        <v>3.1950092188012924E-2</v>
      </c>
      <c r="AD305" s="1">
        <f>(Table2[[#This Row],[Day High]]/Table2[[#This Row],[Close Price]])-1</f>
        <v>2.3006510352929554E-2</v>
      </c>
      <c r="AE305" s="1">
        <f>(Table2[[#This Row],[Close Price]]/Table2[[#This Row],[Current Week Low]])-1</f>
        <v>3.1950092188012924E-2</v>
      </c>
      <c r="AF305" s="1">
        <f>(Table2[[#This Row],[Current Week High]]/Table2[[#This Row],[Close Price]])-1</f>
        <v>8.1795486807969109E-2</v>
      </c>
      <c r="AG305" s="1">
        <f>(Table2[[#This Row],[Close Price]]/Table2[[#This Row],[Current Month Low]])-1</f>
        <v>3.3699337145170372E-2</v>
      </c>
      <c r="AH305" s="1">
        <f>(Table2[[#This Row],[Current Month High]]/Table2[[#This Row],[Close Price]])-1</f>
        <v>0.11275637574036912</v>
      </c>
      <c r="AI305">
        <v>16.9905526457486</v>
      </c>
      <c r="AJ305">
        <v>73.715986394557802</v>
      </c>
      <c r="AK305" t="str">
        <f>IF(AND(Table2[[#This Row],[20D EMA]]&gt;Table2[[#This Row],[50D EMA]],Table2[[#This Row],[50D EMA]]&gt;Table2[[#This Row],[200D EMA]]),"Uptrend","Downtrend/NoTrend")</f>
        <v>Uptrend</v>
      </c>
      <c r="AL305">
        <v>0.27</v>
      </c>
      <c r="AM305" t="s">
        <v>3191</v>
      </c>
      <c r="AN305">
        <v>-6.31</v>
      </c>
      <c r="AO305" t="s">
        <v>3190</v>
      </c>
      <c r="AP305">
        <v>5.2023776820032001E-2</v>
      </c>
      <c r="AQ305">
        <f>(Table2[[#This Row],[Sharpe Ratio]]-AVERAGE(Table2[Sharpe Ratio]))/_xlfn.STDEV.P(Table2[Sharpe Ratio])</f>
        <v>-0.16122624771382096</v>
      </c>
      <c r="AR3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1.8038796438667117</v>
      </c>
      <c r="AS305">
        <f>_xlfn.RANK.AVG(Table2[[#This Row],[1Y Return vs Nifty Z-Score]],Table2[1Y Return vs Nifty Z-Score])</f>
        <v>485</v>
      </c>
      <c r="AT305">
        <f>_xlfn.RANK.AVG(Table2[[#This Row],[6M Return vs Nifty Z-Score]],Table2[6M Return vs Nifty Z-Score])</f>
        <v>101</v>
      </c>
      <c r="AU305">
        <f>_xlfn.RANK.AVG(Table2[[#This Row],[Sharpe Ratio Z-Score]],Table2[Sharpe Ratio Z-Score])</f>
        <v>380</v>
      </c>
      <c r="AV305">
        <f>(Table2[[#This Row],[Rank 1Y]]+Table2[[#This Row],[Rank 6M]]+Table2[[#This Row],[Rank Sharpe]])/3</f>
        <v>322</v>
      </c>
    </row>
    <row r="306" spans="1:48" x14ac:dyDescent="0.3">
      <c r="A306" t="s">
        <v>467</v>
      </c>
      <c r="B306" t="s">
        <v>468</v>
      </c>
      <c r="C306" t="s">
        <v>3144</v>
      </c>
      <c r="D306" t="s">
        <v>21</v>
      </c>
      <c r="E306">
        <v>48401.342039050003</v>
      </c>
      <c r="F306">
        <v>7210.4</v>
      </c>
      <c r="G306">
        <v>15.251689343002999</v>
      </c>
      <c r="H306">
        <f>(Table2[[#This Row],[1Y Return vs Nifty]]-AVERAGE(Table2[1Y Return vs Nifty]))/_xlfn.STDEV.P(Table2[1Y Return vs Nifty])</f>
        <v>-0.14741917147102038</v>
      </c>
      <c r="I306">
        <v>5.8149198548136303</v>
      </c>
      <c r="J306">
        <f>(Table2[[#This Row],[1M Return vs Nifty]]-AVERAGE(Table2[1M Return vs Nifty]))/_xlfn.STDEV.P(Table2[1M Return vs Nifty])</f>
        <v>0.69668681695562307</v>
      </c>
      <c r="K306">
        <v>25.483519714015902</v>
      </c>
      <c r="L306">
        <f>(Table2[[#This Row],[6M Return vs Nifty]]-AVERAGE(Table2[6M Return vs Nifty]))/_xlfn.STDEV.P(Table2[6M Return vs Nifty])</f>
        <v>0.54287329345717772</v>
      </c>
      <c r="M306">
        <v>0.54557348705132802</v>
      </c>
      <c r="N306">
        <f>(Table2[[#This Row],[1W Return vs Nifty]]-AVERAGE(Table2[1W Return vs Nifty]))/_xlfn.STDEV.P(Table2[1W Return vs Nifty])</f>
        <v>9.0245560085242191E-2</v>
      </c>
      <c r="O306">
        <v>7146.18</v>
      </c>
      <c r="P306">
        <v>6774.4619307904404</v>
      </c>
      <c r="Q306">
        <v>6008.5422404153596</v>
      </c>
      <c r="R306">
        <v>52.993222103620198</v>
      </c>
      <c r="S306" s="1">
        <f>(Table2[[#This Row],[Close Price]]-Table2[[#This Row],[20D EMA]])/Table2[[#This Row],[20D EMA]]</f>
        <v>8.9866194246435646E-3</v>
      </c>
      <c r="T306" s="1">
        <f>(Table2[[#This Row],[Close Price]]-Table2[[#This Row],[50D EMA]])/Table2[[#This Row],[50D EMA]]</f>
        <v>6.4350213148026983E-2</v>
      </c>
      <c r="U306" s="1">
        <f>(Table2[[#This Row],[Close Price]]-Table2[[#This Row],[200D EMA]])/Table2[[#This Row],[200D EMA]]</f>
        <v>0.20002484987133215</v>
      </c>
      <c r="V306">
        <v>0.92682000125133801</v>
      </c>
      <c r="W306">
        <v>7130.05</v>
      </c>
      <c r="X306">
        <v>7233.95</v>
      </c>
      <c r="Y306">
        <v>7130.05</v>
      </c>
      <c r="Z306">
        <v>7585</v>
      </c>
      <c r="AA306">
        <v>6952</v>
      </c>
      <c r="AB306">
        <v>7585</v>
      </c>
      <c r="AC306" s="1">
        <f>(Table2[[#This Row],[Close Price]]/Table2[[#This Row],[Day Low]])-1</f>
        <v>1.1269205685794592E-2</v>
      </c>
      <c r="AD306" s="1">
        <f>(Table2[[#This Row],[Day High]]/Table2[[#This Row],[Close Price]])-1</f>
        <v>3.2661156107844924E-3</v>
      </c>
      <c r="AE306" s="1">
        <f>(Table2[[#This Row],[Close Price]]/Table2[[#This Row],[Current Week Low]])-1</f>
        <v>1.1269205685794592E-2</v>
      </c>
      <c r="AF306" s="1">
        <f>(Table2[[#This Row],[Current Week High]]/Table2[[#This Row],[Close Price]])-1</f>
        <v>5.195273493842234E-2</v>
      </c>
      <c r="AG306" s="1">
        <f>(Table2[[#This Row],[Close Price]]/Table2[[#This Row],[Current Month Low]])-1</f>
        <v>3.7169159953970077E-2</v>
      </c>
      <c r="AH306" s="1">
        <f>(Table2[[#This Row],[Current Month High]]/Table2[[#This Row],[Close Price]])-1</f>
        <v>5.195273493842234E-2</v>
      </c>
      <c r="AI306">
        <v>5.1952734938422296</v>
      </c>
      <c r="AJ306">
        <v>68.182401306198599</v>
      </c>
      <c r="AK306" t="str">
        <f>IF(AND(Table2[[#This Row],[20D EMA]]&gt;Table2[[#This Row],[50D EMA]],Table2[[#This Row],[50D EMA]]&gt;Table2[[#This Row],[200D EMA]]),"Uptrend","Downtrend/NoTrend")</f>
        <v>Uptrend</v>
      </c>
      <c r="AL306">
        <v>0.11</v>
      </c>
      <c r="AM306" t="s">
        <v>3191</v>
      </c>
      <c r="AN306">
        <v>1.18</v>
      </c>
      <c r="AO306" t="s">
        <v>3191</v>
      </c>
      <c r="AP306">
        <v>2.3066032715364001E-2</v>
      </c>
      <c r="AQ306">
        <f>(Table2[[#This Row],[Sharpe Ratio]]-AVERAGE(Table2[Sharpe Ratio]))/_xlfn.STDEV.P(Table2[Sharpe Ratio])</f>
        <v>-0.50054439899129632</v>
      </c>
      <c r="AR3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0.68184210003572632</v>
      </c>
      <c r="AS306">
        <f>_xlfn.RANK.AVG(Table2[[#This Row],[1Y Return vs Nifty Z-Score]],Table2[1Y Return vs Nifty Z-Score])</f>
        <v>346</v>
      </c>
      <c r="AT306">
        <f>_xlfn.RANK.AVG(Table2[[#This Row],[6M Return vs Nifty Z-Score]],Table2[6M Return vs Nifty Z-Score])</f>
        <v>161</v>
      </c>
      <c r="AU306">
        <f>_xlfn.RANK.AVG(Table2[[#This Row],[Sharpe Ratio Z-Score]],Table2[Sharpe Ratio Z-Score])</f>
        <v>463</v>
      </c>
      <c r="AV306">
        <f>(Table2[[#This Row],[Rank 1Y]]+Table2[[#This Row],[Rank 6M]]+Table2[[#This Row],[Rank Sharpe]])/3</f>
        <v>323.33333333333331</v>
      </c>
    </row>
    <row r="307" spans="1:48" x14ac:dyDescent="0.3">
      <c r="A307" t="s">
        <v>358</v>
      </c>
      <c r="B307" t="s">
        <v>359</v>
      </c>
      <c r="C307" t="s">
        <v>3151</v>
      </c>
      <c r="D307" t="s">
        <v>117</v>
      </c>
      <c r="E307">
        <v>68492.743653519996</v>
      </c>
      <c r="F307">
        <v>1474.75</v>
      </c>
      <c r="G307">
        <v>6.9807693697707398</v>
      </c>
      <c r="H307">
        <f>(Table2[[#This Row],[1Y Return vs Nifty]]-AVERAGE(Table2[1Y Return vs Nifty]))/_xlfn.STDEV.P(Table2[1Y Return vs Nifty])</f>
        <v>-0.28834352957223247</v>
      </c>
      <c r="I307">
        <v>-5.9905297816981298</v>
      </c>
      <c r="J307">
        <f>(Table2[[#This Row],[1M Return vs Nifty]]-AVERAGE(Table2[1M Return vs Nifty]))/_xlfn.STDEV.P(Table2[1M Return vs Nifty])</f>
        <v>-0.66201910264288499</v>
      </c>
      <c r="K307">
        <v>11.3313081007467</v>
      </c>
      <c r="L307">
        <f>(Table2[[#This Row],[6M Return vs Nifty]]-AVERAGE(Table2[6M Return vs Nifty]))/_xlfn.STDEV.P(Table2[6M Return vs Nifty])</f>
        <v>9.3384016731641442E-2</v>
      </c>
      <c r="M307">
        <v>-1.53751331621703</v>
      </c>
      <c r="N307">
        <f>(Table2[[#This Row],[1W Return vs Nifty]]-AVERAGE(Table2[1W Return vs Nifty]))/_xlfn.STDEV.P(Table2[1W Return vs Nifty])</f>
        <v>-0.36855666403578069</v>
      </c>
      <c r="O307">
        <v>1506.14</v>
      </c>
      <c r="P307">
        <v>1542.0616683897299</v>
      </c>
      <c r="Q307">
        <v>1427.6883111309201</v>
      </c>
      <c r="R307">
        <v>35.540433377084199</v>
      </c>
      <c r="S307" s="1">
        <f>(Table2[[#This Row],[Close Price]]-Table2[[#This Row],[20D EMA]])/Table2[[#This Row],[20D EMA]]</f>
        <v>-2.0841356049238514E-2</v>
      </c>
      <c r="T307" s="1">
        <f>(Table2[[#This Row],[Close Price]]-Table2[[#This Row],[50D EMA]])/Table2[[#This Row],[50D EMA]]</f>
        <v>-4.3650438740247592E-2</v>
      </c>
      <c r="U307" s="1">
        <f>(Table2[[#This Row],[Close Price]]-Table2[[#This Row],[200D EMA]])/Table2[[#This Row],[200D EMA]]</f>
        <v>3.2963559694483169E-2</v>
      </c>
      <c r="V307">
        <v>0.81612355698459005</v>
      </c>
      <c r="W307">
        <v>1454.8</v>
      </c>
      <c r="X307">
        <v>1485</v>
      </c>
      <c r="Y307">
        <v>1442.75</v>
      </c>
      <c r="Z307">
        <v>1505.75</v>
      </c>
      <c r="AA307">
        <v>1425.1</v>
      </c>
      <c r="AB307">
        <v>1555</v>
      </c>
      <c r="AC307" s="1">
        <f>(Table2[[#This Row],[Close Price]]/Table2[[#This Row],[Day Low]])-1</f>
        <v>1.3713225185592481E-2</v>
      </c>
      <c r="AD307" s="1">
        <f>(Table2[[#This Row],[Day High]]/Table2[[#This Row],[Close Price]])-1</f>
        <v>6.9503305645024493E-3</v>
      </c>
      <c r="AE307" s="1">
        <f>(Table2[[#This Row],[Close Price]]/Table2[[#This Row],[Current Week Low]])-1</f>
        <v>2.2179864841448627E-2</v>
      </c>
      <c r="AF307" s="1">
        <f>(Table2[[#This Row],[Current Week High]]/Table2[[#This Row],[Close Price]])-1</f>
        <v>2.1020511951178156E-2</v>
      </c>
      <c r="AG307" s="1">
        <f>(Table2[[#This Row],[Close Price]]/Table2[[#This Row],[Current Month Low]])-1</f>
        <v>3.4839660374710535E-2</v>
      </c>
      <c r="AH307" s="1">
        <f>(Table2[[#This Row],[Current Month High]]/Table2[[#This Row],[Close Price]])-1</f>
        <v>5.4416002712324163E-2</v>
      </c>
      <c r="AI307">
        <v>22.359721986777402</v>
      </c>
      <c r="AJ307">
        <v>47.136585852539099</v>
      </c>
      <c r="AK307" t="str">
        <f>IF(AND(Table2[[#This Row],[20D EMA]]&gt;Table2[[#This Row],[50D EMA]],Table2[[#This Row],[50D EMA]]&gt;Table2[[#This Row],[200D EMA]]),"Uptrend","Downtrend/NoTrend")</f>
        <v>Downtrend/NoTrend</v>
      </c>
      <c r="AL307">
        <v>-0.1</v>
      </c>
      <c r="AM307" t="s">
        <v>3190</v>
      </c>
      <c r="AN307">
        <v>-3.62</v>
      </c>
      <c r="AO307" t="s">
        <v>3190</v>
      </c>
      <c r="AP307">
        <v>7.8930617170047998E-2</v>
      </c>
      <c r="AQ307">
        <f>(Table2[[#This Row],[Sharpe Ratio]]-AVERAGE(Table2[Sharpe Ratio]))/_xlfn.STDEV.P(Table2[Sharpe Ratio])</f>
        <v>0.15406002912063216</v>
      </c>
      <c r="AR3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7">
        <f>_xlfn.RANK.AVG(Table2[[#This Row],[1Y Return vs Nifty Z-Score]],Table2[1Y Return vs Nifty Z-Score])</f>
        <v>398</v>
      </c>
      <c r="AT307">
        <f>_xlfn.RANK.AVG(Table2[[#This Row],[6M Return vs Nifty Z-Score]],Table2[6M Return vs Nifty Z-Score])</f>
        <v>274</v>
      </c>
      <c r="AU307">
        <f>_xlfn.RANK.AVG(Table2[[#This Row],[Sharpe Ratio Z-Score]],Table2[Sharpe Ratio Z-Score])</f>
        <v>300</v>
      </c>
      <c r="AV307">
        <f>(Table2[[#This Row],[Rank 1Y]]+Table2[[#This Row],[Rank 6M]]+Table2[[#This Row],[Rank Sharpe]])/3</f>
        <v>324</v>
      </c>
    </row>
    <row r="308" spans="1:48" x14ac:dyDescent="0.3">
      <c r="A308" t="s">
        <v>1341</v>
      </c>
      <c r="B308" t="s">
        <v>1342</v>
      </c>
      <c r="C308" t="s">
        <v>3154</v>
      </c>
      <c r="D308" t="s">
        <v>1343</v>
      </c>
      <c r="E308">
        <v>8565.3622123099994</v>
      </c>
      <c r="F308">
        <v>269.8</v>
      </c>
      <c r="G308">
        <v>9.7084365040683505</v>
      </c>
      <c r="H308">
        <f>(Table2[[#This Row],[1Y Return vs Nifty]]-AVERAGE(Table2[1Y Return vs Nifty]))/_xlfn.STDEV.P(Table2[1Y Return vs Nifty])</f>
        <v>-0.24186807807968919</v>
      </c>
      <c r="I308">
        <v>9.4353457880360896</v>
      </c>
      <c r="J308">
        <f>(Table2[[#This Row],[1M Return vs Nifty]]-AVERAGE(Table2[1M Return vs Nifty]))/_xlfn.STDEV.P(Table2[1M Return vs Nifty])</f>
        <v>1.1133667654874935</v>
      </c>
      <c r="K308">
        <v>39.091412700867103</v>
      </c>
      <c r="L308">
        <f>(Table2[[#This Row],[6M Return vs Nifty]]-AVERAGE(Table2[6M Return vs Nifty]))/_xlfn.STDEV.P(Table2[6M Return vs Nifty])</f>
        <v>0.97507443230132018</v>
      </c>
      <c r="M308">
        <v>-0.16855026902887699</v>
      </c>
      <c r="N308">
        <f>(Table2[[#This Row],[1W Return vs Nifty]]-AVERAGE(Table2[1W Return vs Nifty]))/_xlfn.STDEV.P(Table2[1W Return vs Nifty])</f>
        <v>-6.7041004772827137E-2</v>
      </c>
      <c r="O308">
        <v>262.52999999999997</v>
      </c>
      <c r="P308">
        <v>251.35747320829</v>
      </c>
      <c r="Q308">
        <v>220.057424956549</v>
      </c>
      <c r="R308">
        <v>58.730133703099803</v>
      </c>
      <c r="S308" s="1">
        <f>(Table2[[#This Row],[Close Price]]-Table2[[#This Row],[20D EMA]])/Table2[[#This Row],[20D EMA]]</f>
        <v>2.7692073286862604E-2</v>
      </c>
      <c r="T308" s="1">
        <f>(Table2[[#This Row],[Close Price]]-Table2[[#This Row],[50D EMA]])/Table2[[#This Row],[50D EMA]]</f>
        <v>7.3371706662675659E-2</v>
      </c>
      <c r="U308" s="1">
        <f>(Table2[[#This Row],[Close Price]]-Table2[[#This Row],[200D EMA]])/Table2[[#This Row],[200D EMA]]</f>
        <v>0.22604361135859349</v>
      </c>
      <c r="V308">
        <v>0.77405333931734199</v>
      </c>
      <c r="W308">
        <v>261.39999999999998</v>
      </c>
      <c r="X308">
        <v>271.3</v>
      </c>
      <c r="Y308">
        <v>257.55</v>
      </c>
      <c r="Z308">
        <v>277.3</v>
      </c>
      <c r="AA308">
        <v>250.5</v>
      </c>
      <c r="AB308">
        <v>277.3</v>
      </c>
      <c r="AC308" s="1">
        <f>(Table2[[#This Row],[Close Price]]/Table2[[#This Row],[Day Low]])-1</f>
        <v>3.2134659525631326E-2</v>
      </c>
      <c r="AD308" s="1">
        <f>(Table2[[#This Row],[Day High]]/Table2[[#This Row],[Close Price]])-1</f>
        <v>5.5596738324685813E-3</v>
      </c>
      <c r="AE308" s="1">
        <f>(Table2[[#This Row],[Close Price]]/Table2[[#This Row],[Current Week Low]])-1</f>
        <v>4.7563579887400564E-2</v>
      </c>
      <c r="AF308" s="1">
        <f>(Table2[[#This Row],[Current Week High]]/Table2[[#This Row],[Close Price]])-1</f>
        <v>2.7798369162342462E-2</v>
      </c>
      <c r="AG308" s="1">
        <f>(Table2[[#This Row],[Close Price]]/Table2[[#This Row],[Current Month Low]])-1</f>
        <v>7.7045908183632772E-2</v>
      </c>
      <c r="AH308" s="1">
        <f>(Table2[[#This Row],[Current Month High]]/Table2[[#This Row],[Close Price]])-1</f>
        <v>2.7798369162342462E-2</v>
      </c>
      <c r="AI308">
        <v>2.77983691623424</v>
      </c>
      <c r="AJ308">
        <v>59.080188679245197</v>
      </c>
      <c r="AK308" t="str">
        <f>IF(AND(Table2[[#This Row],[20D EMA]]&gt;Table2[[#This Row],[50D EMA]],Table2[[#This Row],[50D EMA]]&gt;Table2[[#This Row],[200D EMA]]),"Uptrend","Downtrend/NoTrend")</f>
        <v>Uptrend</v>
      </c>
      <c r="AL308">
        <v>0.17</v>
      </c>
      <c r="AM308" t="s">
        <v>3191</v>
      </c>
      <c r="AN308">
        <v>1.6</v>
      </c>
      <c r="AO308" t="s">
        <v>3191</v>
      </c>
      <c r="AP308">
        <v>5.9544951612299996E-3</v>
      </c>
      <c r="AQ308">
        <f>(Table2[[#This Row],[Sharpe Ratio]]-AVERAGE(Table2[Sharpe Ratio]))/_xlfn.STDEV.P(Table2[Sharpe Ratio])</f>
        <v>-0.7010522585606429</v>
      </c>
      <c r="AR3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1.0784798563756546</v>
      </c>
      <c r="AS308">
        <f>_xlfn.RANK.AVG(Table2[[#This Row],[1Y Return vs Nifty Z-Score]],Table2[1Y Return vs Nifty Z-Score])</f>
        <v>378</v>
      </c>
      <c r="AT308">
        <f>_xlfn.RANK.AVG(Table2[[#This Row],[6M Return vs Nifty Z-Score]],Table2[6M Return vs Nifty Z-Score])</f>
        <v>87</v>
      </c>
      <c r="AU308">
        <f>_xlfn.RANK.AVG(Table2[[#This Row],[Sharpe Ratio Z-Score]],Table2[Sharpe Ratio Z-Score])</f>
        <v>507</v>
      </c>
      <c r="AV308">
        <f>(Table2[[#This Row],[Rank 1Y]]+Table2[[#This Row],[Rank 6M]]+Table2[[#This Row],[Rank Sharpe]])/3</f>
        <v>324</v>
      </c>
    </row>
    <row r="309" spans="1:48" x14ac:dyDescent="0.3">
      <c r="A309" t="s">
        <v>297</v>
      </c>
      <c r="B309" t="s">
        <v>298</v>
      </c>
      <c r="C309" t="s">
        <v>3156</v>
      </c>
      <c r="D309" t="s">
        <v>48</v>
      </c>
      <c r="E309">
        <v>91430.172768367993</v>
      </c>
      <c r="F309">
        <v>85.76</v>
      </c>
      <c r="G309">
        <v>22.025658845527801</v>
      </c>
      <c r="H309">
        <f>(Table2[[#This Row],[1Y Return vs Nifty]]-AVERAGE(Table2[1Y Return vs Nifty]))/_xlfn.STDEV.P(Table2[1Y Return vs Nifty])</f>
        <v>-3.2000656114809969E-2</v>
      </c>
      <c r="I309">
        <v>-7.6828274934979603</v>
      </c>
      <c r="J309">
        <f>(Table2[[#This Row],[1M Return vs Nifty]]-AVERAGE(Table2[1M Return vs Nifty]))/_xlfn.STDEV.P(Table2[1M Return vs Nifty])</f>
        <v>-0.85678804322047064</v>
      </c>
      <c r="K309">
        <v>-5.7942693735409101</v>
      </c>
      <c r="L309">
        <f>(Table2[[#This Row],[6M Return vs Nifty]]-AVERAGE(Table2[6M Return vs Nifty]))/_xlfn.STDEV.P(Table2[6M Return vs Nifty])</f>
        <v>-0.45054251876527024</v>
      </c>
      <c r="M309">
        <v>-1.92636670122567</v>
      </c>
      <c r="N309">
        <f>(Table2[[#This Row],[1W Return vs Nifty]]-AVERAGE(Table2[1W Return vs Nifty]))/_xlfn.STDEV.P(Table2[1W Return vs Nifty])</f>
        <v>-0.4542020618267093</v>
      </c>
      <c r="O309">
        <v>89.89</v>
      </c>
      <c r="P309">
        <v>91.971434234748997</v>
      </c>
      <c r="Q309">
        <v>85.922094886391307</v>
      </c>
      <c r="R309">
        <v>32.934017436754097</v>
      </c>
      <c r="S309" s="1">
        <f>(Table2[[#This Row],[Close Price]]-Table2[[#This Row],[20D EMA]])/Table2[[#This Row],[20D EMA]]</f>
        <v>-4.5945043942596457E-2</v>
      </c>
      <c r="T309" s="1">
        <f>(Table2[[#This Row],[Close Price]]-Table2[[#This Row],[50D EMA]])/Table2[[#This Row],[50D EMA]]</f>
        <v>-6.7536559437518962E-2</v>
      </c>
      <c r="U309" s="1">
        <f>(Table2[[#This Row],[Close Price]]-Table2[[#This Row],[200D EMA]])/Table2[[#This Row],[200D EMA]]</f>
        <v>-1.8865332206532907E-3</v>
      </c>
      <c r="V309">
        <v>0.77115283391179101</v>
      </c>
      <c r="W309">
        <v>84.68</v>
      </c>
      <c r="X309">
        <v>86.43</v>
      </c>
      <c r="Y309">
        <v>84.68</v>
      </c>
      <c r="Z309">
        <v>90.14</v>
      </c>
      <c r="AA309">
        <v>84.57</v>
      </c>
      <c r="AB309">
        <v>94.93</v>
      </c>
      <c r="AC309" s="1">
        <f>(Table2[[#This Row],[Close Price]]/Table2[[#This Row],[Day Low]])-1</f>
        <v>1.2753897024090577E-2</v>
      </c>
      <c r="AD309" s="1">
        <f>(Table2[[#This Row],[Day High]]/Table2[[#This Row],[Close Price]])-1</f>
        <v>7.8125E-3</v>
      </c>
      <c r="AE309" s="1">
        <f>(Table2[[#This Row],[Close Price]]/Table2[[#This Row],[Current Week Low]])-1</f>
        <v>1.2753897024090577E-2</v>
      </c>
      <c r="AF309" s="1">
        <f>(Table2[[#This Row],[Current Week High]]/Table2[[#This Row],[Close Price]])-1</f>
        <v>5.1072761194029814E-2</v>
      </c>
      <c r="AG309" s="1">
        <f>(Table2[[#This Row],[Close Price]]/Table2[[#This Row],[Current Month Low]])-1</f>
        <v>1.4071183634858819E-2</v>
      </c>
      <c r="AH309" s="1">
        <f>(Table2[[#This Row],[Current Month High]]/Table2[[#This Row],[Close Price]])-1</f>
        <v>0.10692630597014929</v>
      </c>
      <c r="AI309">
        <v>20.977145522388</v>
      </c>
      <c r="AJ309">
        <v>64.923076923076906</v>
      </c>
      <c r="AK309" t="str">
        <f>IF(AND(Table2[[#This Row],[20D EMA]]&gt;Table2[[#This Row],[50D EMA]],Table2[[#This Row],[50D EMA]]&gt;Table2[[#This Row],[200D EMA]]),"Uptrend","Downtrend/NoTrend")</f>
        <v>Downtrend/NoTrend</v>
      </c>
      <c r="AL309">
        <v>-0.13</v>
      </c>
      <c r="AM309" t="s">
        <v>3190</v>
      </c>
      <c r="AN309">
        <v>-8.6999999999999993</v>
      </c>
      <c r="AO309" t="s">
        <v>3190</v>
      </c>
      <c r="AP309">
        <v>0.110434862834432</v>
      </c>
      <c r="AQ309">
        <f>(Table2[[#This Row],[Sharpe Ratio]]-AVERAGE(Table2[Sharpe Ratio]))/_xlfn.STDEV.P(Table2[Sharpe Ratio])</f>
        <v>0.5232173211248452</v>
      </c>
      <c r="AR3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09">
        <f>_xlfn.RANK.AVG(Table2[[#This Row],[1Y Return vs Nifty Z-Score]],Table2[1Y Return vs Nifty Z-Score])</f>
        <v>296</v>
      </c>
      <c r="AT309">
        <f>_xlfn.RANK.AVG(Table2[[#This Row],[6M Return vs Nifty Z-Score]],Table2[6M Return vs Nifty Z-Score])</f>
        <v>472</v>
      </c>
      <c r="AU309">
        <f>_xlfn.RANK.AVG(Table2[[#This Row],[Sharpe Ratio Z-Score]],Table2[Sharpe Ratio Z-Score])</f>
        <v>205</v>
      </c>
      <c r="AV309">
        <f>(Table2[[#This Row],[Rank 1Y]]+Table2[[#This Row],[Rank 6M]]+Table2[[#This Row],[Rank Sharpe]])/3</f>
        <v>324.33333333333331</v>
      </c>
    </row>
    <row r="310" spans="1:48" x14ac:dyDescent="0.3">
      <c r="A310" t="s">
        <v>1072</v>
      </c>
      <c r="B310" t="s">
        <v>1073</v>
      </c>
      <c r="C310" t="s">
        <v>3154</v>
      </c>
      <c r="D310" t="s">
        <v>117</v>
      </c>
      <c r="E310">
        <v>12556.6596238</v>
      </c>
      <c r="F310">
        <v>186.2</v>
      </c>
      <c r="G310">
        <v>17.702706848881501</v>
      </c>
      <c r="H310">
        <f>(Table2[[#This Row],[1Y Return vs Nifty]]-AVERAGE(Table2[1Y Return vs Nifty]))/_xlfn.STDEV.P(Table2[1Y Return vs Nifty])</f>
        <v>-0.10565742431004803</v>
      </c>
      <c r="I310">
        <v>1.9138948701508001</v>
      </c>
      <c r="J310">
        <f>(Table2[[#This Row],[1M Return vs Nifty]]-AVERAGE(Table2[1M Return vs Nifty]))/_xlfn.STDEV.P(Table2[1M Return vs Nifty])</f>
        <v>0.24771232616026895</v>
      </c>
      <c r="K310">
        <v>-2.5750082693483098</v>
      </c>
      <c r="L310">
        <f>(Table2[[#This Row],[6M Return vs Nifty]]-AVERAGE(Table2[6M Return vs Nifty]))/_xlfn.STDEV.P(Table2[6M Return vs Nifty])</f>
        <v>-0.34829536582152498</v>
      </c>
      <c r="M310">
        <v>-1.4916931002347</v>
      </c>
      <c r="N310">
        <f>(Table2[[#This Row],[1W Return vs Nifty]]-AVERAGE(Table2[1W Return vs Nifty]))/_xlfn.STDEV.P(Table2[1W Return vs Nifty])</f>
        <v>-0.35846470964894744</v>
      </c>
      <c r="O310">
        <v>194.17</v>
      </c>
      <c r="P310">
        <v>197.04208652582699</v>
      </c>
      <c r="Q310">
        <v>180.69329562382899</v>
      </c>
      <c r="R310">
        <v>33.324443161885199</v>
      </c>
      <c r="S310" s="1">
        <f>(Table2[[#This Row],[Close Price]]-Table2[[#This Row],[20D EMA]])/Table2[[#This Row],[20D EMA]]</f>
        <v>-4.1046505639388164E-2</v>
      </c>
      <c r="T310" s="1">
        <f>(Table2[[#This Row],[Close Price]]-Table2[[#This Row],[50D EMA]])/Table2[[#This Row],[50D EMA]]</f>
        <v>-5.5024216993387803E-2</v>
      </c>
      <c r="U310" s="1">
        <f>(Table2[[#This Row],[Close Price]]-Table2[[#This Row],[200D EMA]])/Table2[[#This Row],[200D EMA]]</f>
        <v>3.0475421664979598E-2</v>
      </c>
      <c r="V310">
        <v>0.79433950346693205</v>
      </c>
      <c r="W310">
        <v>183.95</v>
      </c>
      <c r="X310">
        <v>189</v>
      </c>
      <c r="Y310">
        <v>183.95</v>
      </c>
      <c r="Z310">
        <v>194</v>
      </c>
      <c r="AA310">
        <v>183.5</v>
      </c>
      <c r="AB310">
        <v>224</v>
      </c>
      <c r="AC310" s="1">
        <f>(Table2[[#This Row],[Close Price]]/Table2[[#This Row],[Day Low]])-1</f>
        <v>1.2231584669747164E-2</v>
      </c>
      <c r="AD310" s="1">
        <f>(Table2[[#This Row],[Day High]]/Table2[[#This Row],[Close Price]])-1</f>
        <v>1.5037593984962516E-2</v>
      </c>
      <c r="AE310" s="1">
        <f>(Table2[[#This Row],[Close Price]]/Table2[[#This Row],[Current Week Low]])-1</f>
        <v>1.2231584669747164E-2</v>
      </c>
      <c r="AF310" s="1">
        <f>(Table2[[#This Row],[Current Week High]]/Table2[[#This Row],[Close Price]])-1</f>
        <v>4.1890440386681105E-2</v>
      </c>
      <c r="AG310" s="1">
        <f>(Table2[[#This Row],[Close Price]]/Table2[[#This Row],[Current Month Low]])-1</f>
        <v>1.4713896457765552E-2</v>
      </c>
      <c r="AH310" s="1">
        <f>(Table2[[#This Row],[Current Month High]]/Table2[[#This Row],[Close Price]])-1</f>
        <v>0.20300751879699264</v>
      </c>
      <c r="AI310">
        <v>31.466165413533801</v>
      </c>
      <c r="AJ310">
        <v>62.520729684908702</v>
      </c>
      <c r="AK310" t="str">
        <f>IF(AND(Table2[[#This Row],[20D EMA]]&gt;Table2[[#This Row],[50D EMA]],Table2[[#This Row],[50D EMA]]&gt;Table2[[#This Row],[200D EMA]]),"Uptrend","Downtrend/NoTrend")</f>
        <v>Downtrend/NoTrend</v>
      </c>
      <c r="AL310">
        <v>-0.19</v>
      </c>
      <c r="AM310" t="s">
        <v>3190</v>
      </c>
      <c r="AN310">
        <v>-13.03</v>
      </c>
      <c r="AO310" t="s">
        <v>3190</v>
      </c>
      <c r="AP310">
        <v>0.10749778843516899</v>
      </c>
      <c r="AQ310">
        <f>(Table2[[#This Row],[Sharpe Ratio]]-AVERAGE(Table2[Sharpe Ratio]))/_xlfn.STDEV.P(Table2[Sharpe Ratio])</f>
        <v>0.48880156512810391</v>
      </c>
      <c r="AR3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0">
        <f>_xlfn.RANK.AVG(Table2[[#This Row],[1Y Return vs Nifty Z-Score]],Table2[1Y Return vs Nifty Z-Score])</f>
        <v>323</v>
      </c>
      <c r="AT310">
        <f>_xlfn.RANK.AVG(Table2[[#This Row],[6M Return vs Nifty Z-Score]],Table2[6M Return vs Nifty Z-Score])</f>
        <v>438</v>
      </c>
      <c r="AU310">
        <f>_xlfn.RANK.AVG(Table2[[#This Row],[Sharpe Ratio Z-Score]],Table2[Sharpe Ratio Z-Score])</f>
        <v>213</v>
      </c>
      <c r="AV310">
        <f>(Table2[[#This Row],[Rank 1Y]]+Table2[[#This Row],[Rank 6M]]+Table2[[#This Row],[Rank Sharpe]])/3</f>
        <v>324.66666666666669</v>
      </c>
    </row>
    <row r="311" spans="1:48" x14ac:dyDescent="0.3">
      <c r="A311" t="s">
        <v>1297</v>
      </c>
      <c r="B311" t="s">
        <v>1298</v>
      </c>
      <c r="C311" t="s">
        <v>3151</v>
      </c>
      <c r="D311" t="s">
        <v>60</v>
      </c>
      <c r="E311">
        <v>9141.8223382199994</v>
      </c>
      <c r="F311">
        <v>6909.25</v>
      </c>
      <c r="G311">
        <v>56.086440547747102</v>
      </c>
      <c r="H311">
        <f>(Table2[[#This Row],[1Y Return vs Nifty]]-AVERAGE(Table2[1Y Return vs Nifty]))/_xlfn.STDEV.P(Table2[1Y Return vs Nifty])</f>
        <v>0.548345159507311</v>
      </c>
      <c r="I311">
        <v>-0.158216574646557</v>
      </c>
      <c r="J311">
        <f>(Table2[[#This Row],[1M Return vs Nifty]]-AVERAGE(Table2[1M Return vs Nifty]))/_xlfn.STDEV.P(Table2[1M Return vs Nifty])</f>
        <v>9.2300850936872861E-3</v>
      </c>
      <c r="K311">
        <v>-27.336392580542999</v>
      </c>
      <c r="L311">
        <f>(Table2[[#This Row],[6M Return vs Nifty]]-AVERAGE(Table2[6M Return vs Nifty]))/_xlfn.STDEV.P(Table2[6M Return vs Nifty])</f>
        <v>-1.1347432390519117</v>
      </c>
      <c r="M311">
        <v>-1.39920710537291</v>
      </c>
      <c r="N311">
        <f>(Table2[[#This Row],[1W Return vs Nifty]]-AVERAGE(Table2[1W Return vs Nifty]))/_xlfn.STDEV.P(Table2[1W Return vs Nifty])</f>
        <v>-0.33809456469096594</v>
      </c>
      <c r="O311">
        <v>7156.41</v>
      </c>
      <c r="P311">
        <v>7532.2936799075696</v>
      </c>
      <c r="Q311">
        <v>7104.0063181223904</v>
      </c>
      <c r="R311">
        <v>40.619551786195899</v>
      </c>
      <c r="S311" s="1">
        <f>(Table2[[#This Row],[Close Price]]-Table2[[#This Row],[20D EMA]])/Table2[[#This Row],[20D EMA]]</f>
        <v>-3.453686974334895E-2</v>
      </c>
      <c r="T311" s="1">
        <f>(Table2[[#This Row],[Close Price]]-Table2[[#This Row],[50D EMA]])/Table2[[#This Row],[50D EMA]]</f>
        <v>-8.2716328702044858E-2</v>
      </c>
      <c r="U311" s="1">
        <f>(Table2[[#This Row],[Close Price]]-Table2[[#This Row],[200D EMA]])/Table2[[#This Row],[200D EMA]]</f>
        <v>-2.7414997875996414E-2</v>
      </c>
      <c r="V311">
        <v>0.69812029402100395</v>
      </c>
      <c r="W311">
        <v>6800</v>
      </c>
      <c r="X311">
        <v>6999</v>
      </c>
      <c r="Y311">
        <v>6800</v>
      </c>
      <c r="Z311">
        <v>7205.25</v>
      </c>
      <c r="AA311">
        <v>6800</v>
      </c>
      <c r="AB311">
        <v>7736.05</v>
      </c>
      <c r="AC311" s="1">
        <f>(Table2[[#This Row],[Close Price]]/Table2[[#This Row],[Day Low]])-1</f>
        <v>1.6066176470588278E-2</v>
      </c>
      <c r="AD311" s="1">
        <f>(Table2[[#This Row],[Day High]]/Table2[[#This Row],[Close Price]])-1</f>
        <v>1.2989832470962748E-2</v>
      </c>
      <c r="AE311" s="1">
        <f>(Table2[[#This Row],[Close Price]]/Table2[[#This Row],[Current Week Low]])-1</f>
        <v>1.6066176470588278E-2</v>
      </c>
      <c r="AF311" s="1">
        <f>(Table2[[#This Row],[Current Week High]]/Table2[[#This Row],[Close Price]])-1</f>
        <v>4.2841118790027943E-2</v>
      </c>
      <c r="AG311" s="1">
        <f>(Table2[[#This Row],[Close Price]]/Table2[[#This Row],[Current Month Low]])-1</f>
        <v>1.6066176470588278E-2</v>
      </c>
      <c r="AH311" s="1">
        <f>(Table2[[#This Row],[Current Month High]]/Table2[[#This Row],[Close Price]])-1</f>
        <v>0.11966566559322644</v>
      </c>
      <c r="AI311">
        <v>48.7549299851648</v>
      </c>
      <c r="AJ311">
        <v>117.17640032689999</v>
      </c>
      <c r="AK311" t="str">
        <f>IF(AND(Table2[[#This Row],[20D EMA]]&gt;Table2[[#This Row],[50D EMA]],Table2[[#This Row],[50D EMA]]&gt;Table2[[#This Row],[200D EMA]]),"Uptrend","Downtrend/NoTrend")</f>
        <v>Downtrend/NoTrend</v>
      </c>
      <c r="AL311">
        <v>-0.21</v>
      </c>
      <c r="AM311" t="s">
        <v>3190</v>
      </c>
      <c r="AN311">
        <v>-9.3800000000000008</v>
      </c>
      <c r="AO311" t="s">
        <v>3190</v>
      </c>
      <c r="AP311">
        <v>0.136943030350449</v>
      </c>
      <c r="AQ311">
        <f>(Table2[[#This Row],[Sharpe Ratio]]-AVERAGE(Table2[Sharpe Ratio]))/_xlfn.STDEV.P(Table2[Sharpe Ratio])</f>
        <v>0.83383206938621146</v>
      </c>
      <c r="AR3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1">
        <f>_xlfn.RANK.AVG(Table2[[#This Row],[1Y Return vs Nifty Z-Score]],Table2[1Y Return vs Nifty Z-Score])</f>
        <v>155</v>
      </c>
      <c r="AT311">
        <f>_xlfn.RANK.AVG(Table2[[#This Row],[6M Return vs Nifty Z-Score]],Table2[6M Return vs Nifty Z-Score])</f>
        <v>684</v>
      </c>
      <c r="AU311">
        <f>_xlfn.RANK.AVG(Table2[[#This Row],[Sharpe Ratio Z-Score]],Table2[Sharpe Ratio Z-Score])</f>
        <v>138</v>
      </c>
      <c r="AV311">
        <f>(Table2[[#This Row],[Rank 1Y]]+Table2[[#This Row],[Rank 6M]]+Table2[[#This Row],[Rank Sharpe]])/3</f>
        <v>325.66666666666669</v>
      </c>
    </row>
    <row r="312" spans="1:48" x14ac:dyDescent="0.3">
      <c r="A312" t="s">
        <v>155</v>
      </c>
      <c r="B312" t="s">
        <v>156</v>
      </c>
      <c r="C312" t="s">
        <v>3153</v>
      </c>
      <c r="D312" t="s">
        <v>77</v>
      </c>
      <c r="E312">
        <v>181558.03322635501</v>
      </c>
      <c r="F312">
        <v>2760.95</v>
      </c>
      <c r="G312">
        <v>15.3878116169004</v>
      </c>
      <c r="H312">
        <f>(Table2[[#This Row],[1Y Return vs Nifty]]-AVERAGE(Table2[1Y Return vs Nifty]))/_xlfn.STDEV.P(Table2[1Y Return vs Nifty])</f>
        <v>-0.14509984736507428</v>
      </c>
      <c r="I312">
        <v>0.26277793206846001</v>
      </c>
      <c r="J312">
        <f>(Table2[[#This Row],[1M Return vs Nifty]]-AVERAGE(Table2[1M Return vs Nifty]))/_xlfn.STDEV.P(Table2[1M Return vs Nifty])</f>
        <v>5.7682939157207951E-2</v>
      </c>
      <c r="K312">
        <v>11.0348404847281</v>
      </c>
      <c r="L312">
        <f>(Table2[[#This Row],[6M Return vs Nifty]]-AVERAGE(Table2[6M Return vs Nifty]))/_xlfn.STDEV.P(Table2[6M Return vs Nifty])</f>
        <v>8.3967890267576992E-2</v>
      </c>
      <c r="M312">
        <v>-0.47766284145506499</v>
      </c>
      <c r="N312">
        <f>(Table2[[#This Row],[1W Return vs Nifty]]-AVERAGE(Table2[1W Return vs Nifty]))/_xlfn.STDEV.P(Table2[1W Return vs Nifty])</f>
        <v>-0.13512339841594764</v>
      </c>
      <c r="O312">
        <v>2733.2</v>
      </c>
      <c r="P312">
        <v>2709.9305932166299</v>
      </c>
      <c r="Q312">
        <v>2471.2494020269201</v>
      </c>
      <c r="R312">
        <v>41.684554211150697</v>
      </c>
      <c r="S312" s="1">
        <f>(Table2[[#This Row],[Close Price]]-Table2[[#This Row],[20D EMA]])/Table2[[#This Row],[20D EMA]]</f>
        <v>1.0152934289477536E-2</v>
      </c>
      <c r="T312" s="1">
        <f>(Table2[[#This Row],[Close Price]]-Table2[[#This Row],[50D EMA]])/Table2[[#This Row],[50D EMA]]</f>
        <v>1.8826831547302105E-2</v>
      </c>
      <c r="U312" s="1">
        <f>(Table2[[#This Row],[Close Price]]-Table2[[#This Row],[200D EMA]])/Table2[[#This Row],[200D EMA]]</f>
        <v>0.11722839375720928</v>
      </c>
      <c r="V312">
        <v>0.59589851128764804</v>
      </c>
      <c r="W312">
        <v>2674.65</v>
      </c>
      <c r="X312">
        <v>2766</v>
      </c>
      <c r="Y312">
        <v>2674.65</v>
      </c>
      <c r="Z312">
        <v>2789.8</v>
      </c>
      <c r="AA312">
        <v>2674.65</v>
      </c>
      <c r="AB312">
        <v>2833</v>
      </c>
      <c r="AC312" s="1">
        <f>(Table2[[#This Row],[Close Price]]/Table2[[#This Row],[Day Low]])-1</f>
        <v>3.2265903950049468E-2</v>
      </c>
      <c r="AD312" s="1">
        <f>(Table2[[#This Row],[Day High]]/Table2[[#This Row],[Close Price]])-1</f>
        <v>1.8290805700937884E-3</v>
      </c>
      <c r="AE312" s="1">
        <f>(Table2[[#This Row],[Close Price]]/Table2[[#This Row],[Current Week Low]])-1</f>
        <v>3.2265903950049468E-2</v>
      </c>
      <c r="AF312" s="1">
        <f>(Table2[[#This Row],[Current Week High]]/Table2[[#This Row],[Close Price]])-1</f>
        <v>1.0449301870733008E-2</v>
      </c>
      <c r="AG312" s="1">
        <f>(Table2[[#This Row],[Close Price]]/Table2[[#This Row],[Current Month Low]])-1</f>
        <v>3.2265903950049468E-2</v>
      </c>
      <c r="AH312" s="1">
        <f>(Table2[[#This Row],[Current Month High]]/Table2[[#This Row],[Close Price]])-1</f>
        <v>2.6096090113910231E-2</v>
      </c>
      <c r="AI312">
        <v>4.2304279324145702</v>
      </c>
      <c r="AJ312">
        <v>51.6330581778195</v>
      </c>
      <c r="AK312" t="str">
        <f>IF(AND(Table2[[#This Row],[20D EMA]]&gt;Table2[[#This Row],[50D EMA]],Table2[[#This Row],[50D EMA]]&gt;Table2[[#This Row],[200D EMA]]),"Uptrend","Downtrend/NoTrend")</f>
        <v>Uptrend</v>
      </c>
      <c r="AL312">
        <v>0.03</v>
      </c>
      <c r="AM312" t="s">
        <v>3191</v>
      </c>
      <c r="AN312">
        <v>-1.44</v>
      </c>
      <c r="AO312" t="s">
        <v>3190</v>
      </c>
      <c r="AP312">
        <v>5.9730045602131E-2</v>
      </c>
      <c r="AQ312">
        <f>(Table2[[#This Row],[Sharpe Ratio]]-AVERAGE(Table2[Sharpe Ratio]))/_xlfn.STDEV.P(Table2[Sharpe Ratio])</f>
        <v>-7.092650382017851E-2</v>
      </c>
      <c r="AR3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-0.20949892017641547</v>
      </c>
      <c r="AS312">
        <f>_xlfn.RANK.AVG(Table2[[#This Row],[1Y Return vs Nifty Z-Score]],Table2[1Y Return vs Nifty Z-Score])</f>
        <v>343</v>
      </c>
      <c r="AT312">
        <f>_xlfn.RANK.AVG(Table2[[#This Row],[6M Return vs Nifty Z-Score]],Table2[6M Return vs Nifty Z-Score])</f>
        <v>278</v>
      </c>
      <c r="AU312">
        <f>_xlfn.RANK.AVG(Table2[[#This Row],[Sharpe Ratio Z-Score]],Table2[Sharpe Ratio Z-Score])</f>
        <v>357</v>
      </c>
      <c r="AV312">
        <f>(Table2[[#This Row],[Rank 1Y]]+Table2[[#This Row],[Rank 6M]]+Table2[[#This Row],[Rank Sharpe]])/3</f>
        <v>326</v>
      </c>
    </row>
    <row r="313" spans="1:48" x14ac:dyDescent="0.3">
      <c r="A313" t="s">
        <v>835</v>
      </c>
      <c r="B313" t="s">
        <v>836</v>
      </c>
      <c r="C313" t="s">
        <v>3154</v>
      </c>
      <c r="D313" t="s">
        <v>458</v>
      </c>
      <c r="E313">
        <v>19316.1263922</v>
      </c>
      <c r="F313">
        <v>326.05</v>
      </c>
      <c r="G313">
        <v>20.323121515600199</v>
      </c>
      <c r="H313">
        <f>(Table2[[#This Row],[1Y Return vs Nifty]]-AVERAGE(Table2[1Y Return vs Nifty]))/_xlfn.STDEV.P(Table2[1Y Return vs Nifty])</f>
        <v>-6.1009397722744434E-2</v>
      </c>
      <c r="I313">
        <v>4.8260047810595799</v>
      </c>
      <c r="J313">
        <f>(Table2[[#This Row],[1M Return vs Nifty]]-AVERAGE(Table2[1M Return vs Nifty]))/_xlfn.STDEV.P(Table2[1M Return vs Nifty])</f>
        <v>0.5828711804436334</v>
      </c>
      <c r="K313">
        <v>15.422430114446399</v>
      </c>
      <c r="L313">
        <f>(Table2[[#This Row],[6M Return vs Nifty]]-AVERAGE(Table2[6M Return vs Nifty]))/_xlfn.STDEV.P(Table2[6M Return vs Nifty])</f>
        <v>0.22332239846200078</v>
      </c>
      <c r="M313">
        <v>6.8447010014511296</v>
      </c>
      <c r="N313">
        <f>(Table2[[#This Row],[1W Return vs Nifty]]-AVERAGE(Table2[1W Return vs Nifty]))/_xlfn.STDEV.P(Table2[1W Return vs Nifty])</f>
        <v>1.4776355186285313</v>
      </c>
      <c r="O313">
        <v>302</v>
      </c>
      <c r="P313">
        <v>300.72347923297798</v>
      </c>
      <c r="Q313">
        <v>278.99492145757398</v>
      </c>
      <c r="R313">
        <v>62.241342626509798</v>
      </c>
      <c r="S313" s="1">
        <f>(Table2[[#This Row],[Close Price]]-Table2[[#This Row],[20D EMA]])/Table2[[#This Row],[20D EMA]]</f>
        <v>7.9635761589404011E-2</v>
      </c>
      <c r="T313" s="1">
        <f>(Table2[[#This Row],[Close Price]]-Table2[[#This Row],[50D EMA]])/Table2[[#This Row],[50D EMA]]</f>
        <v>8.4218634446567256E-2</v>
      </c>
      <c r="U313" s="1">
        <f>(Table2[[#This Row],[Close Price]]-Table2[[#This Row],[200D EMA]])/Table2[[#This Row],[200D EMA]]</f>
        <v>0.16865926554000579</v>
      </c>
      <c r="V313">
        <v>2.8194345956864102</v>
      </c>
      <c r="W313">
        <v>301.14999999999998</v>
      </c>
      <c r="X313">
        <v>332.7</v>
      </c>
      <c r="Y313">
        <v>295.35000000000002</v>
      </c>
      <c r="Z313">
        <v>332.7</v>
      </c>
      <c r="AA313">
        <v>265.95</v>
      </c>
      <c r="AB313">
        <v>332.7</v>
      </c>
      <c r="AC313" s="1">
        <f>(Table2[[#This Row],[Close Price]]/Table2[[#This Row],[Day Low]])-1</f>
        <v>8.2683048314793339E-2</v>
      </c>
      <c r="AD313" s="1">
        <f>(Table2[[#This Row],[Day High]]/Table2[[#This Row],[Close Price]])-1</f>
        <v>2.0395644839748428E-2</v>
      </c>
      <c r="AE313" s="1">
        <f>(Table2[[#This Row],[Close Price]]/Table2[[#This Row],[Current Week Low]])-1</f>
        <v>0.10394447265955642</v>
      </c>
      <c r="AF313" s="1">
        <f>(Table2[[#This Row],[Current Week High]]/Table2[[#This Row],[Close Price]])-1</f>
        <v>2.0395644839748428E-2</v>
      </c>
      <c r="AG313" s="1">
        <f>(Table2[[#This Row],[Close Price]]/Table2[[#This Row],[Current Month Low]])-1</f>
        <v>0.22598232750517022</v>
      </c>
      <c r="AH313" s="1">
        <f>(Table2[[#This Row],[Current Month High]]/Table2[[#This Row],[Close Price]])-1</f>
        <v>2.0395644839748428E-2</v>
      </c>
      <c r="AI313">
        <v>9.1550375709246801</v>
      </c>
      <c r="AJ313">
        <v>75.484391819160294</v>
      </c>
      <c r="AK313" t="str">
        <f>IF(AND(Table2[[#This Row],[20D EMA]]&gt;Table2[[#This Row],[50D EMA]],Table2[[#This Row],[50D EMA]]&gt;Table2[[#This Row],[200D EMA]]),"Uptrend","Downtrend/NoTrend")</f>
        <v>Uptrend</v>
      </c>
      <c r="AL313">
        <v>0.01</v>
      </c>
      <c r="AM313" t="s">
        <v>3191</v>
      </c>
      <c r="AN313">
        <v>17.16</v>
      </c>
      <c r="AO313" t="s">
        <v>3191</v>
      </c>
      <c r="AP313">
        <v>3.2124273125360002E-2</v>
      </c>
      <c r="AQ313">
        <f>(Table2[[#This Row],[Sharpe Ratio]]-AVERAGE(Table2[Sharpe Ratio]))/_xlfn.STDEV.P(Table2[Sharpe Ratio])</f>
        <v>-0.39440265747175257</v>
      </c>
      <c r="AR3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1.8284170423396684</v>
      </c>
      <c r="AS313">
        <f>_xlfn.RANK.AVG(Table2[[#This Row],[1Y Return vs Nifty Z-Score]],Table2[1Y Return vs Nifty Z-Score])</f>
        <v>306</v>
      </c>
      <c r="AT313">
        <f>_xlfn.RANK.AVG(Table2[[#This Row],[6M Return vs Nifty Z-Score]],Table2[6M Return vs Nifty Z-Score])</f>
        <v>233</v>
      </c>
      <c r="AU313">
        <f>_xlfn.RANK.AVG(Table2[[#This Row],[Sharpe Ratio Z-Score]],Table2[Sharpe Ratio Z-Score])</f>
        <v>439</v>
      </c>
      <c r="AV313">
        <f>(Table2[[#This Row],[Rank 1Y]]+Table2[[#This Row],[Rank 6M]]+Table2[[#This Row],[Rank Sharpe]])/3</f>
        <v>326</v>
      </c>
    </row>
    <row r="314" spans="1:48" x14ac:dyDescent="0.3">
      <c r="A314" t="s">
        <v>90</v>
      </c>
      <c r="B314" t="s">
        <v>91</v>
      </c>
      <c r="C314" t="s">
        <v>3156</v>
      </c>
      <c r="D314" t="s">
        <v>92</v>
      </c>
      <c r="E314">
        <v>301274.57865914999</v>
      </c>
      <c r="F314">
        <v>1405.6</v>
      </c>
      <c r="G314">
        <v>49.659970447925403</v>
      </c>
      <c r="H314">
        <f>(Table2[[#This Row],[1Y Return vs Nifty]]-AVERAGE(Table2[1Y Return vs Nifty]))/_xlfn.STDEV.P(Table2[1Y Return vs Nifty])</f>
        <v>0.43884752483003087</v>
      </c>
      <c r="I314">
        <v>-0.40568458220871101</v>
      </c>
      <c r="J314">
        <f>(Table2[[#This Row],[1M Return vs Nifty]]-AVERAGE(Table2[1M Return vs Nifty]))/_xlfn.STDEV.P(Table2[1M Return vs Nifty])</f>
        <v>-1.9251358403902113E-2</v>
      </c>
      <c r="K314">
        <v>-4.4998075619551097</v>
      </c>
      <c r="L314">
        <f>(Table2[[#This Row],[6M Return vs Nifty]]-AVERAGE(Table2[6M Return vs Nifty]))/_xlfn.STDEV.P(Table2[6M Return vs Nifty])</f>
        <v>-0.40942903634016392</v>
      </c>
      <c r="M314">
        <v>-1.06280604145283</v>
      </c>
      <c r="N314">
        <f>(Table2[[#This Row],[1W Return vs Nifty]]-AVERAGE(Table2[1W Return vs Nifty]))/_xlfn.STDEV.P(Table2[1W Return vs Nifty])</f>
        <v>-0.26400184993656894</v>
      </c>
      <c r="O314">
        <v>1421.5</v>
      </c>
      <c r="P314">
        <v>1441.7042295932899</v>
      </c>
      <c r="Q314">
        <v>1334.89600431345</v>
      </c>
      <c r="R314">
        <v>39.910948403691002</v>
      </c>
      <c r="S314" s="1">
        <f>(Table2[[#This Row],[Close Price]]-Table2[[#This Row],[20D EMA]])/Table2[[#This Row],[20D EMA]]</f>
        <v>-1.1185367569468935E-2</v>
      </c>
      <c r="T314" s="1">
        <f>(Table2[[#This Row],[Close Price]]-Table2[[#This Row],[50D EMA]])/Table2[[#This Row],[50D EMA]]</f>
        <v>-2.5042743755752984E-2</v>
      </c>
      <c r="U314" s="1">
        <f>(Table2[[#This Row],[Close Price]]-Table2[[#This Row],[200D EMA]])/Table2[[#This Row],[200D EMA]]</f>
        <v>5.2965920534696363E-2</v>
      </c>
      <c r="V314">
        <v>0.77421740520606497</v>
      </c>
      <c r="W314">
        <v>1376</v>
      </c>
      <c r="X314">
        <v>1410.55</v>
      </c>
      <c r="Y314">
        <v>1376</v>
      </c>
      <c r="Z314">
        <v>1426</v>
      </c>
      <c r="AA314">
        <v>1337</v>
      </c>
      <c r="AB314">
        <v>1472.85</v>
      </c>
      <c r="AC314" s="1">
        <f>(Table2[[#This Row],[Close Price]]/Table2[[#This Row],[Day Low]])-1</f>
        <v>2.1511627906976694E-2</v>
      </c>
      <c r="AD314" s="1">
        <f>(Table2[[#This Row],[Day High]]/Table2[[#This Row],[Close Price]])-1</f>
        <v>3.5216277746159541E-3</v>
      </c>
      <c r="AE314" s="1">
        <f>(Table2[[#This Row],[Close Price]]/Table2[[#This Row],[Current Week Low]])-1</f>
        <v>2.1511627906976694E-2</v>
      </c>
      <c r="AF314" s="1">
        <f>(Table2[[#This Row],[Current Week High]]/Table2[[#This Row],[Close Price]])-1</f>
        <v>1.4513375071144141E-2</v>
      </c>
      <c r="AG314" s="1">
        <f>(Table2[[#This Row],[Close Price]]/Table2[[#This Row],[Current Month Low]])-1</f>
        <v>5.1308900523560075E-2</v>
      </c>
      <c r="AH314" s="1">
        <f>(Table2[[#This Row],[Current Month High]]/Table2[[#This Row],[Close Price]])-1</f>
        <v>4.7844336937962417E-2</v>
      </c>
      <c r="AI314">
        <v>15.352874217416</v>
      </c>
      <c r="AJ314">
        <v>86.295559973492303</v>
      </c>
      <c r="AK314" t="str">
        <f>IF(AND(Table2[[#This Row],[20D EMA]]&gt;Table2[[#This Row],[50D EMA]],Table2[[#This Row],[50D EMA]]&gt;Table2[[#This Row],[200D EMA]]),"Uptrend","Downtrend/NoTrend")</f>
        <v>Downtrend/NoTrend</v>
      </c>
      <c r="AL314">
        <v>-7.0000000000000007E-2</v>
      </c>
      <c r="AM314" t="s">
        <v>3190</v>
      </c>
      <c r="AN314">
        <v>-4.22</v>
      </c>
      <c r="AO314" t="s">
        <v>3190</v>
      </c>
      <c r="AP314">
        <v>6.7957732638172993E-2</v>
      </c>
      <c r="AQ314">
        <f>(Table2[[#This Row],[Sharpe Ratio]]-AVERAGE(Table2[Sharpe Ratio]))/_xlfn.STDEV.P(Table2[Sharpe Ratio])</f>
        <v>2.5483062624929362E-2</v>
      </c>
      <c r="AR3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4">
        <f>_xlfn.RANK.AVG(Table2[[#This Row],[1Y Return vs Nifty Z-Score]],Table2[1Y Return vs Nifty Z-Score])</f>
        <v>180</v>
      </c>
      <c r="AT314">
        <f>_xlfn.RANK.AVG(Table2[[#This Row],[6M Return vs Nifty Z-Score]],Table2[6M Return vs Nifty Z-Score])</f>
        <v>466</v>
      </c>
      <c r="AU314">
        <f>_xlfn.RANK.AVG(Table2[[#This Row],[Sharpe Ratio Z-Score]],Table2[Sharpe Ratio Z-Score])</f>
        <v>333</v>
      </c>
      <c r="AV314">
        <f>(Table2[[#This Row],[Rank 1Y]]+Table2[[#This Row],[Rank 6M]]+Table2[[#This Row],[Rank Sharpe]])/3</f>
        <v>326.33333333333331</v>
      </c>
    </row>
    <row r="315" spans="1:48" x14ac:dyDescent="0.3">
      <c r="A315" t="s">
        <v>774</v>
      </c>
      <c r="B315" t="s">
        <v>775</v>
      </c>
      <c r="C315" t="s">
        <v>3149</v>
      </c>
      <c r="D315" t="s">
        <v>51</v>
      </c>
      <c r="E315">
        <v>21120.96542556</v>
      </c>
      <c r="F315">
        <v>2018.05</v>
      </c>
      <c r="G315">
        <v>46.2750264374965</v>
      </c>
      <c r="H315">
        <f>(Table2[[#This Row],[1Y Return vs Nifty]]-AVERAGE(Table2[1Y Return vs Nifty]))/_xlfn.STDEV.P(Table2[1Y Return vs Nifty])</f>
        <v>0.38117303838571132</v>
      </c>
      <c r="I315">
        <v>-0.54689744556339703</v>
      </c>
      <c r="J315">
        <f>(Table2[[#This Row],[1M Return vs Nifty]]-AVERAGE(Table2[1M Return vs Nifty]))/_xlfn.STDEV.P(Table2[1M Return vs Nifty])</f>
        <v>-3.5503746857626389E-2</v>
      </c>
      <c r="K315">
        <v>14.3797325830974</v>
      </c>
      <c r="L315">
        <f>(Table2[[#This Row],[6M Return vs Nifty]]-AVERAGE(Table2[6M Return vs Nifty]))/_xlfn.STDEV.P(Table2[6M Return vs Nifty])</f>
        <v>0.19020521706187773</v>
      </c>
      <c r="M315">
        <v>6.9038458853306901</v>
      </c>
      <c r="N315">
        <f>(Table2[[#This Row],[1W Return vs Nifty]]-AVERAGE(Table2[1W Return vs Nifty]))/_xlfn.STDEV.P(Table2[1W Return vs Nifty])</f>
        <v>1.4906622461882018</v>
      </c>
      <c r="O315">
        <v>1978.99</v>
      </c>
      <c r="P315">
        <v>1902.99753494633</v>
      </c>
      <c r="Q315">
        <v>1617.09642515722</v>
      </c>
      <c r="R315">
        <v>57.458775842687302</v>
      </c>
      <c r="S315" s="1">
        <f>(Table2[[#This Row],[Close Price]]-Table2[[#This Row],[20D EMA]])/Table2[[#This Row],[20D EMA]]</f>
        <v>1.9737340764733498E-2</v>
      </c>
      <c r="T315" s="1">
        <f>(Table2[[#This Row],[Close Price]]-Table2[[#This Row],[50D EMA]])/Table2[[#This Row],[50D EMA]]</f>
        <v>6.0458546551356809E-2</v>
      </c>
      <c r="U315" s="1">
        <f>(Table2[[#This Row],[Close Price]]-Table2[[#This Row],[200D EMA]])/Table2[[#This Row],[200D EMA]]</f>
        <v>0.24794660887571859</v>
      </c>
      <c r="V315">
        <v>0.450656142272917</v>
      </c>
      <c r="W315">
        <v>1958.1</v>
      </c>
      <c r="X315">
        <v>2043.45</v>
      </c>
      <c r="Y315">
        <v>1877.05</v>
      </c>
      <c r="Z315">
        <v>2120.5</v>
      </c>
      <c r="AA315">
        <v>1820</v>
      </c>
      <c r="AB315">
        <v>2120.5</v>
      </c>
      <c r="AC315" s="1">
        <f>(Table2[[#This Row],[Close Price]]/Table2[[#This Row],[Day Low]])-1</f>
        <v>3.0616413870588888E-2</v>
      </c>
      <c r="AD315" s="1">
        <f>(Table2[[#This Row],[Day High]]/Table2[[#This Row],[Close Price]])-1</f>
        <v>1.2586407670771349E-2</v>
      </c>
      <c r="AE315" s="1">
        <f>(Table2[[#This Row],[Close Price]]/Table2[[#This Row],[Current Week Low]])-1</f>
        <v>7.5117871127567293E-2</v>
      </c>
      <c r="AF315" s="1">
        <f>(Table2[[#This Row],[Current Week High]]/Table2[[#This Row],[Close Price]])-1</f>
        <v>5.0766829364981003E-2</v>
      </c>
      <c r="AG315" s="1">
        <f>(Table2[[#This Row],[Close Price]]/Table2[[#This Row],[Current Month Low]])-1</f>
        <v>0.10881868131868133</v>
      </c>
      <c r="AH315" s="1">
        <f>(Table2[[#This Row],[Current Month High]]/Table2[[#This Row],[Close Price]])-1</f>
        <v>5.0766829364981003E-2</v>
      </c>
      <c r="AI315">
        <v>32.008622184782297</v>
      </c>
      <c r="AJ315">
        <v>79.294567100528596</v>
      </c>
      <c r="AK315" t="str">
        <f>IF(AND(Table2[[#This Row],[20D EMA]]&gt;Table2[[#This Row],[50D EMA]],Table2[[#This Row],[50D EMA]]&gt;Table2[[#This Row],[200D EMA]]),"Uptrend","Downtrend/NoTrend")</f>
        <v>Uptrend</v>
      </c>
      <c r="AL315">
        <v>0.15</v>
      </c>
      <c r="AM315" t="s">
        <v>3191</v>
      </c>
      <c r="AN315">
        <v>1.93</v>
      </c>
      <c r="AO315" t="s">
        <v>3191</v>
      </c>
      <c r="AQ315">
        <f>(Table2[[#This Row],[Sharpe Ratio]]-AVERAGE(Table2[Sharpe Ratio]))/_xlfn.STDEV.P(Table2[Sharpe Ratio])</f>
        <v>-0.77082524510946515</v>
      </c>
      <c r="AR3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1.2557115096686993</v>
      </c>
      <c r="AS315">
        <f>_xlfn.RANK.AVG(Table2[[#This Row],[1Y Return vs Nifty Z-Score]],Table2[1Y Return vs Nifty Z-Score])</f>
        <v>190</v>
      </c>
      <c r="AT315">
        <f>_xlfn.RANK.AVG(Table2[[#This Row],[6M Return vs Nifty Z-Score]],Table2[6M Return vs Nifty Z-Score])</f>
        <v>245</v>
      </c>
      <c r="AU315">
        <f>_xlfn.RANK.AVG(Table2[[#This Row],[Sharpe Ratio Z-Score]],Table2[Sharpe Ratio Z-Score])</f>
        <v>548.5</v>
      </c>
      <c r="AV315">
        <f>(Table2[[#This Row],[Rank 1Y]]+Table2[[#This Row],[Rank 6M]]+Table2[[#This Row],[Rank Sharpe]])/3</f>
        <v>327.83333333333331</v>
      </c>
    </row>
    <row r="316" spans="1:48" x14ac:dyDescent="0.3">
      <c r="A316" t="s">
        <v>1181</v>
      </c>
      <c r="B316" t="s">
        <v>1182</v>
      </c>
      <c r="C316" t="s">
        <v>3162</v>
      </c>
      <c r="D316" t="s">
        <v>1183</v>
      </c>
      <c r="E316">
        <v>10515.3790212</v>
      </c>
      <c r="F316">
        <v>536.79999999999995</v>
      </c>
      <c r="G316">
        <v>27.617251131542499</v>
      </c>
      <c r="H316">
        <f>(Table2[[#This Row],[1Y Return vs Nifty]]-AVERAGE(Table2[1Y Return vs Nifty]))/_xlfn.STDEV.P(Table2[1Y Return vs Nifty])</f>
        <v>6.3271883846952606E-2</v>
      </c>
      <c r="I316">
        <v>6.7736856454188601</v>
      </c>
      <c r="J316">
        <f>(Table2[[#This Row],[1M Return vs Nifty]]-AVERAGE(Table2[1M Return vs Nifty]))/_xlfn.STDEV.P(Table2[1M Return vs Nifty])</f>
        <v>0.80703252976735318</v>
      </c>
      <c r="K316">
        <v>13.0151202978205</v>
      </c>
      <c r="L316">
        <f>(Table2[[#This Row],[6M Return vs Nifty]]-AVERAGE(Table2[6M Return vs Nifty]))/_xlfn.STDEV.P(Table2[6M Return vs Nifty])</f>
        <v>0.14686368106161135</v>
      </c>
      <c r="M316">
        <v>-9.43907967214707</v>
      </c>
      <c r="N316">
        <f>(Table2[[#This Row],[1W Return vs Nifty]]-AVERAGE(Table2[1W Return vs Nifty]))/_xlfn.STDEV.P(Table2[1W Return vs Nifty])</f>
        <v>-2.1088855895767278</v>
      </c>
      <c r="O316">
        <v>570.75</v>
      </c>
      <c r="P316">
        <v>552.49561876144298</v>
      </c>
      <c r="Q316">
        <v>483.272973211497</v>
      </c>
      <c r="R316">
        <v>39.436600657834902</v>
      </c>
      <c r="S316" s="1">
        <f>(Table2[[#This Row],[Close Price]]-Table2[[#This Row],[20D EMA]])/Table2[[#This Row],[20D EMA]]</f>
        <v>-5.9483136224266396E-2</v>
      </c>
      <c r="T316" s="1">
        <f>(Table2[[#This Row],[Close Price]]-Table2[[#This Row],[50D EMA]])/Table2[[#This Row],[50D EMA]]</f>
        <v>-2.8408585024852651E-2</v>
      </c>
      <c r="U316" s="1">
        <f>(Table2[[#This Row],[Close Price]]-Table2[[#This Row],[200D EMA]])/Table2[[#This Row],[200D EMA]]</f>
        <v>0.11075940463378173</v>
      </c>
      <c r="V316">
        <v>1.3359782830315701</v>
      </c>
      <c r="W316">
        <v>530</v>
      </c>
      <c r="X316">
        <v>543.85</v>
      </c>
      <c r="Y316">
        <v>530</v>
      </c>
      <c r="Z316">
        <v>589.85</v>
      </c>
      <c r="AA316">
        <v>530</v>
      </c>
      <c r="AB316">
        <v>688.9</v>
      </c>
      <c r="AC316" s="1">
        <f>(Table2[[#This Row],[Close Price]]/Table2[[#This Row],[Day Low]])-1</f>
        <v>1.2830188679245236E-2</v>
      </c>
      <c r="AD316" s="1">
        <f>(Table2[[#This Row],[Day High]]/Table2[[#This Row],[Close Price]])-1</f>
        <v>1.313338301043232E-2</v>
      </c>
      <c r="AE316" s="1">
        <f>(Table2[[#This Row],[Close Price]]/Table2[[#This Row],[Current Week Low]])-1</f>
        <v>1.2830188679245236E-2</v>
      </c>
      <c r="AF316" s="1">
        <f>(Table2[[#This Row],[Current Week High]]/Table2[[#This Row],[Close Price]])-1</f>
        <v>9.8826378539493387E-2</v>
      </c>
      <c r="AG316" s="1">
        <f>(Table2[[#This Row],[Close Price]]/Table2[[#This Row],[Current Month Low]])-1</f>
        <v>1.2830188679245236E-2</v>
      </c>
      <c r="AH316" s="1">
        <f>(Table2[[#This Row],[Current Month High]]/Table2[[#This Row],[Close Price]])-1</f>
        <v>0.28334575260804784</v>
      </c>
      <c r="AI316">
        <v>28.334575260804701</v>
      </c>
      <c r="AJ316">
        <v>73.385012919896596</v>
      </c>
      <c r="AK316" t="str">
        <f>IF(AND(Table2[[#This Row],[20D EMA]]&gt;Table2[[#This Row],[50D EMA]],Table2[[#This Row],[50D EMA]]&gt;Table2[[#This Row],[200D EMA]]),"Uptrend","Downtrend/NoTrend")</f>
        <v>Uptrend</v>
      </c>
      <c r="AL316">
        <v>0.02</v>
      </c>
      <c r="AM316" t="s">
        <v>3191</v>
      </c>
      <c r="AN316">
        <v>-20.420000000000002</v>
      </c>
      <c r="AO316" t="s">
        <v>3190</v>
      </c>
      <c r="AP316">
        <v>2.4046134005518E-2</v>
      </c>
      <c r="AQ316">
        <f>(Table2[[#This Row],[Sharpe Ratio]]-AVERAGE(Table2[Sharpe Ratio]))/_xlfn.STDEV.P(Table2[Sharpe Ratio])</f>
        <v>-0.48905986633441328</v>
      </c>
      <c r="AR3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-1.5807773612352238</v>
      </c>
      <c r="AS316">
        <f>_xlfn.RANK.AVG(Table2[[#This Row],[1Y Return vs Nifty Z-Score]],Table2[1Y Return vs Nifty Z-Score])</f>
        <v>271</v>
      </c>
      <c r="AT316">
        <f>_xlfn.RANK.AVG(Table2[[#This Row],[6M Return vs Nifty Z-Score]],Table2[6M Return vs Nifty Z-Score])</f>
        <v>255</v>
      </c>
      <c r="AU316">
        <f>_xlfn.RANK.AVG(Table2[[#This Row],[Sharpe Ratio Z-Score]],Table2[Sharpe Ratio Z-Score])</f>
        <v>459</v>
      </c>
      <c r="AV316">
        <f>(Table2[[#This Row],[Rank 1Y]]+Table2[[#This Row],[Rank 6M]]+Table2[[#This Row],[Rank Sharpe]])/3</f>
        <v>328.33333333333331</v>
      </c>
    </row>
    <row r="317" spans="1:48" x14ac:dyDescent="0.3">
      <c r="A317" t="s">
        <v>1897</v>
      </c>
      <c r="B317" t="s">
        <v>1898</v>
      </c>
      <c r="C317" t="s">
        <v>3154</v>
      </c>
      <c r="D317" t="s">
        <v>117</v>
      </c>
      <c r="E317">
        <v>3860.3820294000002</v>
      </c>
      <c r="F317">
        <v>1836.4</v>
      </c>
      <c r="G317">
        <v>12.810066528334501</v>
      </c>
      <c r="H317">
        <f>(Table2[[#This Row],[1Y Return vs Nifty]]-AVERAGE(Table2[1Y Return vs Nifty]))/_xlfn.STDEV.P(Table2[1Y Return vs Nifty])</f>
        <v>-0.18902084685852452</v>
      </c>
      <c r="I317">
        <v>-15.193886863186099</v>
      </c>
      <c r="J317">
        <f>(Table2[[#This Row],[1M Return vs Nifty]]-AVERAGE(Table2[1M Return vs Nifty]))/_xlfn.STDEV.P(Table2[1M Return vs Nifty])</f>
        <v>-1.7212465045473662</v>
      </c>
      <c r="K317">
        <v>-18.263671761923899</v>
      </c>
      <c r="L317">
        <f>(Table2[[#This Row],[6M Return vs Nifty]]-AVERAGE(Table2[6M Return vs Nifty]))/_xlfn.STDEV.P(Table2[6M Return vs Nifty])</f>
        <v>-0.84658398662311318</v>
      </c>
      <c r="M317">
        <v>-6.6718470361331397</v>
      </c>
      <c r="N317">
        <f>(Table2[[#This Row],[1W Return vs Nifty]]-AVERAGE(Table2[1W Return vs Nifty]))/_xlfn.STDEV.P(Table2[1W Return vs Nifty])</f>
        <v>-1.4993994721132342</v>
      </c>
      <c r="O317">
        <v>2049.0500000000002</v>
      </c>
      <c r="P317">
        <v>2123.86878252203</v>
      </c>
      <c r="Q317">
        <v>1941.3869494252101</v>
      </c>
      <c r="R317">
        <v>16.890806336735402</v>
      </c>
      <c r="S317" s="1">
        <f>(Table2[[#This Row],[Close Price]]-Table2[[#This Row],[20D EMA]])/Table2[[#This Row],[20D EMA]]</f>
        <v>-0.10377980039530518</v>
      </c>
      <c r="T317" s="1">
        <f>(Table2[[#This Row],[Close Price]]-Table2[[#This Row],[50D EMA]])/Table2[[#This Row],[50D EMA]]</f>
        <v>-0.13535147975604658</v>
      </c>
      <c r="U317" s="1">
        <f>(Table2[[#This Row],[Close Price]]-Table2[[#This Row],[200D EMA]])/Table2[[#This Row],[200D EMA]]</f>
        <v>-5.4078322436592913E-2</v>
      </c>
      <c r="V317">
        <v>0.82145083156168397</v>
      </c>
      <c r="W317">
        <v>1821.75</v>
      </c>
      <c r="X317">
        <v>1904.95</v>
      </c>
      <c r="Y317">
        <v>1821.75</v>
      </c>
      <c r="Z317">
        <v>2027</v>
      </c>
      <c r="AA317">
        <v>1821.75</v>
      </c>
      <c r="AB317">
        <v>2189.15</v>
      </c>
      <c r="AC317" s="1">
        <f>(Table2[[#This Row],[Close Price]]/Table2[[#This Row],[Day Low]])-1</f>
        <v>8.0417181281735584E-3</v>
      </c>
      <c r="AD317" s="1">
        <f>(Table2[[#This Row],[Day High]]/Table2[[#This Row],[Close Price]])-1</f>
        <v>3.7328468743193177E-2</v>
      </c>
      <c r="AE317" s="1">
        <f>(Table2[[#This Row],[Close Price]]/Table2[[#This Row],[Current Week Low]])-1</f>
        <v>8.0417181281735584E-3</v>
      </c>
      <c r="AF317" s="1">
        <f>(Table2[[#This Row],[Current Week High]]/Table2[[#This Row],[Close Price]])-1</f>
        <v>0.10379002395992143</v>
      </c>
      <c r="AG317" s="1">
        <f>(Table2[[#This Row],[Close Price]]/Table2[[#This Row],[Current Month Low]])-1</f>
        <v>8.0417181281735584E-3</v>
      </c>
      <c r="AH317" s="1">
        <f>(Table2[[#This Row],[Current Month High]]/Table2[[#This Row],[Close Price]])-1</f>
        <v>0.1920877804399912</v>
      </c>
      <c r="AI317">
        <v>33.432258767153101</v>
      </c>
      <c r="AJ317">
        <v>48.690336423626498</v>
      </c>
      <c r="AK317" t="str">
        <f>IF(AND(Table2[[#This Row],[20D EMA]]&gt;Table2[[#This Row],[50D EMA]],Table2[[#This Row],[50D EMA]]&gt;Table2[[#This Row],[200D EMA]]),"Uptrend","Downtrend/NoTrend")</f>
        <v>Downtrend/NoTrend</v>
      </c>
      <c r="AL317">
        <v>-0.18</v>
      </c>
      <c r="AM317" t="s">
        <v>3190</v>
      </c>
      <c r="AN317">
        <v>-14.35</v>
      </c>
      <c r="AO317" t="s">
        <v>3190</v>
      </c>
      <c r="AP317">
        <v>0.25141324840985801</v>
      </c>
      <c r="AQ317">
        <f>(Table2[[#This Row],[Sharpe Ratio]]-AVERAGE(Table2[Sharpe Ratio]))/_xlfn.STDEV.P(Table2[Sharpe Ratio])</f>
        <v>2.1751597165901533</v>
      </c>
      <c r="AR3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7">
        <f>_xlfn.RANK.AVG(Table2[[#This Row],[1Y Return vs Nifty Z-Score]],Table2[1Y Return vs Nifty Z-Score])</f>
        <v>362</v>
      </c>
      <c r="AT317">
        <f>_xlfn.RANK.AVG(Table2[[#This Row],[6M Return vs Nifty Z-Score]],Table2[6M Return vs Nifty Z-Score])</f>
        <v>614</v>
      </c>
      <c r="AU317">
        <f>_xlfn.RANK.AVG(Table2[[#This Row],[Sharpe Ratio Z-Score]],Table2[Sharpe Ratio Z-Score])</f>
        <v>10</v>
      </c>
      <c r="AV317">
        <f>(Table2[[#This Row],[Rank 1Y]]+Table2[[#This Row],[Rank 6M]]+Table2[[#This Row],[Rank Sharpe]])/3</f>
        <v>328.66666666666669</v>
      </c>
    </row>
    <row r="318" spans="1:48" x14ac:dyDescent="0.3">
      <c r="A318" t="s">
        <v>626</v>
      </c>
      <c r="B318" t="s">
        <v>627</v>
      </c>
      <c r="C318" t="s">
        <v>3152</v>
      </c>
      <c r="D318" t="s">
        <v>628</v>
      </c>
      <c r="E318">
        <v>30674.0019144</v>
      </c>
      <c r="F318">
        <v>323</v>
      </c>
      <c r="G318">
        <v>82.375704403996394</v>
      </c>
      <c r="H318">
        <f>(Table2[[#This Row],[1Y Return vs Nifty]]-AVERAGE(Table2[1Y Return vs Nifty]))/_xlfn.STDEV.P(Table2[1Y Return vs Nifty])</f>
        <v>0.99627569757144618</v>
      </c>
      <c r="I318">
        <v>1.4985835634387299</v>
      </c>
      <c r="J318">
        <f>(Table2[[#This Row],[1M Return vs Nifty]]-AVERAGE(Table2[1M Return vs Nifty]))/_xlfn.STDEV.P(Table2[1M Return vs Nifty])</f>
        <v>0.19991355963462434</v>
      </c>
      <c r="K318">
        <v>-22.1363228193918</v>
      </c>
      <c r="L318">
        <f>(Table2[[#This Row],[6M Return vs Nifty]]-AVERAGE(Table2[6M Return vs Nifty]))/_xlfn.STDEV.P(Table2[6M Return vs Nifty])</f>
        <v>-0.96958349867107629</v>
      </c>
      <c r="M318">
        <v>1.49272146649799</v>
      </c>
      <c r="N318">
        <f>(Table2[[#This Row],[1W Return vs Nifty]]-AVERAGE(Table2[1W Return vs Nifty]))/_xlfn.STDEV.P(Table2[1W Return vs Nifty])</f>
        <v>0.29885597365996591</v>
      </c>
      <c r="O318">
        <v>323.27</v>
      </c>
      <c r="P318">
        <v>323.28610691873303</v>
      </c>
      <c r="Q318">
        <v>298.43535834520702</v>
      </c>
      <c r="R318">
        <v>41.356764842468301</v>
      </c>
      <c r="S318" s="1">
        <f>(Table2[[#This Row],[Close Price]]-Table2[[#This Row],[20D EMA]])/Table2[[#This Row],[20D EMA]]</f>
        <v>-8.3521514523457734E-4</v>
      </c>
      <c r="T318" s="1">
        <f>(Table2[[#This Row],[Close Price]]-Table2[[#This Row],[50D EMA]])/Table2[[#This Row],[50D EMA]]</f>
        <v>-8.8499602243948829E-4</v>
      </c>
      <c r="U318" s="1">
        <f>(Table2[[#This Row],[Close Price]]-Table2[[#This Row],[200D EMA]])/Table2[[#This Row],[200D EMA]]</f>
        <v>8.2311431832345058E-2</v>
      </c>
      <c r="V318">
        <v>0.59185631731342903</v>
      </c>
      <c r="W318">
        <v>306.89999999999998</v>
      </c>
      <c r="X318">
        <v>326.5</v>
      </c>
      <c r="Y318">
        <v>306.89999999999998</v>
      </c>
      <c r="Z318">
        <v>333.35</v>
      </c>
      <c r="AA318">
        <v>304.3</v>
      </c>
      <c r="AB318">
        <v>353</v>
      </c>
      <c r="AC318" s="1">
        <f>(Table2[[#This Row],[Close Price]]/Table2[[#This Row],[Day Low]])-1</f>
        <v>5.2460084718149336E-2</v>
      </c>
      <c r="AD318" s="1">
        <f>(Table2[[#This Row],[Day High]]/Table2[[#This Row],[Close Price]])-1</f>
        <v>1.0835913312693402E-2</v>
      </c>
      <c r="AE318" s="1">
        <f>(Table2[[#This Row],[Close Price]]/Table2[[#This Row],[Current Week Low]])-1</f>
        <v>5.2460084718149336E-2</v>
      </c>
      <c r="AF318" s="1">
        <f>(Table2[[#This Row],[Current Week High]]/Table2[[#This Row],[Close Price]])-1</f>
        <v>3.2043343653250789E-2</v>
      </c>
      <c r="AG318" s="1">
        <f>(Table2[[#This Row],[Close Price]]/Table2[[#This Row],[Current Month Low]])-1</f>
        <v>6.1452513966480327E-2</v>
      </c>
      <c r="AH318" s="1">
        <f>(Table2[[#This Row],[Current Month High]]/Table2[[#This Row],[Close Price]])-1</f>
        <v>9.2879256965944235E-2</v>
      </c>
      <c r="AI318">
        <v>28.730650154798699</v>
      </c>
      <c r="AJ318">
        <v>138.112790269074</v>
      </c>
      <c r="AK318" t="str">
        <f>IF(AND(Table2[[#This Row],[20D EMA]]&gt;Table2[[#This Row],[50D EMA]],Table2[[#This Row],[50D EMA]]&gt;Table2[[#This Row],[200D EMA]]),"Uptrend","Downtrend/NoTrend")</f>
        <v>Downtrend/NoTrend</v>
      </c>
      <c r="AL318">
        <v>-0.01</v>
      </c>
      <c r="AM318" t="s">
        <v>3190</v>
      </c>
      <c r="AN318">
        <v>-7.48</v>
      </c>
      <c r="AO318" t="s">
        <v>3190</v>
      </c>
      <c r="AP318">
        <v>9.874292637413E-2</v>
      </c>
      <c r="AQ318">
        <f>(Table2[[#This Row],[Sharpe Ratio]]-AVERAGE(Table2[Sharpe Ratio]))/_xlfn.STDEV.P(Table2[Sharpe Ratio])</f>
        <v>0.38621472001670643</v>
      </c>
      <c r="AR3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8">
        <f>_xlfn.RANK.AVG(Table2[[#This Row],[1Y Return vs Nifty Z-Score]],Table2[1Y Return vs Nifty Z-Score])</f>
        <v>106</v>
      </c>
      <c r="AT318">
        <f>_xlfn.RANK.AVG(Table2[[#This Row],[6M Return vs Nifty Z-Score]],Table2[6M Return vs Nifty Z-Score])</f>
        <v>647</v>
      </c>
      <c r="AU318">
        <f>_xlfn.RANK.AVG(Table2[[#This Row],[Sharpe Ratio Z-Score]],Table2[Sharpe Ratio Z-Score])</f>
        <v>237</v>
      </c>
      <c r="AV318">
        <f>(Table2[[#This Row],[Rank 1Y]]+Table2[[#This Row],[Rank 6M]]+Table2[[#This Row],[Rank Sharpe]])/3</f>
        <v>330</v>
      </c>
    </row>
    <row r="319" spans="1:48" x14ac:dyDescent="0.3">
      <c r="A319" t="s">
        <v>965</v>
      </c>
      <c r="B319" t="s">
        <v>966</v>
      </c>
      <c r="C319" t="s">
        <v>3154</v>
      </c>
      <c r="D319" t="s">
        <v>258</v>
      </c>
      <c r="E319">
        <v>15493.841560499999</v>
      </c>
      <c r="F319">
        <v>886</v>
      </c>
      <c r="G319">
        <v>17.878812570930101</v>
      </c>
      <c r="H319">
        <f>(Table2[[#This Row],[1Y Return vs Nifty]]-AVERAGE(Table2[1Y Return vs Nifty]))/_xlfn.STDEV.P(Table2[1Y Return vs Nifty])</f>
        <v>-0.1026568408298586</v>
      </c>
      <c r="I319">
        <v>1.81074604598661</v>
      </c>
      <c r="J319">
        <f>(Table2[[#This Row],[1M Return vs Nifty]]-AVERAGE(Table2[1M Return vs Nifty]))/_xlfn.STDEV.P(Table2[1M Return vs Nifty])</f>
        <v>0.23584078188989571</v>
      </c>
      <c r="K319">
        <v>-14.7190766498983</v>
      </c>
      <c r="L319">
        <f>(Table2[[#This Row],[6M Return vs Nifty]]-AVERAGE(Table2[6M Return vs Nifty]))/_xlfn.STDEV.P(Table2[6M Return vs Nifty])</f>
        <v>-0.73400387994244354</v>
      </c>
      <c r="M319">
        <v>-7.2621387836995205E-2</v>
      </c>
      <c r="N319">
        <f>(Table2[[#This Row],[1W Return vs Nifty]]-AVERAGE(Table2[1W Return vs Nifty]))/_xlfn.STDEV.P(Table2[1W Return vs Nifty])</f>
        <v>-4.591256020718474E-2</v>
      </c>
      <c r="O319">
        <v>894.14</v>
      </c>
      <c r="P319">
        <v>903.78266391100101</v>
      </c>
      <c r="Q319">
        <v>845.82072146957501</v>
      </c>
      <c r="R319">
        <v>46.612669009641898</v>
      </c>
      <c r="S319" s="1">
        <f>(Table2[[#This Row],[Close Price]]-Table2[[#This Row],[20D EMA]])/Table2[[#This Row],[20D EMA]]</f>
        <v>-9.1037197754266514E-3</v>
      </c>
      <c r="T319" s="1">
        <f>(Table2[[#This Row],[Close Price]]-Table2[[#This Row],[50D EMA]])/Table2[[#This Row],[50D EMA]]</f>
        <v>-1.9675818779316769E-2</v>
      </c>
      <c r="U319" s="1">
        <f>(Table2[[#This Row],[Close Price]]-Table2[[#This Row],[200D EMA]])/Table2[[#This Row],[200D EMA]]</f>
        <v>4.7503303608612622E-2</v>
      </c>
      <c r="V319">
        <v>1.19516950109729</v>
      </c>
      <c r="W319">
        <v>871.5</v>
      </c>
      <c r="X319">
        <v>893.95</v>
      </c>
      <c r="Y319">
        <v>871.5</v>
      </c>
      <c r="Z319">
        <v>958</v>
      </c>
      <c r="AA319">
        <v>836.05</v>
      </c>
      <c r="AB319">
        <v>958</v>
      </c>
      <c r="AC319" s="1">
        <f>(Table2[[#This Row],[Close Price]]/Table2[[#This Row],[Day Low]])-1</f>
        <v>1.663798049340226E-2</v>
      </c>
      <c r="AD319" s="1">
        <f>(Table2[[#This Row],[Day High]]/Table2[[#This Row],[Close Price]])-1</f>
        <v>8.9729119638826127E-3</v>
      </c>
      <c r="AE319" s="1">
        <f>(Table2[[#This Row],[Close Price]]/Table2[[#This Row],[Current Week Low]])-1</f>
        <v>1.663798049340226E-2</v>
      </c>
      <c r="AF319" s="1">
        <f>(Table2[[#This Row],[Current Week High]]/Table2[[#This Row],[Close Price]])-1</f>
        <v>8.1264108352144371E-2</v>
      </c>
      <c r="AG319" s="1">
        <f>(Table2[[#This Row],[Close Price]]/Table2[[#This Row],[Current Month Low]])-1</f>
        <v>5.9745230548412298E-2</v>
      </c>
      <c r="AH319" s="1">
        <f>(Table2[[#This Row],[Current Month High]]/Table2[[#This Row],[Close Price]])-1</f>
        <v>8.1264108352144371E-2</v>
      </c>
      <c r="AI319">
        <v>19.6388261851015</v>
      </c>
      <c r="AJ319">
        <v>58.5143306973915</v>
      </c>
      <c r="AK319" t="str">
        <f>IF(AND(Table2[[#This Row],[20D EMA]]&gt;Table2[[#This Row],[50D EMA]],Table2[[#This Row],[50D EMA]]&gt;Table2[[#This Row],[200D EMA]]),"Uptrend","Downtrend/NoTrend")</f>
        <v>Downtrend/NoTrend</v>
      </c>
      <c r="AL319">
        <v>-0.05</v>
      </c>
      <c r="AM319" t="s">
        <v>3190</v>
      </c>
      <c r="AN319">
        <v>-2.25</v>
      </c>
      <c r="AO319" t="s">
        <v>3190</v>
      </c>
      <c r="AP319">
        <v>0.15854733948673999</v>
      </c>
      <c r="AQ319">
        <f>(Table2[[#This Row],[Sharpe Ratio]]-AVERAGE(Table2[Sharpe Ratio]))/_xlfn.STDEV.P(Table2[Sharpe Ratio])</f>
        <v>1.0869848774660236</v>
      </c>
      <c r="AR3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19">
        <f>_xlfn.RANK.AVG(Table2[[#This Row],[1Y Return vs Nifty Z-Score]],Table2[1Y Return vs Nifty Z-Score])</f>
        <v>321</v>
      </c>
      <c r="AT319">
        <f>_xlfn.RANK.AVG(Table2[[#This Row],[6M Return vs Nifty Z-Score]],Table2[6M Return vs Nifty Z-Score])</f>
        <v>570</v>
      </c>
      <c r="AU319">
        <f>_xlfn.RANK.AVG(Table2[[#This Row],[Sharpe Ratio Z-Score]],Table2[Sharpe Ratio Z-Score])</f>
        <v>99</v>
      </c>
      <c r="AV319">
        <f>(Table2[[#This Row],[Rank 1Y]]+Table2[[#This Row],[Rank 6M]]+Table2[[#This Row],[Rank Sharpe]])/3</f>
        <v>330</v>
      </c>
    </row>
    <row r="320" spans="1:48" x14ac:dyDescent="0.3">
      <c r="A320" t="s">
        <v>1652</v>
      </c>
      <c r="B320" t="s">
        <v>1653</v>
      </c>
      <c r="C320" t="s">
        <v>3149</v>
      </c>
      <c r="D320" t="s">
        <v>448</v>
      </c>
      <c r="E320">
        <v>5491.6617052499996</v>
      </c>
      <c r="F320">
        <v>479.7</v>
      </c>
      <c r="G320">
        <v>19.8573815986339</v>
      </c>
      <c r="H320">
        <f>(Table2[[#This Row],[1Y Return vs Nifty]]-AVERAGE(Table2[1Y Return vs Nifty]))/_xlfn.STDEV.P(Table2[1Y Return vs Nifty])</f>
        <v>-6.8944923523139509E-2</v>
      </c>
      <c r="I320">
        <v>-6.5652245954344997</v>
      </c>
      <c r="J320">
        <f>(Table2[[#This Row],[1M Return vs Nifty]]-AVERAGE(Table2[1M Return vs Nifty]))/_xlfn.STDEV.P(Table2[1M Return vs Nifty])</f>
        <v>-0.72816154273861755</v>
      </c>
      <c r="K320">
        <v>20.144781417466501</v>
      </c>
      <c r="L320">
        <f>(Table2[[#This Row],[6M Return vs Nifty]]-AVERAGE(Table2[6M Return vs Nifty]))/_xlfn.STDEV.P(Table2[6M Return vs Nifty])</f>
        <v>0.37330929306497529</v>
      </c>
      <c r="M320">
        <v>1.40821104715587</v>
      </c>
      <c r="N320">
        <f>(Table2[[#This Row],[1W Return vs Nifty]]-AVERAGE(Table2[1W Return vs Nifty]))/_xlfn.STDEV.P(Table2[1W Return vs Nifty])</f>
        <v>0.28024245822953386</v>
      </c>
      <c r="O320">
        <v>492</v>
      </c>
      <c r="P320">
        <v>475.921487583594</v>
      </c>
      <c r="Q320">
        <v>412.19513307931402</v>
      </c>
      <c r="R320">
        <v>48.352637283905899</v>
      </c>
      <c r="S320" s="1">
        <f>(Table2[[#This Row],[Close Price]]-Table2[[#This Row],[20D EMA]])/Table2[[#This Row],[20D EMA]]</f>
        <v>-2.5000000000000022E-2</v>
      </c>
      <c r="T320" s="1">
        <f>(Table2[[#This Row],[Close Price]]-Table2[[#This Row],[50D EMA]])/Table2[[#This Row],[50D EMA]]</f>
        <v>7.9393608294315663E-3</v>
      </c>
      <c r="U320" s="1">
        <f>(Table2[[#This Row],[Close Price]]-Table2[[#This Row],[200D EMA]])/Table2[[#This Row],[200D EMA]]</f>
        <v>0.16376919935077636</v>
      </c>
      <c r="V320">
        <v>0.429925655709754</v>
      </c>
      <c r="W320">
        <v>465</v>
      </c>
      <c r="X320">
        <v>489.4</v>
      </c>
      <c r="Y320">
        <v>465</v>
      </c>
      <c r="Z320">
        <v>517.9</v>
      </c>
      <c r="AA320">
        <v>461</v>
      </c>
      <c r="AB320">
        <v>525.6</v>
      </c>
      <c r="AC320" s="1">
        <f>(Table2[[#This Row],[Close Price]]/Table2[[#This Row],[Day Low]])-1</f>
        <v>3.1612903225806344E-2</v>
      </c>
      <c r="AD320" s="1">
        <f>(Table2[[#This Row],[Day High]]/Table2[[#This Row],[Close Price]])-1</f>
        <v>2.0220971440483515E-2</v>
      </c>
      <c r="AE320" s="1">
        <f>(Table2[[#This Row],[Close Price]]/Table2[[#This Row],[Current Week Low]])-1</f>
        <v>3.1612903225806344E-2</v>
      </c>
      <c r="AF320" s="1">
        <f>(Table2[[#This Row],[Current Week High]]/Table2[[#This Row],[Close Price]])-1</f>
        <v>7.9633104023348E-2</v>
      </c>
      <c r="AG320" s="1">
        <f>(Table2[[#This Row],[Close Price]]/Table2[[#This Row],[Current Month Low]])-1</f>
        <v>4.0563991323210313E-2</v>
      </c>
      <c r="AH320" s="1">
        <f>(Table2[[#This Row],[Current Month High]]/Table2[[#This Row],[Close Price]])-1</f>
        <v>9.5684803001876206E-2</v>
      </c>
      <c r="AI320">
        <v>19.032728788826301</v>
      </c>
      <c r="AJ320">
        <v>64.788732394366093</v>
      </c>
      <c r="AK320" t="str">
        <f>IF(AND(Table2[[#This Row],[20D EMA]]&gt;Table2[[#This Row],[50D EMA]],Table2[[#This Row],[50D EMA]]&gt;Table2[[#This Row],[200D EMA]]),"Uptrend","Downtrend/NoTrend")</f>
        <v>Uptrend</v>
      </c>
      <c r="AL320">
        <v>7.0000000000000007E-2</v>
      </c>
      <c r="AM320" t="s">
        <v>3191</v>
      </c>
      <c r="AN320">
        <v>-8.14</v>
      </c>
      <c r="AO320" t="s">
        <v>3190</v>
      </c>
      <c r="AP320">
        <v>1.5303621280714001E-2</v>
      </c>
      <c r="AQ320">
        <f>(Table2[[#This Row],[Sharpe Ratio]]-AVERAGE(Table2[Sharpe Ratio]))/_xlfn.STDEV.P(Table2[Sharpe Ratio])</f>
        <v>-0.59150200563151756</v>
      </c>
      <c r="AR3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-0.73505672059876559</v>
      </c>
      <c r="AS320">
        <f>_xlfn.RANK.AVG(Table2[[#This Row],[1Y Return vs Nifty Z-Score]],Table2[1Y Return vs Nifty Z-Score])</f>
        <v>311</v>
      </c>
      <c r="AT320">
        <f>_xlfn.RANK.AVG(Table2[[#This Row],[6M Return vs Nifty Z-Score]],Table2[6M Return vs Nifty Z-Score])</f>
        <v>192</v>
      </c>
      <c r="AU320">
        <f>_xlfn.RANK.AVG(Table2[[#This Row],[Sharpe Ratio Z-Score]],Table2[Sharpe Ratio Z-Score])</f>
        <v>488</v>
      </c>
      <c r="AV320">
        <f>(Table2[[#This Row],[Rank 1Y]]+Table2[[#This Row],[Rank 6M]]+Table2[[#This Row],[Rank Sharpe]])/3</f>
        <v>330.33333333333331</v>
      </c>
    </row>
    <row r="321" spans="1:48" x14ac:dyDescent="0.3">
      <c r="A321" t="s">
        <v>1676</v>
      </c>
      <c r="B321" t="s">
        <v>1677</v>
      </c>
      <c r="C321" t="s">
        <v>3154</v>
      </c>
      <c r="D321" t="s">
        <v>190</v>
      </c>
      <c r="E321">
        <v>5287.8854342300001</v>
      </c>
      <c r="F321">
        <v>7712.6</v>
      </c>
      <c r="G321">
        <v>47.282906794278198</v>
      </c>
      <c r="H321">
        <f>(Table2[[#This Row],[1Y Return vs Nifty]]-AVERAGE(Table2[1Y Return vs Nifty]))/_xlfn.STDEV.P(Table2[1Y Return vs Nifty])</f>
        <v>0.39834584295666092</v>
      </c>
      <c r="I321">
        <v>4.1093871650925999</v>
      </c>
      <c r="J321">
        <f>(Table2[[#This Row],[1M Return vs Nifty]]-AVERAGE(Table2[1M Return vs Nifty]))/_xlfn.STDEV.P(Table2[1M Return vs Nifty])</f>
        <v>0.50039464402340739</v>
      </c>
      <c r="K321">
        <v>-19.958726336489999</v>
      </c>
      <c r="L321">
        <f>(Table2[[#This Row],[6M Return vs Nifty]]-AVERAGE(Table2[6M Return vs Nifty]))/_xlfn.STDEV.P(Table2[6M Return vs Nifty])</f>
        <v>-0.90042072080659996</v>
      </c>
      <c r="M321">
        <v>-1.9492517339611</v>
      </c>
      <c r="N321">
        <f>(Table2[[#This Row],[1W Return vs Nifty]]-AVERAGE(Table2[1W Return vs Nifty]))/_xlfn.STDEV.P(Table2[1W Return vs Nifty])</f>
        <v>-0.45924251616669343</v>
      </c>
      <c r="O321">
        <v>7790.32</v>
      </c>
      <c r="P321">
        <v>7668.4569321786803</v>
      </c>
      <c r="Q321">
        <v>6985.2794848985004</v>
      </c>
      <c r="R321">
        <v>47.6138982953293</v>
      </c>
      <c r="S321" s="1">
        <f>(Table2[[#This Row],[Close Price]]-Table2[[#This Row],[20D EMA]])/Table2[[#This Row],[20D EMA]]</f>
        <v>-9.9764836361021566E-3</v>
      </c>
      <c r="T321" s="1">
        <f>(Table2[[#This Row],[Close Price]]-Table2[[#This Row],[50D EMA]])/Table2[[#This Row],[50D EMA]]</f>
        <v>5.7564472503047123E-3</v>
      </c>
      <c r="U321" s="1">
        <f>(Table2[[#This Row],[Close Price]]-Table2[[#This Row],[200D EMA]])/Table2[[#This Row],[200D EMA]]</f>
        <v>0.10412189185470627</v>
      </c>
      <c r="V321">
        <v>0.83534978476778199</v>
      </c>
      <c r="W321">
        <v>7453</v>
      </c>
      <c r="X321">
        <v>7808</v>
      </c>
      <c r="Y321">
        <v>7453</v>
      </c>
      <c r="Z321">
        <v>8070</v>
      </c>
      <c r="AA321">
        <v>7453</v>
      </c>
      <c r="AB321">
        <v>8356.9</v>
      </c>
      <c r="AC321" s="1">
        <f>(Table2[[#This Row],[Close Price]]/Table2[[#This Row],[Day Low]])-1</f>
        <v>3.4831611431638265E-2</v>
      </c>
      <c r="AD321" s="1">
        <f>(Table2[[#This Row],[Day High]]/Table2[[#This Row],[Close Price]])-1</f>
        <v>1.2369369602987179E-2</v>
      </c>
      <c r="AE321" s="1">
        <f>(Table2[[#This Row],[Close Price]]/Table2[[#This Row],[Current Week Low]])-1</f>
        <v>3.4831611431638265E-2</v>
      </c>
      <c r="AF321" s="1">
        <f>(Table2[[#This Row],[Current Week High]]/Table2[[#This Row],[Close Price]])-1</f>
        <v>4.6339755724398968E-2</v>
      </c>
      <c r="AG321" s="1">
        <f>(Table2[[#This Row],[Close Price]]/Table2[[#This Row],[Current Month Low]])-1</f>
        <v>3.4831611431638265E-2</v>
      </c>
      <c r="AH321" s="1">
        <f>(Table2[[#This Row],[Current Month High]]/Table2[[#This Row],[Close Price]])-1</f>
        <v>8.3538625106967634E-2</v>
      </c>
      <c r="AI321">
        <v>17.767030573347402</v>
      </c>
      <c r="AJ321">
        <v>104.30457874730099</v>
      </c>
      <c r="AK321" t="str">
        <f>IF(AND(Table2[[#This Row],[20D EMA]]&gt;Table2[[#This Row],[50D EMA]],Table2[[#This Row],[50D EMA]]&gt;Table2[[#This Row],[200D EMA]]),"Uptrend","Downtrend/NoTrend")</f>
        <v>Uptrend</v>
      </c>
      <c r="AL321">
        <v>0.12</v>
      </c>
      <c r="AM321" t="s">
        <v>3191</v>
      </c>
      <c r="AN321">
        <v>-4.9000000000000004</v>
      </c>
      <c r="AO321" t="s">
        <v>3190</v>
      </c>
      <c r="AP321">
        <v>0.120148794518188</v>
      </c>
      <c r="AQ321">
        <f>(Table2[[#This Row],[Sharpe Ratio]]-AVERAGE(Table2[Sharpe Ratio]))/_xlfn.STDEV.P(Table2[Sharpe Ratio])</f>
        <v>0.63704225612855081</v>
      </c>
      <c r="AR3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0.1761195061353259</v>
      </c>
      <c r="AS321">
        <f>_xlfn.RANK.AVG(Table2[[#This Row],[1Y Return vs Nifty Z-Score]],Table2[1Y Return vs Nifty Z-Score])</f>
        <v>187</v>
      </c>
      <c r="AT321">
        <f>_xlfn.RANK.AVG(Table2[[#This Row],[6M Return vs Nifty Z-Score]],Table2[6M Return vs Nifty Z-Score])</f>
        <v>630</v>
      </c>
      <c r="AU321">
        <f>_xlfn.RANK.AVG(Table2[[#This Row],[Sharpe Ratio Z-Score]],Table2[Sharpe Ratio Z-Score])</f>
        <v>177</v>
      </c>
      <c r="AV321">
        <f>(Table2[[#This Row],[Rank 1Y]]+Table2[[#This Row],[Rank 6M]]+Table2[[#This Row],[Rank Sharpe]])/3</f>
        <v>331.33333333333331</v>
      </c>
    </row>
    <row r="322" spans="1:48" x14ac:dyDescent="0.3">
      <c r="A322" t="s">
        <v>778</v>
      </c>
      <c r="B322" t="s">
        <v>779</v>
      </c>
      <c r="C322" t="s">
        <v>3148</v>
      </c>
      <c r="D322" t="s">
        <v>48</v>
      </c>
      <c r="E322">
        <v>21044.039011249999</v>
      </c>
      <c r="F322">
        <v>221.74</v>
      </c>
      <c r="G322">
        <v>16.531905337814202</v>
      </c>
      <c r="H322">
        <f>(Table2[[#This Row],[1Y Return vs Nifty]]-AVERAGE(Table2[1Y Return vs Nifty]))/_xlfn.STDEV.P(Table2[1Y Return vs Nifty])</f>
        <v>-0.12560616664404126</v>
      </c>
      <c r="I322">
        <v>-2.3787503803866201</v>
      </c>
      <c r="J322">
        <f>(Table2[[#This Row],[1M Return vs Nifty]]-AVERAGE(Table2[1M Return vs Nifty]))/_xlfn.STDEV.P(Table2[1M Return vs Nifty])</f>
        <v>-0.24633429571536908</v>
      </c>
      <c r="K322">
        <v>-12.931092478234</v>
      </c>
      <c r="L322">
        <f>(Table2[[#This Row],[6M Return vs Nifty]]-AVERAGE(Table2[6M Return vs Nifty]))/_xlfn.STDEV.P(Table2[6M Return vs Nifty])</f>
        <v>-0.67721560302291528</v>
      </c>
      <c r="M322">
        <v>2.0305345383967199</v>
      </c>
      <c r="N322">
        <f>(Table2[[#This Row],[1W Return vs Nifty]]-AVERAGE(Table2[1W Return vs Nifty]))/_xlfn.STDEV.P(Table2[1W Return vs Nifty])</f>
        <v>0.41730991094253478</v>
      </c>
      <c r="O322">
        <v>225.66</v>
      </c>
      <c r="P322">
        <v>239.523639305861</v>
      </c>
      <c r="Q322">
        <v>232.33597220720199</v>
      </c>
      <c r="R322">
        <v>50.300240923522203</v>
      </c>
      <c r="S322" s="1">
        <f>(Table2[[#This Row],[Close Price]]-Table2[[#This Row],[20D EMA]])/Table2[[#This Row],[20D EMA]]</f>
        <v>-1.7371266507134574E-2</v>
      </c>
      <c r="T322" s="1">
        <f>(Table2[[#This Row],[Close Price]]-Table2[[#This Row],[50D EMA]])/Table2[[#This Row],[50D EMA]]</f>
        <v>-7.4245862986208527E-2</v>
      </c>
      <c r="U322" s="1">
        <f>(Table2[[#This Row],[Close Price]]-Table2[[#This Row],[200D EMA]])/Table2[[#This Row],[200D EMA]]</f>
        <v>-4.560624903040101E-2</v>
      </c>
      <c r="V322">
        <v>0.61392709676310597</v>
      </c>
      <c r="W322">
        <v>216.2</v>
      </c>
      <c r="X322">
        <v>223.73</v>
      </c>
      <c r="Y322">
        <v>216.2</v>
      </c>
      <c r="Z322">
        <v>231.5</v>
      </c>
      <c r="AA322">
        <v>202.89</v>
      </c>
      <c r="AB322">
        <v>231.5</v>
      </c>
      <c r="AC322" s="1">
        <f>(Table2[[#This Row],[Close Price]]/Table2[[#This Row],[Day Low]])-1</f>
        <v>2.5624421831637489E-2</v>
      </c>
      <c r="AD322" s="1">
        <f>(Table2[[#This Row],[Day High]]/Table2[[#This Row],[Close Price]])-1</f>
        <v>8.9744746099034156E-3</v>
      </c>
      <c r="AE322" s="1">
        <f>(Table2[[#This Row],[Close Price]]/Table2[[#This Row],[Current Week Low]])-1</f>
        <v>2.5624421831637489E-2</v>
      </c>
      <c r="AF322" s="1">
        <f>(Table2[[#This Row],[Current Week High]]/Table2[[#This Row],[Close Price]])-1</f>
        <v>4.4015513664652284E-2</v>
      </c>
      <c r="AG322" s="1">
        <f>(Table2[[#This Row],[Close Price]]/Table2[[#This Row],[Current Month Low]])-1</f>
        <v>9.2907486815515972E-2</v>
      </c>
      <c r="AH322" s="1">
        <f>(Table2[[#This Row],[Current Month High]]/Table2[[#This Row],[Close Price]])-1</f>
        <v>4.4015513664652284E-2</v>
      </c>
      <c r="AI322">
        <v>58.564084062415397</v>
      </c>
      <c r="AJ322">
        <v>74.255402750491101</v>
      </c>
      <c r="AK322" t="str">
        <f>IF(AND(Table2[[#This Row],[20D EMA]]&gt;Table2[[#This Row],[50D EMA]],Table2[[#This Row],[50D EMA]]&gt;Table2[[#This Row],[200D EMA]]),"Uptrend","Downtrend/NoTrend")</f>
        <v>Downtrend/NoTrend</v>
      </c>
      <c r="AL322">
        <v>-0.21</v>
      </c>
      <c r="AM322" t="s">
        <v>3190</v>
      </c>
      <c r="AN322">
        <v>-1.52</v>
      </c>
      <c r="AO322" t="s">
        <v>3190</v>
      </c>
      <c r="AP322">
        <v>0.14848254744422801</v>
      </c>
      <c r="AQ322">
        <f>(Table2[[#This Row],[Sharpe Ratio]]-AVERAGE(Table2[Sharpe Ratio]))/_xlfn.STDEV.P(Table2[Sharpe Ratio])</f>
        <v>0.96904866611912921</v>
      </c>
      <c r="AR3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2">
        <f>_xlfn.RANK.AVG(Table2[[#This Row],[1Y Return vs Nifty Z-Score]],Table2[1Y Return vs Nifty Z-Score])</f>
        <v>334</v>
      </c>
      <c r="AT322">
        <f>_xlfn.RANK.AVG(Table2[[#This Row],[6M Return vs Nifty Z-Score]],Table2[6M Return vs Nifty Z-Score])</f>
        <v>548</v>
      </c>
      <c r="AU322">
        <f>_xlfn.RANK.AVG(Table2[[#This Row],[Sharpe Ratio Z-Score]],Table2[Sharpe Ratio Z-Score])</f>
        <v>118</v>
      </c>
      <c r="AV322">
        <f>(Table2[[#This Row],[Rank 1Y]]+Table2[[#This Row],[Rank 6M]]+Table2[[#This Row],[Rank Sharpe]])/3</f>
        <v>333.33333333333331</v>
      </c>
    </row>
    <row r="323" spans="1:48" x14ac:dyDescent="0.3">
      <c r="A323" t="s">
        <v>131</v>
      </c>
      <c r="B323" t="s">
        <v>132</v>
      </c>
      <c r="C323" t="s">
        <v>3158</v>
      </c>
      <c r="D323" t="s">
        <v>133</v>
      </c>
      <c r="E323">
        <v>213124.3378866</v>
      </c>
      <c r="F323">
        <v>875.15</v>
      </c>
      <c r="G323">
        <v>27.904181681159798</v>
      </c>
      <c r="H323">
        <f>(Table2[[#This Row],[1Y Return vs Nifty]]-AVERAGE(Table2[1Y Return vs Nifty]))/_xlfn.STDEV.P(Table2[1Y Return vs Nifty])</f>
        <v>6.8160760012519445E-2</v>
      </c>
      <c r="I323">
        <v>2.4124972359730998</v>
      </c>
      <c r="J323">
        <f>(Table2[[#This Row],[1M Return vs Nifty]]-AVERAGE(Table2[1M Return vs Nifty]))/_xlfn.STDEV.P(Table2[1M Return vs Nifty])</f>
        <v>0.30509717865020353</v>
      </c>
      <c r="K323">
        <v>-10.763091288148701</v>
      </c>
      <c r="L323">
        <f>(Table2[[#This Row],[6M Return vs Nifty]]-AVERAGE(Table2[6M Return vs Nifty]))/_xlfn.STDEV.P(Table2[6M Return vs Nifty])</f>
        <v>-0.60835758185272226</v>
      </c>
      <c r="M323">
        <v>0.42981819361110402</v>
      </c>
      <c r="N323">
        <f>(Table2[[#This Row],[1W Return vs Nifty]]-AVERAGE(Table2[1W Return vs Nifty]))/_xlfn.STDEV.P(Table2[1W Return vs Nifty])</f>
        <v>6.4750325800800049E-2</v>
      </c>
      <c r="O323">
        <v>867.44</v>
      </c>
      <c r="P323">
        <v>860.85470038640005</v>
      </c>
      <c r="Q323">
        <v>809.09113565305199</v>
      </c>
      <c r="R323">
        <v>47.153985458790203</v>
      </c>
      <c r="S323" s="1">
        <f>(Table2[[#This Row],[Close Price]]-Table2[[#This Row],[20D EMA]])/Table2[[#This Row],[20D EMA]]</f>
        <v>8.8882228165635922E-3</v>
      </c>
      <c r="T323" s="1">
        <f>(Table2[[#This Row],[Close Price]]-Table2[[#This Row],[50D EMA]])/Table2[[#This Row],[50D EMA]]</f>
        <v>1.6605937804815826E-2</v>
      </c>
      <c r="U323" s="1">
        <f>(Table2[[#This Row],[Close Price]]-Table2[[#This Row],[200D EMA]])/Table2[[#This Row],[200D EMA]]</f>
        <v>8.1645764532606149E-2</v>
      </c>
      <c r="V323">
        <v>0.97049668765624897</v>
      </c>
      <c r="W323">
        <v>846.75</v>
      </c>
      <c r="X323">
        <v>880.35</v>
      </c>
      <c r="Y323">
        <v>843.8</v>
      </c>
      <c r="Z323">
        <v>888.1</v>
      </c>
      <c r="AA323">
        <v>815.7</v>
      </c>
      <c r="AB323">
        <v>916.1</v>
      </c>
      <c r="AC323" s="1">
        <f>(Table2[[#This Row],[Close Price]]/Table2[[#This Row],[Day Low]])-1</f>
        <v>3.354000590493067E-2</v>
      </c>
      <c r="AD323" s="1">
        <f>(Table2[[#This Row],[Day High]]/Table2[[#This Row],[Close Price]])-1</f>
        <v>5.9418385419642838E-3</v>
      </c>
      <c r="AE323" s="1">
        <f>(Table2[[#This Row],[Close Price]]/Table2[[#This Row],[Current Week Low]])-1</f>
        <v>3.7153353875325923E-2</v>
      </c>
      <c r="AF323" s="1">
        <f>(Table2[[#This Row],[Current Week High]]/Table2[[#This Row],[Close Price]])-1</f>
        <v>1.4797463292007151E-2</v>
      </c>
      <c r="AG323" s="1">
        <f>(Table2[[#This Row],[Close Price]]/Table2[[#This Row],[Current Month Low]])-1</f>
        <v>7.2882187078582739E-2</v>
      </c>
      <c r="AH323" s="1">
        <f>(Table2[[#This Row],[Current Month High]]/Table2[[#This Row],[Close Price]])-1</f>
        <v>4.6791978517968458E-2</v>
      </c>
      <c r="AI323">
        <v>10.563903330857499</v>
      </c>
      <c r="AJ323">
        <v>70.428432327166405</v>
      </c>
      <c r="AK323" t="str">
        <f>IF(AND(Table2[[#This Row],[20D EMA]]&gt;Table2[[#This Row],[50D EMA]],Table2[[#This Row],[50D EMA]]&gt;Table2[[#This Row],[200D EMA]]),"Uptrend","Downtrend/NoTrend")</f>
        <v>Uptrend</v>
      </c>
      <c r="AL323">
        <v>0.03</v>
      </c>
      <c r="AM323" t="s">
        <v>3191</v>
      </c>
      <c r="AN323">
        <v>-4.22</v>
      </c>
      <c r="AO323" t="s">
        <v>3190</v>
      </c>
      <c r="AP323">
        <v>0.10864290476288101</v>
      </c>
      <c r="AQ323">
        <f>(Table2[[#This Row],[Sharpe Ratio]]-AVERAGE(Table2[Sharpe Ratio]))/_xlfn.STDEV.P(Table2[Sharpe Ratio])</f>
        <v>0.50221969445172954</v>
      </c>
      <c r="AR3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0.33187037706253025</v>
      </c>
      <c r="AS323">
        <f>_xlfn.RANK.AVG(Table2[[#This Row],[1Y Return vs Nifty Z-Score]],Table2[1Y Return vs Nifty Z-Score])</f>
        <v>269</v>
      </c>
      <c r="AT323">
        <f>_xlfn.RANK.AVG(Table2[[#This Row],[6M Return vs Nifty Z-Score]],Table2[6M Return vs Nifty Z-Score])</f>
        <v>521</v>
      </c>
      <c r="AU323">
        <f>_xlfn.RANK.AVG(Table2[[#This Row],[Sharpe Ratio Z-Score]],Table2[Sharpe Ratio Z-Score])</f>
        <v>211</v>
      </c>
      <c r="AV323">
        <f>(Table2[[#This Row],[Rank 1Y]]+Table2[[#This Row],[Rank 6M]]+Table2[[#This Row],[Rank Sharpe]])/3</f>
        <v>333.66666666666669</v>
      </c>
    </row>
    <row r="324" spans="1:48" x14ac:dyDescent="0.3">
      <c r="A324" t="s">
        <v>590</v>
      </c>
      <c r="B324" t="s">
        <v>591</v>
      </c>
      <c r="C324" t="s">
        <v>3151</v>
      </c>
      <c r="D324" t="s">
        <v>190</v>
      </c>
      <c r="E324">
        <v>33679.609010879998</v>
      </c>
      <c r="F324">
        <v>2386.15</v>
      </c>
      <c r="G324">
        <v>22.3508758122783</v>
      </c>
      <c r="H324">
        <f>(Table2[[#This Row],[1Y Return vs Nifty]]-AVERAGE(Table2[1Y Return vs Nifty]))/_xlfn.STDEV.P(Table2[1Y Return vs Nifty])</f>
        <v>-2.6459435497120119E-2</v>
      </c>
      <c r="I324">
        <v>1.8024953075507799</v>
      </c>
      <c r="J324">
        <f>(Table2[[#This Row],[1M Return vs Nifty]]-AVERAGE(Table2[1M Return vs Nifty]))/_xlfn.STDEV.P(Table2[1M Return vs Nifty])</f>
        <v>0.23489119271718431</v>
      </c>
      <c r="K324">
        <v>14.8021047795801</v>
      </c>
      <c r="L324">
        <f>(Table2[[#This Row],[6M Return vs Nifty]]-AVERAGE(Table2[6M Return vs Nifty]))/_xlfn.STDEV.P(Table2[6M Return vs Nifty])</f>
        <v>0.2036202067676548</v>
      </c>
      <c r="M324">
        <v>1.9012388656496499</v>
      </c>
      <c r="N324">
        <f>(Table2[[#This Row],[1W Return vs Nifty]]-AVERAGE(Table2[1W Return vs Nifty]))/_xlfn.STDEV.P(Table2[1W Return vs Nifty])</f>
        <v>0.38883239280334592</v>
      </c>
      <c r="O324">
        <v>2371</v>
      </c>
      <c r="P324">
        <v>2417.4964286212298</v>
      </c>
      <c r="Q324">
        <v>2234.56495714823</v>
      </c>
      <c r="R324">
        <v>56.173420250222797</v>
      </c>
      <c r="S324" s="1">
        <f>(Table2[[#This Row],[Close Price]]-Table2[[#This Row],[20D EMA]])/Table2[[#This Row],[20D EMA]]</f>
        <v>6.389708983551283E-3</v>
      </c>
      <c r="T324" s="1">
        <f>(Table2[[#This Row],[Close Price]]-Table2[[#This Row],[50D EMA]])/Table2[[#This Row],[50D EMA]]</f>
        <v>-1.2966483941863581E-2</v>
      </c>
      <c r="U324" s="1">
        <f>(Table2[[#This Row],[Close Price]]-Table2[[#This Row],[200D EMA]])/Table2[[#This Row],[200D EMA]]</f>
        <v>6.783648976811317E-2</v>
      </c>
      <c r="V324">
        <v>0.99069973113319298</v>
      </c>
      <c r="W324">
        <v>2325</v>
      </c>
      <c r="X324">
        <v>2425</v>
      </c>
      <c r="Y324">
        <v>2305.6</v>
      </c>
      <c r="Z324">
        <v>2459</v>
      </c>
      <c r="AA324">
        <v>2158.25</v>
      </c>
      <c r="AB324">
        <v>2459</v>
      </c>
      <c r="AC324" s="1">
        <f>(Table2[[#This Row],[Close Price]]/Table2[[#This Row],[Day Low]])-1</f>
        <v>2.6301075268817309E-2</v>
      </c>
      <c r="AD324" s="1">
        <f>(Table2[[#This Row],[Day High]]/Table2[[#This Row],[Close Price]])-1</f>
        <v>1.628145757810695E-2</v>
      </c>
      <c r="AE324" s="1">
        <f>(Table2[[#This Row],[Close Price]]/Table2[[#This Row],[Current Week Low]])-1</f>
        <v>3.4936675919500448E-2</v>
      </c>
      <c r="AF324" s="1">
        <f>(Table2[[#This Row],[Current Week High]]/Table2[[#This Row],[Close Price]])-1</f>
        <v>3.0530352241057823E-2</v>
      </c>
      <c r="AG324" s="1">
        <f>(Table2[[#This Row],[Close Price]]/Table2[[#This Row],[Current Month Low]])-1</f>
        <v>0.10559481061044829</v>
      </c>
      <c r="AH324" s="1">
        <f>(Table2[[#This Row],[Current Month High]]/Table2[[#This Row],[Close Price]])-1</f>
        <v>3.0530352241057823E-2</v>
      </c>
      <c r="AI324">
        <v>28.2945330343859</v>
      </c>
      <c r="AJ324">
        <v>53.0220925385577</v>
      </c>
      <c r="AK324" t="str">
        <f>IF(AND(Table2[[#This Row],[20D EMA]]&gt;Table2[[#This Row],[50D EMA]],Table2[[#This Row],[50D EMA]]&gt;Table2[[#This Row],[200D EMA]]),"Uptrend","Downtrend/NoTrend")</f>
        <v>Downtrend/NoTrend</v>
      </c>
      <c r="AL324">
        <v>-0.03</v>
      </c>
      <c r="AM324" t="s">
        <v>3190</v>
      </c>
      <c r="AN324">
        <v>-0.41</v>
      </c>
      <c r="AO324" t="s">
        <v>3190</v>
      </c>
      <c r="AP324">
        <v>1.9680605951597999E-2</v>
      </c>
      <c r="AQ324">
        <f>(Table2[[#This Row],[Sharpe Ratio]]-AVERAGE(Table2[Sharpe Ratio]))/_xlfn.STDEV.P(Table2[Sharpe Ratio])</f>
        <v>-0.54021381338401453</v>
      </c>
      <c r="AR3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4">
        <f>_xlfn.RANK.AVG(Table2[[#This Row],[1Y Return vs Nifty Z-Score]],Table2[1Y Return vs Nifty Z-Score])</f>
        <v>293</v>
      </c>
      <c r="AT324">
        <f>_xlfn.RANK.AVG(Table2[[#This Row],[6M Return vs Nifty Z-Score]],Table2[6M Return vs Nifty Z-Score])</f>
        <v>238</v>
      </c>
      <c r="AU324">
        <f>_xlfn.RANK.AVG(Table2[[#This Row],[Sharpe Ratio Z-Score]],Table2[Sharpe Ratio Z-Score])</f>
        <v>477</v>
      </c>
      <c r="AV324">
        <f>(Table2[[#This Row],[Rank 1Y]]+Table2[[#This Row],[Rank 6M]]+Table2[[#This Row],[Rank Sharpe]])/3</f>
        <v>336</v>
      </c>
    </row>
    <row r="325" spans="1:48" x14ac:dyDescent="0.3">
      <c r="A325" t="s">
        <v>794</v>
      </c>
      <c r="B325" t="s">
        <v>795</v>
      </c>
      <c r="C325" t="s">
        <v>3151</v>
      </c>
      <c r="D325" t="s">
        <v>190</v>
      </c>
      <c r="E325">
        <v>20159.95353468</v>
      </c>
      <c r="F325">
        <v>1710.5</v>
      </c>
      <c r="G325">
        <v>11.135378840293599</v>
      </c>
      <c r="H325">
        <f>(Table2[[#This Row],[1Y Return vs Nifty]]-AVERAGE(Table2[1Y Return vs Nifty]))/_xlfn.STDEV.P(Table2[1Y Return vs Nifty])</f>
        <v>-0.21755507137296351</v>
      </c>
      <c r="I325">
        <v>-12.2594808688408</v>
      </c>
      <c r="J325">
        <f>(Table2[[#This Row],[1M Return vs Nifty]]-AVERAGE(Table2[1M Return vs Nifty]))/_xlfn.STDEV.P(Table2[1M Return vs Nifty])</f>
        <v>-1.3835215624416988</v>
      </c>
      <c r="K325">
        <v>-15.7432246568226</v>
      </c>
      <c r="L325">
        <f>(Table2[[#This Row],[6M Return vs Nifty]]-AVERAGE(Table2[6M Return vs Nifty]))/_xlfn.STDEV.P(Table2[6M Return vs Nifty])</f>
        <v>-0.76653190873906507</v>
      </c>
      <c r="M325">
        <v>-2.6617230585175702</v>
      </c>
      <c r="N325">
        <f>(Table2[[#This Row],[1W Return vs Nifty]]-AVERAGE(Table2[1W Return vs Nifty]))/_xlfn.STDEV.P(Table2[1W Return vs Nifty])</f>
        <v>-0.61616513111297433</v>
      </c>
      <c r="O325">
        <v>1791.09</v>
      </c>
      <c r="P325">
        <v>1860.6029316426</v>
      </c>
      <c r="Q325">
        <v>1819.8157608735901</v>
      </c>
      <c r="R325">
        <v>27.794744807009099</v>
      </c>
      <c r="S325" s="1">
        <f>(Table2[[#This Row],[Close Price]]-Table2[[#This Row],[20D EMA]])/Table2[[#This Row],[20D EMA]]</f>
        <v>-4.4994947210916215E-2</v>
      </c>
      <c r="T325" s="1">
        <f>(Table2[[#This Row],[Close Price]]-Table2[[#This Row],[50D EMA]])/Table2[[#This Row],[50D EMA]]</f>
        <v>-8.0674349744297283E-2</v>
      </c>
      <c r="U325" s="1">
        <f>(Table2[[#This Row],[Close Price]]-Table2[[#This Row],[200D EMA]])/Table2[[#This Row],[200D EMA]]</f>
        <v>-6.0069685747261466E-2</v>
      </c>
      <c r="V325">
        <v>0.465407954668345</v>
      </c>
      <c r="W325">
        <v>1675.1</v>
      </c>
      <c r="X325">
        <v>1724.55</v>
      </c>
      <c r="Y325">
        <v>1675.1</v>
      </c>
      <c r="Z325">
        <v>1794.95</v>
      </c>
      <c r="AA325">
        <v>1675.1</v>
      </c>
      <c r="AB325">
        <v>1859</v>
      </c>
      <c r="AC325" s="1">
        <f>(Table2[[#This Row],[Close Price]]/Table2[[#This Row],[Day Low]])-1</f>
        <v>2.1133066682586188E-2</v>
      </c>
      <c r="AD325" s="1">
        <f>(Table2[[#This Row],[Day High]]/Table2[[#This Row],[Close Price]])-1</f>
        <v>8.2139725226542115E-3</v>
      </c>
      <c r="AE325" s="1">
        <f>(Table2[[#This Row],[Close Price]]/Table2[[#This Row],[Current Week Low]])-1</f>
        <v>2.1133066682586188E-2</v>
      </c>
      <c r="AF325" s="1">
        <f>(Table2[[#This Row],[Current Week High]]/Table2[[#This Row],[Close Price]])-1</f>
        <v>4.9371528792750752E-2</v>
      </c>
      <c r="AG325" s="1">
        <f>(Table2[[#This Row],[Close Price]]/Table2[[#This Row],[Current Month Low]])-1</f>
        <v>2.1133066682586188E-2</v>
      </c>
      <c r="AH325" s="1">
        <f>(Table2[[#This Row],[Current Month High]]/Table2[[#This Row],[Close Price]])-1</f>
        <v>8.6816720257234747E-2</v>
      </c>
      <c r="AI325">
        <v>41.967261034785103</v>
      </c>
      <c r="AJ325">
        <v>53.635424619391898</v>
      </c>
      <c r="AK325" t="str">
        <f>IF(AND(Table2[[#This Row],[20D EMA]]&gt;Table2[[#This Row],[50D EMA]],Table2[[#This Row],[50D EMA]]&gt;Table2[[#This Row],[200D EMA]]),"Uptrend","Downtrend/NoTrend")</f>
        <v>Downtrend/NoTrend</v>
      </c>
      <c r="AL325">
        <v>-0.11</v>
      </c>
      <c r="AM325" t="s">
        <v>3190</v>
      </c>
      <c r="AN325">
        <v>-6.72</v>
      </c>
      <c r="AO325" t="s">
        <v>3190</v>
      </c>
      <c r="AP325">
        <v>0.19116246582136401</v>
      </c>
      <c r="AQ325">
        <f>(Table2[[#This Row],[Sharpe Ratio]]-AVERAGE(Table2[Sharpe Ratio]))/_xlfn.STDEV.P(Table2[Sharpe Ratio])</f>
        <v>1.4691591356383629</v>
      </c>
      <c r="AR3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5">
        <f>_xlfn.RANK.AVG(Table2[[#This Row],[1Y Return vs Nifty Z-Score]],Table2[1Y Return vs Nifty Z-Score])</f>
        <v>367</v>
      </c>
      <c r="AT325">
        <f>_xlfn.RANK.AVG(Table2[[#This Row],[6M Return vs Nifty Z-Score]],Table2[6M Return vs Nifty Z-Score])</f>
        <v>585</v>
      </c>
      <c r="AU325">
        <f>_xlfn.RANK.AVG(Table2[[#This Row],[Sharpe Ratio Z-Score]],Table2[Sharpe Ratio Z-Score])</f>
        <v>56</v>
      </c>
      <c r="AV325">
        <f>(Table2[[#This Row],[Rank 1Y]]+Table2[[#This Row],[Rank 6M]]+Table2[[#This Row],[Rank Sharpe]])/3</f>
        <v>336</v>
      </c>
    </row>
    <row r="326" spans="1:48" x14ac:dyDescent="0.3">
      <c r="A326" t="s">
        <v>1680</v>
      </c>
      <c r="B326" t="s">
        <v>1681</v>
      </c>
      <c r="C326" t="s">
        <v>3155</v>
      </c>
      <c r="D326" t="s">
        <v>1615</v>
      </c>
      <c r="E326">
        <v>5271.0069675599998</v>
      </c>
      <c r="F326">
        <v>444</v>
      </c>
      <c r="G326">
        <v>9.2152083373453308</v>
      </c>
      <c r="H326">
        <f>(Table2[[#This Row],[1Y Return vs Nifty]]-AVERAGE(Table2[1Y Return vs Nifty]))/_xlfn.STDEV.P(Table2[1Y Return vs Nifty])</f>
        <v>-0.25027196338118313</v>
      </c>
      <c r="I326">
        <v>7.9522555465122498</v>
      </c>
      <c r="J326">
        <f>(Table2[[#This Row],[1M Return vs Nifty]]-AVERAGE(Table2[1M Return vs Nifty]))/_xlfn.STDEV.P(Table2[1M Return vs Nifty])</f>
        <v>0.94267580898000092</v>
      </c>
      <c r="K326">
        <v>8.7496297216057695</v>
      </c>
      <c r="L326">
        <f>(Table2[[#This Row],[6M Return vs Nifty]]-AVERAGE(Table2[6M Return vs Nifty]))/_xlfn.STDEV.P(Table2[6M Return vs Nifty])</f>
        <v>1.1387168529486296E-2</v>
      </c>
      <c r="M326">
        <v>5.8629741174732901</v>
      </c>
      <c r="N326">
        <f>(Table2[[#This Row],[1W Return vs Nifty]]-AVERAGE(Table2[1W Return vs Nifty]))/_xlfn.STDEV.P(Table2[1W Return vs Nifty])</f>
        <v>1.2614090622265566</v>
      </c>
      <c r="O326">
        <v>425.62</v>
      </c>
      <c r="P326">
        <v>412.39947614069303</v>
      </c>
      <c r="Q326">
        <v>377.89029020357498</v>
      </c>
      <c r="R326">
        <v>60.5668095251865</v>
      </c>
      <c r="S326" s="1">
        <f>(Table2[[#This Row],[Close Price]]-Table2[[#This Row],[20D EMA]])/Table2[[#This Row],[20D EMA]]</f>
        <v>4.3184060899393813E-2</v>
      </c>
      <c r="T326" s="1">
        <f>(Table2[[#This Row],[Close Price]]-Table2[[#This Row],[50D EMA]])/Table2[[#This Row],[50D EMA]]</f>
        <v>7.6626003881067564E-2</v>
      </c>
      <c r="U326" s="1">
        <f>(Table2[[#This Row],[Close Price]]-Table2[[#This Row],[200D EMA]])/Table2[[#This Row],[200D EMA]]</f>
        <v>0.1749441875333996</v>
      </c>
      <c r="V326">
        <v>0.99374330475505201</v>
      </c>
      <c r="W326">
        <v>423.5</v>
      </c>
      <c r="X326">
        <v>448</v>
      </c>
      <c r="Y326">
        <v>423.5</v>
      </c>
      <c r="Z326">
        <v>459</v>
      </c>
      <c r="AA326">
        <v>390.1</v>
      </c>
      <c r="AB326">
        <v>459</v>
      </c>
      <c r="AC326" s="1">
        <f>(Table2[[#This Row],[Close Price]]/Table2[[#This Row],[Day Low]])-1</f>
        <v>4.840613931523019E-2</v>
      </c>
      <c r="AD326" s="1">
        <f>(Table2[[#This Row],[Day High]]/Table2[[#This Row],[Close Price]])-1</f>
        <v>9.009009009008917E-3</v>
      </c>
      <c r="AE326" s="1">
        <f>(Table2[[#This Row],[Close Price]]/Table2[[#This Row],[Current Week Low]])-1</f>
        <v>4.840613931523019E-2</v>
      </c>
      <c r="AF326" s="1">
        <f>(Table2[[#This Row],[Current Week High]]/Table2[[#This Row],[Close Price]])-1</f>
        <v>3.3783783783783772E-2</v>
      </c>
      <c r="AG326" s="1">
        <f>(Table2[[#This Row],[Close Price]]/Table2[[#This Row],[Current Month Low]])-1</f>
        <v>0.13816970007690332</v>
      </c>
      <c r="AH326" s="1">
        <f>(Table2[[#This Row],[Current Month High]]/Table2[[#This Row],[Close Price]])-1</f>
        <v>3.3783783783783772E-2</v>
      </c>
      <c r="AI326">
        <v>3.3783783783783701</v>
      </c>
      <c r="AJ326">
        <v>55.652936021034101</v>
      </c>
      <c r="AK326" t="str">
        <f>IF(AND(Table2[[#This Row],[20D EMA]]&gt;Table2[[#This Row],[50D EMA]],Table2[[#This Row],[50D EMA]]&gt;Table2[[#This Row],[200D EMA]]),"Uptrend","Downtrend/NoTrend")</f>
        <v>Uptrend</v>
      </c>
      <c r="AL326">
        <v>0.15</v>
      </c>
      <c r="AM326" t="s">
        <v>3191</v>
      </c>
      <c r="AN326">
        <v>7.64</v>
      </c>
      <c r="AO326" t="s">
        <v>3191</v>
      </c>
      <c r="AP326">
        <v>7.2980250382054995E-2</v>
      </c>
      <c r="AQ326">
        <f>(Table2[[#This Row],[Sharpe Ratio]]-AVERAGE(Table2[Sharpe Ratio]))/_xlfn.STDEV.P(Table2[Sharpe Ratio])</f>
        <v>8.4335417609917127E-2</v>
      </c>
      <c r="AR3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2.0495354939647776</v>
      </c>
      <c r="AS326">
        <f>_xlfn.RANK.AVG(Table2[[#This Row],[1Y Return vs Nifty Z-Score]],Table2[1Y Return vs Nifty Z-Score])</f>
        <v>379</v>
      </c>
      <c r="AT326">
        <f>_xlfn.RANK.AVG(Table2[[#This Row],[6M Return vs Nifty Z-Score]],Table2[6M Return vs Nifty Z-Score])</f>
        <v>312</v>
      </c>
      <c r="AU326">
        <f>_xlfn.RANK.AVG(Table2[[#This Row],[Sharpe Ratio Z-Score]],Table2[Sharpe Ratio Z-Score])</f>
        <v>317</v>
      </c>
      <c r="AV326">
        <f>(Table2[[#This Row],[Rank 1Y]]+Table2[[#This Row],[Rank 6M]]+Table2[[#This Row],[Rank Sharpe]])/3</f>
        <v>336</v>
      </c>
    </row>
    <row r="327" spans="1:48" x14ac:dyDescent="0.3">
      <c r="A327" t="s">
        <v>261</v>
      </c>
      <c r="B327" t="s">
        <v>262</v>
      </c>
      <c r="C327" t="s">
        <v>3146</v>
      </c>
      <c r="D327" t="s">
        <v>263</v>
      </c>
      <c r="E327">
        <v>101492.70786540001</v>
      </c>
      <c r="F327">
        <v>384.55</v>
      </c>
      <c r="G327">
        <v>78.308688727799705</v>
      </c>
      <c r="H327">
        <f>(Table2[[#This Row],[1Y Return vs Nifty]]-AVERAGE(Table2[1Y Return vs Nifty]))/_xlfn.STDEV.P(Table2[1Y Return vs Nifty])</f>
        <v>0.92697970928834306</v>
      </c>
      <c r="I327">
        <v>-8.2622900441049296</v>
      </c>
      <c r="J327">
        <f>(Table2[[#This Row],[1M Return vs Nifty]]-AVERAGE(Table2[1M Return vs Nifty]))/_xlfn.STDEV.P(Table2[1M Return vs Nifty])</f>
        <v>-0.92347920890553925</v>
      </c>
      <c r="K327">
        <v>-1.33631350826797</v>
      </c>
      <c r="L327">
        <f>(Table2[[#This Row],[6M Return vs Nifty]]-AVERAGE(Table2[6M Return vs Nifty]))/_xlfn.STDEV.P(Table2[6M Return vs Nifty])</f>
        <v>-0.30895310416966609</v>
      </c>
      <c r="M327">
        <v>1.3859412821018899</v>
      </c>
      <c r="N327">
        <f>(Table2[[#This Row],[1W Return vs Nifty]]-AVERAGE(Table2[1W Return vs Nifty]))/_xlfn.STDEV.P(Table2[1W Return vs Nifty])</f>
        <v>0.27533751729217709</v>
      </c>
      <c r="O327">
        <v>388.73</v>
      </c>
      <c r="P327">
        <v>398.155994432147</v>
      </c>
      <c r="Q327">
        <v>343.48183675446899</v>
      </c>
      <c r="R327">
        <v>49.134301468460102</v>
      </c>
      <c r="S327" s="1">
        <f>(Table2[[#This Row],[Close Price]]-Table2[[#This Row],[20D EMA]])/Table2[[#This Row],[20D EMA]]</f>
        <v>-1.0752964782754114E-2</v>
      </c>
      <c r="T327" s="1">
        <f>(Table2[[#This Row],[Close Price]]-Table2[[#This Row],[50D EMA]])/Table2[[#This Row],[50D EMA]]</f>
        <v>-3.4172521881912027E-2</v>
      </c>
      <c r="U327" s="1">
        <f>(Table2[[#This Row],[Close Price]]-Table2[[#This Row],[200D EMA]])/Table2[[#This Row],[200D EMA]]</f>
        <v>0.1195642938024923</v>
      </c>
      <c r="V327">
        <v>0.49583459740542501</v>
      </c>
      <c r="W327">
        <v>378.2</v>
      </c>
      <c r="X327">
        <v>386.35</v>
      </c>
      <c r="Y327">
        <v>378.2</v>
      </c>
      <c r="Z327">
        <v>391</v>
      </c>
      <c r="AA327">
        <v>352.3</v>
      </c>
      <c r="AB327">
        <v>395.6</v>
      </c>
      <c r="AC327" s="1">
        <f>(Table2[[#This Row],[Close Price]]/Table2[[#This Row],[Day Low]])-1</f>
        <v>1.6790058170280231E-2</v>
      </c>
      <c r="AD327" s="1">
        <f>(Table2[[#This Row],[Day High]]/Table2[[#This Row],[Close Price]])-1</f>
        <v>4.6807957352750229E-3</v>
      </c>
      <c r="AE327" s="1">
        <f>(Table2[[#This Row],[Close Price]]/Table2[[#This Row],[Current Week Low]])-1</f>
        <v>1.6790058170280231E-2</v>
      </c>
      <c r="AF327" s="1">
        <f>(Table2[[#This Row],[Current Week High]]/Table2[[#This Row],[Close Price]])-1</f>
        <v>1.6772851384735388E-2</v>
      </c>
      <c r="AG327" s="1">
        <f>(Table2[[#This Row],[Close Price]]/Table2[[#This Row],[Current Month Low]])-1</f>
        <v>9.1541300028384898E-2</v>
      </c>
      <c r="AH327" s="1">
        <f>(Table2[[#This Row],[Current Month High]]/Table2[[#This Row],[Close Price]])-1</f>
        <v>2.8734884930438298E-2</v>
      </c>
      <c r="AI327">
        <v>19.711350929658</v>
      </c>
      <c r="AJ327">
        <v>130.68386322735401</v>
      </c>
      <c r="AK327" t="str">
        <f>IF(AND(Table2[[#This Row],[20D EMA]]&gt;Table2[[#This Row],[50D EMA]],Table2[[#This Row],[50D EMA]]&gt;Table2[[#This Row],[200D EMA]]),"Uptrend","Downtrend/NoTrend")</f>
        <v>Downtrend/NoTrend</v>
      </c>
      <c r="AL327">
        <v>-0.13</v>
      </c>
      <c r="AM327" t="s">
        <v>3190</v>
      </c>
      <c r="AN327">
        <v>0.13</v>
      </c>
      <c r="AO327" t="s">
        <v>3191</v>
      </c>
      <c r="AP327">
        <v>1.80971776851E-2</v>
      </c>
      <c r="AQ327">
        <f>(Table2[[#This Row],[Sharpe Ratio]]-AVERAGE(Table2[Sharpe Ratio]))/_xlfn.STDEV.P(Table2[Sharpe Ratio])</f>
        <v>-0.55876795040955685</v>
      </c>
      <c r="AR3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27">
        <f>_xlfn.RANK.AVG(Table2[[#This Row],[1Y Return vs Nifty Z-Score]],Table2[1Y Return vs Nifty Z-Score])</f>
        <v>112</v>
      </c>
      <c r="AT327">
        <f>_xlfn.RANK.AVG(Table2[[#This Row],[6M Return vs Nifty Z-Score]],Table2[6M Return vs Nifty Z-Score])</f>
        <v>421</v>
      </c>
      <c r="AU327">
        <f>_xlfn.RANK.AVG(Table2[[#This Row],[Sharpe Ratio Z-Score]],Table2[Sharpe Ratio Z-Score])</f>
        <v>479</v>
      </c>
      <c r="AV327">
        <f>(Table2[[#This Row],[Rank 1Y]]+Table2[[#This Row],[Rank 6M]]+Table2[[#This Row],[Rank Sharpe]])/3</f>
        <v>337.33333333333331</v>
      </c>
    </row>
    <row r="328" spans="1:48" x14ac:dyDescent="0.3">
      <c r="A328" t="s">
        <v>666</v>
      </c>
      <c r="B328" t="s">
        <v>667</v>
      </c>
      <c r="C328" t="s">
        <v>3145</v>
      </c>
      <c r="D328" t="s">
        <v>529</v>
      </c>
      <c r="E328">
        <v>28197.878658289999</v>
      </c>
      <c r="F328">
        <v>3114.4</v>
      </c>
      <c r="G328">
        <v>17.767085642974799</v>
      </c>
      <c r="H328">
        <f>(Table2[[#This Row],[1Y Return vs Nifty]]-AVERAGE(Table2[1Y Return vs Nifty]))/_xlfn.STDEV.P(Table2[1Y Return vs Nifty])</f>
        <v>-0.1045605039841</v>
      </c>
      <c r="I328">
        <v>24.4380889685231</v>
      </c>
      <c r="J328">
        <f>(Table2[[#This Row],[1M Return vs Nifty]]-AVERAGE(Table2[1M Return vs Nifty]))/_xlfn.STDEV.P(Table2[1M Return vs Nifty])</f>
        <v>2.8400537276256799</v>
      </c>
      <c r="K328">
        <v>-1.4789442517992999</v>
      </c>
      <c r="L328">
        <f>(Table2[[#This Row],[6M Return vs Nifty]]-AVERAGE(Table2[6M Return vs Nifty]))/_xlfn.STDEV.P(Table2[6M Return vs Nifty])</f>
        <v>-0.31348320812095326</v>
      </c>
      <c r="M328">
        <v>19.4661277724257</v>
      </c>
      <c r="N328">
        <f>(Table2[[#This Row],[1W Return vs Nifty]]-AVERAGE(Table2[1W Return vs Nifty]))/_xlfn.STDEV.P(Table2[1W Return vs Nifty])</f>
        <v>4.2575190381333829</v>
      </c>
      <c r="O328">
        <v>2784.35</v>
      </c>
      <c r="P328">
        <v>2619.0081015475998</v>
      </c>
      <c r="Q328">
        <v>2542.6338674267399</v>
      </c>
      <c r="R328">
        <v>73.100645923502398</v>
      </c>
      <c r="S328" s="1">
        <f>(Table2[[#This Row],[Close Price]]-Table2[[#This Row],[20D EMA]])/Table2[[#This Row],[20D EMA]]</f>
        <v>0.11853754017993434</v>
      </c>
      <c r="T328" s="1">
        <f>(Table2[[#This Row],[Close Price]]-Table2[[#This Row],[50D EMA]])/Table2[[#This Row],[50D EMA]]</f>
        <v>0.18915248798186912</v>
      </c>
      <c r="U328" s="1">
        <f>(Table2[[#This Row],[Close Price]]-Table2[[#This Row],[200D EMA]])/Table2[[#This Row],[200D EMA]]</f>
        <v>0.22487159472626442</v>
      </c>
      <c r="V328">
        <v>2.3888781373502499</v>
      </c>
      <c r="W328">
        <v>3061</v>
      </c>
      <c r="X328">
        <v>3217.85</v>
      </c>
      <c r="Y328">
        <v>2676</v>
      </c>
      <c r="Z328">
        <v>3393</v>
      </c>
      <c r="AA328">
        <v>2450</v>
      </c>
      <c r="AB328">
        <v>3393</v>
      </c>
      <c r="AC328" s="1">
        <f>(Table2[[#This Row],[Close Price]]/Table2[[#This Row],[Day Low]])-1</f>
        <v>1.7445279320483564E-2</v>
      </c>
      <c r="AD328" s="1">
        <f>(Table2[[#This Row],[Day High]]/Table2[[#This Row],[Close Price]])-1</f>
        <v>3.3216670947854965E-2</v>
      </c>
      <c r="AE328" s="1">
        <f>(Table2[[#This Row],[Close Price]]/Table2[[#This Row],[Current Week Low]])-1</f>
        <v>0.1638266068759342</v>
      </c>
      <c r="AF328" s="1">
        <f>(Table2[[#This Row],[Current Week High]]/Table2[[#This Row],[Close Price]])-1</f>
        <v>8.9455432828153159E-2</v>
      </c>
      <c r="AG328" s="1">
        <f>(Table2[[#This Row],[Close Price]]/Table2[[#This Row],[Current Month Low]])-1</f>
        <v>0.27118367346938776</v>
      </c>
      <c r="AH328" s="1">
        <f>(Table2[[#This Row],[Current Month High]]/Table2[[#This Row],[Close Price]])-1</f>
        <v>8.9455432828153159E-2</v>
      </c>
      <c r="AI328">
        <v>25.096326740303098</v>
      </c>
      <c r="AJ328">
        <v>53.797530864197498</v>
      </c>
      <c r="AK328" t="str">
        <f>IF(AND(Table2[[#This Row],[20D EMA]]&gt;Table2[[#This Row],[50D EMA]],Table2[[#This Row],[50D EMA]]&gt;Table2[[#This Row],[200D EMA]]),"Uptrend","Downtrend/NoTrend")</f>
        <v>Uptrend</v>
      </c>
      <c r="AL328">
        <v>0.41</v>
      </c>
      <c r="AM328" t="s">
        <v>3191</v>
      </c>
      <c r="AN328">
        <v>19.78</v>
      </c>
      <c r="AO328" t="s">
        <v>3191</v>
      </c>
      <c r="AP328">
        <v>9.1419040260979995E-2</v>
      </c>
      <c r="AQ328">
        <f>(Table2[[#This Row],[Sharpe Ratio]]-AVERAGE(Table2[Sharpe Ratio]))/_xlfn.STDEV.P(Table2[Sharpe Ratio])</f>
        <v>0.30039562143297965</v>
      </c>
      <c r="AR3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6.9799246750869894</v>
      </c>
      <c r="AS328">
        <f>_xlfn.RANK.AVG(Table2[[#This Row],[1Y Return vs Nifty Z-Score]],Table2[1Y Return vs Nifty Z-Score])</f>
        <v>322</v>
      </c>
      <c r="AT328">
        <f>_xlfn.RANK.AVG(Table2[[#This Row],[6M Return vs Nifty Z-Score]],Table2[6M Return vs Nifty Z-Score])</f>
        <v>424</v>
      </c>
      <c r="AU328">
        <f>_xlfn.RANK.AVG(Table2[[#This Row],[Sharpe Ratio Z-Score]],Table2[Sharpe Ratio Z-Score])</f>
        <v>266</v>
      </c>
      <c r="AV328">
        <f>(Table2[[#This Row],[Rank 1Y]]+Table2[[#This Row],[Rank 6M]]+Table2[[#This Row],[Rank Sharpe]])/3</f>
        <v>337.33333333333331</v>
      </c>
    </row>
    <row r="329" spans="1:48" x14ac:dyDescent="0.3">
      <c r="A329" t="s">
        <v>1156</v>
      </c>
      <c r="B329" t="s">
        <v>1157</v>
      </c>
      <c r="C329" t="s">
        <v>3145</v>
      </c>
      <c r="D329" t="s">
        <v>594</v>
      </c>
      <c r="E329">
        <v>10708.13243829</v>
      </c>
      <c r="F329">
        <v>1171</v>
      </c>
      <c r="G329">
        <v>-3.6081452484376002</v>
      </c>
      <c r="H329">
        <f>(Table2[[#This Row],[1Y Return vs Nifty]]-AVERAGE(Table2[1Y Return vs Nifty]))/_xlfn.STDEV.P(Table2[1Y Return vs Nifty])</f>
        <v>-0.46876312018476135</v>
      </c>
      <c r="I329">
        <v>4.2802455924854996</v>
      </c>
      <c r="J329">
        <f>(Table2[[#This Row],[1M Return vs Nifty]]-AVERAGE(Table2[1M Return vs Nifty]))/_xlfn.STDEV.P(Table2[1M Return vs Nifty])</f>
        <v>0.52005898243149695</v>
      </c>
      <c r="K329">
        <v>19.877624419719002</v>
      </c>
      <c r="L329">
        <f>(Table2[[#This Row],[6M Return vs Nifty]]-AVERAGE(Table2[6M Return vs Nifty]))/_xlfn.STDEV.P(Table2[6M Return vs Nifty])</f>
        <v>0.36482410297799994</v>
      </c>
      <c r="M329">
        <v>-2.78996405530363</v>
      </c>
      <c r="N329">
        <f>(Table2[[#This Row],[1W Return vs Nifty]]-AVERAGE(Table2[1W Return vs Nifty]))/_xlfn.STDEV.P(Table2[1W Return vs Nifty])</f>
        <v>-0.64441035567904892</v>
      </c>
      <c r="O329">
        <v>1213.5999999999999</v>
      </c>
      <c r="P329">
        <v>1167.4158942530401</v>
      </c>
      <c r="Q329">
        <v>1024.98875592798</v>
      </c>
      <c r="R329">
        <v>42.5958280272229</v>
      </c>
      <c r="S329" s="1">
        <f>(Table2[[#This Row],[Close Price]]-Table2[[#This Row],[20D EMA]])/Table2[[#This Row],[20D EMA]]</f>
        <v>-3.5102175346077714E-2</v>
      </c>
      <c r="T329" s="1">
        <f>(Table2[[#This Row],[Close Price]]-Table2[[#This Row],[50D EMA]])/Table2[[#This Row],[50D EMA]]</f>
        <v>3.0701190249368712E-3</v>
      </c>
      <c r="U329" s="1">
        <f>(Table2[[#This Row],[Close Price]]-Table2[[#This Row],[200D EMA]])/Table2[[#This Row],[200D EMA]]</f>
        <v>0.14245155688544872</v>
      </c>
      <c r="V329">
        <v>1.2535149510045001</v>
      </c>
      <c r="W329">
        <v>1160.5999999999999</v>
      </c>
      <c r="X329">
        <v>1206.5</v>
      </c>
      <c r="Y329">
        <v>1160.5999999999999</v>
      </c>
      <c r="Z329">
        <v>1243.4000000000001</v>
      </c>
      <c r="AA329">
        <v>1155</v>
      </c>
      <c r="AB329">
        <v>1383.3</v>
      </c>
      <c r="AC329" s="1">
        <f>(Table2[[#This Row],[Close Price]]/Table2[[#This Row],[Day Low]])-1</f>
        <v>8.9608823022575557E-3</v>
      </c>
      <c r="AD329" s="1">
        <f>(Table2[[#This Row],[Day High]]/Table2[[#This Row],[Close Price]])-1</f>
        <v>3.0315969257045161E-2</v>
      </c>
      <c r="AE329" s="1">
        <f>(Table2[[#This Row],[Close Price]]/Table2[[#This Row],[Current Week Low]])-1</f>
        <v>8.9608823022575557E-3</v>
      </c>
      <c r="AF329" s="1">
        <f>(Table2[[#This Row],[Current Week High]]/Table2[[#This Row],[Close Price]])-1</f>
        <v>6.1827497865072578E-2</v>
      </c>
      <c r="AG329" s="1">
        <f>(Table2[[#This Row],[Close Price]]/Table2[[#This Row],[Current Month Low]])-1</f>
        <v>1.3852813852813783E-2</v>
      </c>
      <c r="AH329" s="1">
        <f>(Table2[[#This Row],[Current Month High]]/Table2[[#This Row],[Close Price]])-1</f>
        <v>0.18129803586678039</v>
      </c>
      <c r="AI329">
        <v>18.129803586678001</v>
      </c>
      <c r="AJ329">
        <v>50.775767720337299</v>
      </c>
      <c r="AK329" t="str">
        <f>IF(AND(Table2[[#This Row],[20D EMA]]&gt;Table2[[#This Row],[50D EMA]],Table2[[#This Row],[50D EMA]]&gt;Table2[[#This Row],[200D EMA]]),"Uptrend","Downtrend/NoTrend")</f>
        <v>Uptrend</v>
      </c>
      <c r="AL329">
        <v>0.1</v>
      </c>
      <c r="AM329" t="s">
        <v>3191</v>
      </c>
      <c r="AN329">
        <v>-1.1399999999999999</v>
      </c>
      <c r="AO329" t="s">
        <v>3190</v>
      </c>
      <c r="AP329">
        <v>6.4353370087110007E-2</v>
      </c>
      <c r="AQ329">
        <f>(Table2[[#This Row],[Sharpe Ratio]]-AVERAGE(Table2[Sharpe Ratio]))/_xlfn.STDEV.P(Table2[Sharpe Ratio])</f>
        <v>-1.6751775591052578E-2</v>
      </c>
      <c r="AR3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-0.24504216604536594</v>
      </c>
      <c r="AS329">
        <f>_xlfn.RANK.AVG(Table2[[#This Row],[1Y Return vs Nifty Z-Score]],Table2[1Y Return vs Nifty Z-Score])</f>
        <v>470</v>
      </c>
      <c r="AT329">
        <f>_xlfn.RANK.AVG(Table2[[#This Row],[6M Return vs Nifty Z-Score]],Table2[6M Return vs Nifty Z-Score])</f>
        <v>196</v>
      </c>
      <c r="AU329">
        <f>_xlfn.RANK.AVG(Table2[[#This Row],[Sharpe Ratio Z-Score]],Table2[Sharpe Ratio Z-Score])</f>
        <v>346</v>
      </c>
      <c r="AV329">
        <f>(Table2[[#This Row],[Rank 1Y]]+Table2[[#This Row],[Rank 6M]]+Table2[[#This Row],[Rank Sharpe]])/3</f>
        <v>337.33333333333331</v>
      </c>
    </row>
    <row r="330" spans="1:48" x14ac:dyDescent="0.3">
      <c r="A330" t="s">
        <v>1588</v>
      </c>
      <c r="B330" t="s">
        <v>1589</v>
      </c>
      <c r="C330" t="s">
        <v>609</v>
      </c>
      <c r="D330" t="s">
        <v>455</v>
      </c>
      <c r="E330">
        <v>6140.9379770099904</v>
      </c>
      <c r="F330">
        <v>2028.05</v>
      </c>
      <c r="G330">
        <v>25.7423985096999</v>
      </c>
      <c r="H330">
        <f>(Table2[[#This Row],[1Y Return vs Nifty]]-AVERAGE(Table2[1Y Return vs Nifty]))/_xlfn.STDEV.P(Table2[1Y Return vs Nifty])</f>
        <v>3.1327142134708809E-2</v>
      </c>
      <c r="I330">
        <v>-8.2494197920557504</v>
      </c>
      <c r="J330">
        <f>(Table2[[#This Row],[1M Return vs Nifty]]-AVERAGE(Table2[1M Return vs Nifty]))/_xlfn.STDEV.P(Table2[1M Return vs Nifty])</f>
        <v>-0.92199795336810841</v>
      </c>
      <c r="K330">
        <v>64.523346277034506</v>
      </c>
      <c r="L330">
        <f>(Table2[[#This Row],[6M Return vs Nifty]]-AVERAGE(Table2[6M Return vs Nifty]))/_xlfn.STDEV.P(Table2[6M Return vs Nifty])</f>
        <v>1.782819662606189</v>
      </c>
      <c r="M330">
        <v>-1.8293926149142401</v>
      </c>
      <c r="N330">
        <f>(Table2[[#This Row],[1W Return vs Nifty]]-AVERAGE(Table2[1W Return vs Nifty]))/_xlfn.STDEV.P(Table2[1W Return vs Nifty])</f>
        <v>-0.43284340965149498</v>
      </c>
      <c r="O330">
        <v>2107.5500000000002</v>
      </c>
      <c r="P330">
        <v>2112.5118210965602</v>
      </c>
      <c r="Q330">
        <v>1776.2580263857701</v>
      </c>
      <c r="R330">
        <v>39.179174611426099</v>
      </c>
      <c r="S330" s="1">
        <f>(Table2[[#This Row],[Close Price]]-Table2[[#This Row],[20D EMA]])/Table2[[#This Row],[20D EMA]]</f>
        <v>-3.772152499347594E-2</v>
      </c>
      <c r="T330" s="1">
        <f>(Table2[[#This Row],[Close Price]]-Table2[[#This Row],[50D EMA]])/Table2[[#This Row],[50D EMA]]</f>
        <v>-3.9981703417270302E-2</v>
      </c>
      <c r="U330" s="1">
        <f>(Table2[[#This Row],[Close Price]]-Table2[[#This Row],[200D EMA]])/Table2[[#This Row],[200D EMA]]</f>
        <v>0.1417541651460188</v>
      </c>
      <c r="V330">
        <v>0.66987244008855096</v>
      </c>
      <c r="W330">
        <v>1985.45</v>
      </c>
      <c r="X330">
        <v>2058.9499999999998</v>
      </c>
      <c r="Y330">
        <v>1985.45</v>
      </c>
      <c r="Z330">
        <v>2149.85</v>
      </c>
      <c r="AA330">
        <v>1985.45</v>
      </c>
      <c r="AB330">
        <v>2299.8000000000002</v>
      </c>
      <c r="AC330" s="1">
        <f>(Table2[[#This Row],[Close Price]]/Table2[[#This Row],[Day Low]])-1</f>
        <v>2.145609307713614E-2</v>
      </c>
      <c r="AD330" s="1">
        <f>(Table2[[#This Row],[Day High]]/Table2[[#This Row],[Close Price]])-1</f>
        <v>1.5236310741845616E-2</v>
      </c>
      <c r="AE330" s="1">
        <f>(Table2[[#This Row],[Close Price]]/Table2[[#This Row],[Current Week Low]])-1</f>
        <v>2.145609307713614E-2</v>
      </c>
      <c r="AF330" s="1">
        <f>(Table2[[#This Row],[Current Week High]]/Table2[[#This Row],[Close Price]])-1</f>
        <v>6.0057690885333193E-2</v>
      </c>
      <c r="AG330" s="1">
        <f>(Table2[[#This Row],[Close Price]]/Table2[[#This Row],[Current Month Low]])-1</f>
        <v>2.145609307713614E-2</v>
      </c>
      <c r="AH330" s="1">
        <f>(Table2[[#This Row],[Current Month High]]/Table2[[#This Row],[Close Price]])-1</f>
        <v>0.13399571016493694</v>
      </c>
      <c r="AI330">
        <v>22.925963363822301</v>
      </c>
      <c r="AJ330">
        <v>89.227898297177504</v>
      </c>
      <c r="AK330" t="str">
        <f>IF(AND(Table2[[#This Row],[20D EMA]]&gt;Table2[[#This Row],[50D EMA]],Table2[[#This Row],[50D EMA]]&gt;Table2[[#This Row],[200D EMA]]),"Uptrend","Downtrend/NoTrend")</f>
        <v>Downtrend/NoTrend</v>
      </c>
      <c r="AL330">
        <v>-0.04</v>
      </c>
      <c r="AM330" t="s">
        <v>3190</v>
      </c>
      <c r="AN330">
        <v>-6.63</v>
      </c>
      <c r="AO330" t="s">
        <v>3190</v>
      </c>
      <c r="AP330">
        <v>-7.2876270110019001E-2</v>
      </c>
      <c r="AQ330">
        <f>(Table2[[#This Row],[Sharpe Ratio]]-AVERAGE(Table2[Sharpe Ratio]))/_xlfn.STDEV.P(Table2[Sharpe Ratio])</f>
        <v>-1.624767498219692</v>
      </c>
      <c r="AR3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0">
        <f>_xlfn.RANK.AVG(Table2[[#This Row],[1Y Return vs Nifty Z-Score]],Table2[1Y Return vs Nifty Z-Score])</f>
        <v>276</v>
      </c>
      <c r="AT330">
        <f>_xlfn.RANK.AVG(Table2[[#This Row],[6M Return vs Nifty Z-Score]],Table2[6M Return vs Nifty Z-Score])</f>
        <v>41</v>
      </c>
      <c r="AU330">
        <f>_xlfn.RANK.AVG(Table2[[#This Row],[Sharpe Ratio Z-Score]],Table2[Sharpe Ratio Z-Score])</f>
        <v>696</v>
      </c>
      <c r="AV330">
        <f>(Table2[[#This Row],[Rank 1Y]]+Table2[[#This Row],[Rank 6M]]+Table2[[#This Row],[Rank Sharpe]])/3</f>
        <v>337.66666666666669</v>
      </c>
    </row>
    <row r="331" spans="1:48" x14ac:dyDescent="0.3">
      <c r="A331" t="s">
        <v>1816</v>
      </c>
      <c r="B331" t="s">
        <v>1817</v>
      </c>
      <c r="C331" t="s">
        <v>3161</v>
      </c>
      <c r="D331" t="s">
        <v>105</v>
      </c>
      <c r="E331">
        <v>4368.2932460699903</v>
      </c>
      <c r="F331">
        <v>258.14999999999998</v>
      </c>
      <c r="G331">
        <v>43.5433680719511</v>
      </c>
      <c r="H331">
        <f>(Table2[[#This Row],[1Y Return vs Nifty]]-AVERAGE(Table2[1Y Return vs Nifty]))/_xlfn.STDEV.P(Table2[1Y Return vs Nifty])</f>
        <v>0.33462958216050842</v>
      </c>
      <c r="I331">
        <v>-9.1158735587398407</v>
      </c>
      <c r="J331">
        <f>(Table2[[#This Row],[1M Return vs Nifty]]-AVERAGE(Table2[1M Return vs Nifty]))/_xlfn.STDEV.P(Table2[1M Return vs Nifty])</f>
        <v>-1.0217193445984005</v>
      </c>
      <c r="K331">
        <v>-9.1109695747481698</v>
      </c>
      <c r="L331">
        <f>(Table2[[#This Row],[6M Return vs Nifty]]-AVERAGE(Table2[6M Return vs Nifty]))/_xlfn.STDEV.P(Table2[6M Return vs Nifty])</f>
        <v>-0.55588444095348066</v>
      </c>
      <c r="M331">
        <v>0.48059318128232598</v>
      </c>
      <c r="N331">
        <f>(Table2[[#This Row],[1W Return vs Nifty]]-AVERAGE(Table2[1W Return vs Nifty]))/_xlfn.STDEV.P(Table2[1W Return vs Nifty])</f>
        <v>7.5933574255316341E-2</v>
      </c>
      <c r="O331">
        <v>260.64</v>
      </c>
      <c r="P331">
        <v>267.42803319162198</v>
      </c>
      <c r="Q331">
        <v>252.433875191901</v>
      </c>
      <c r="R331">
        <v>45.854942513189698</v>
      </c>
      <c r="S331" s="1">
        <f>(Table2[[#This Row],[Close Price]]-Table2[[#This Row],[20D EMA]])/Table2[[#This Row],[20D EMA]]</f>
        <v>-9.553406998158414E-3</v>
      </c>
      <c r="T331" s="1">
        <f>(Table2[[#This Row],[Close Price]]-Table2[[#This Row],[50D EMA]])/Table2[[#This Row],[50D EMA]]</f>
        <v>-3.4693570007950328E-2</v>
      </c>
      <c r="U331" s="1">
        <f>(Table2[[#This Row],[Close Price]]-Table2[[#This Row],[200D EMA]])/Table2[[#This Row],[200D EMA]]</f>
        <v>2.2644048084883881E-2</v>
      </c>
      <c r="V331">
        <v>0.61267127665755805</v>
      </c>
      <c r="W331">
        <v>248.7</v>
      </c>
      <c r="X331">
        <v>260.05</v>
      </c>
      <c r="Y331">
        <v>245.85</v>
      </c>
      <c r="Z331">
        <v>265.3</v>
      </c>
      <c r="AA331">
        <v>242</v>
      </c>
      <c r="AB331">
        <v>278.45</v>
      </c>
      <c r="AC331" s="1">
        <f>(Table2[[#This Row],[Close Price]]/Table2[[#This Row],[Day Low]])-1</f>
        <v>3.799758745476467E-2</v>
      </c>
      <c r="AD331" s="1">
        <f>(Table2[[#This Row],[Day High]]/Table2[[#This Row],[Close Price]])-1</f>
        <v>7.3600619794693678E-3</v>
      </c>
      <c r="AE331" s="1">
        <f>(Table2[[#This Row],[Close Price]]/Table2[[#This Row],[Current Week Low]])-1</f>
        <v>5.0030506406345321E-2</v>
      </c>
      <c r="AF331" s="1">
        <f>(Table2[[#This Row],[Current Week High]]/Table2[[#This Row],[Close Price]])-1</f>
        <v>2.7697075343792399E-2</v>
      </c>
      <c r="AG331" s="1">
        <f>(Table2[[#This Row],[Close Price]]/Table2[[#This Row],[Current Month Low]])-1</f>
        <v>6.6735537190082628E-2</v>
      </c>
      <c r="AH331" s="1">
        <f>(Table2[[#This Row],[Current Month High]]/Table2[[#This Row],[Close Price]])-1</f>
        <v>7.8636451675382579E-2</v>
      </c>
      <c r="AI331">
        <v>24.133255858996701</v>
      </c>
      <c r="AJ331">
        <v>99.497681607418798</v>
      </c>
      <c r="AK331" t="str">
        <f>IF(AND(Table2[[#This Row],[20D EMA]]&gt;Table2[[#This Row],[50D EMA]],Table2[[#This Row],[50D EMA]]&gt;Table2[[#This Row],[200D EMA]]),"Uptrend","Downtrend/NoTrend")</f>
        <v>Downtrend/NoTrend</v>
      </c>
      <c r="AL331">
        <v>0</v>
      </c>
      <c r="AM331">
        <v>0</v>
      </c>
      <c r="AN331">
        <v>-6.67</v>
      </c>
      <c r="AO331" t="s">
        <v>3190</v>
      </c>
      <c r="AP331">
        <v>7.5592952228906996E-2</v>
      </c>
      <c r="AQ331">
        <f>(Table2[[#This Row],[Sharpe Ratio]]-AVERAGE(Table2[Sharpe Ratio]))/_xlfn.STDEV.P(Table2[Sharpe Ratio])</f>
        <v>0.11495027342564194</v>
      </c>
      <c r="AR3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1">
        <f>_xlfn.RANK.AVG(Table2[[#This Row],[1Y Return vs Nifty Z-Score]],Table2[1Y Return vs Nifty Z-Score])</f>
        <v>199</v>
      </c>
      <c r="AT331">
        <f>_xlfn.RANK.AVG(Table2[[#This Row],[6M Return vs Nifty Z-Score]],Table2[6M Return vs Nifty Z-Score])</f>
        <v>504</v>
      </c>
      <c r="AU331">
        <f>_xlfn.RANK.AVG(Table2[[#This Row],[Sharpe Ratio Z-Score]],Table2[Sharpe Ratio Z-Score])</f>
        <v>310</v>
      </c>
      <c r="AV331">
        <f>(Table2[[#This Row],[Rank 1Y]]+Table2[[#This Row],[Rank 6M]]+Table2[[#This Row],[Rank Sharpe]])/3</f>
        <v>337.66666666666669</v>
      </c>
    </row>
    <row r="332" spans="1:48" x14ac:dyDescent="0.3">
      <c r="A332" t="s">
        <v>944</v>
      </c>
      <c r="B332" t="s">
        <v>945</v>
      </c>
      <c r="C332" t="s">
        <v>3149</v>
      </c>
      <c r="D332" t="s">
        <v>51</v>
      </c>
      <c r="E332">
        <v>15838.27390251</v>
      </c>
      <c r="F332">
        <v>6765.1</v>
      </c>
      <c r="G332">
        <v>18.589678472149501</v>
      </c>
      <c r="H332">
        <f>(Table2[[#This Row],[1Y Return vs Nifty]]-AVERAGE(Table2[1Y Return vs Nifty]))/_xlfn.STDEV.P(Table2[1Y Return vs Nifty])</f>
        <v>-9.0544727407216682E-2</v>
      </c>
      <c r="I332">
        <v>-2.2844046993009202</v>
      </c>
      <c r="J332">
        <f>(Table2[[#This Row],[1M Return vs Nifty]]-AVERAGE(Table2[1M Return vs Nifty]))/_xlfn.STDEV.P(Table2[1M Return vs Nifty])</f>
        <v>-0.2354759176504426</v>
      </c>
      <c r="K332">
        <v>14.432833938507899</v>
      </c>
      <c r="L332">
        <f>(Table2[[#This Row],[6M Return vs Nifty]]-AVERAGE(Table2[6M Return vs Nifty]))/_xlfn.STDEV.P(Table2[6M Return vs Nifty])</f>
        <v>0.19189177252676576</v>
      </c>
      <c r="M332">
        <v>-0.20794754557381101</v>
      </c>
      <c r="N332">
        <f>(Table2[[#This Row],[1W Return vs Nifty]]-AVERAGE(Table2[1W Return vs Nifty]))/_xlfn.STDEV.P(Table2[1W Return vs Nifty])</f>
        <v>-7.5718299485061993E-2</v>
      </c>
      <c r="O332">
        <v>6932.14</v>
      </c>
      <c r="P332">
        <v>6880.4658051235401</v>
      </c>
      <c r="Q332">
        <v>6107.1847752104504</v>
      </c>
      <c r="R332">
        <v>44.906135186765901</v>
      </c>
      <c r="S332" s="1">
        <f>(Table2[[#This Row],[Close Price]]-Table2[[#This Row],[20D EMA]])/Table2[[#This Row],[20D EMA]]</f>
        <v>-2.4096455062938713E-2</v>
      </c>
      <c r="T332" s="1">
        <f>(Table2[[#This Row],[Close Price]]-Table2[[#This Row],[50D EMA]])/Table2[[#This Row],[50D EMA]]</f>
        <v>-1.6767150421361385E-2</v>
      </c>
      <c r="U332" s="1">
        <f>(Table2[[#This Row],[Close Price]]-Table2[[#This Row],[200D EMA]])/Table2[[#This Row],[200D EMA]]</f>
        <v>0.1077280693160096</v>
      </c>
      <c r="V332">
        <v>0.75297927864591097</v>
      </c>
      <c r="W332">
        <v>6728.1</v>
      </c>
      <c r="X332">
        <v>6877</v>
      </c>
      <c r="Y332">
        <v>6728.1</v>
      </c>
      <c r="Z332">
        <v>7090</v>
      </c>
      <c r="AA332">
        <v>6649.95</v>
      </c>
      <c r="AB332">
        <v>7248.75</v>
      </c>
      <c r="AC332" s="1">
        <f>(Table2[[#This Row],[Close Price]]/Table2[[#This Row],[Day Low]])-1</f>
        <v>5.4993237318112786E-3</v>
      </c>
      <c r="AD332" s="1">
        <f>(Table2[[#This Row],[Day High]]/Table2[[#This Row],[Close Price]])-1</f>
        <v>1.654077545047361E-2</v>
      </c>
      <c r="AE332" s="1">
        <f>(Table2[[#This Row],[Close Price]]/Table2[[#This Row],[Current Week Low]])-1</f>
        <v>5.4993237318112786E-3</v>
      </c>
      <c r="AF332" s="1">
        <f>(Table2[[#This Row],[Current Week High]]/Table2[[#This Row],[Close Price]])-1</f>
        <v>4.8025897621616798E-2</v>
      </c>
      <c r="AG332" s="1">
        <f>(Table2[[#This Row],[Close Price]]/Table2[[#This Row],[Current Month Low]])-1</f>
        <v>1.7315919668569046E-2</v>
      </c>
      <c r="AH332" s="1">
        <f>(Table2[[#This Row],[Current Month High]]/Table2[[#This Row],[Close Price]])-1</f>
        <v>7.1491921774992084E-2</v>
      </c>
      <c r="AI332">
        <v>12.3412809862381</v>
      </c>
      <c r="AJ332">
        <v>49.188866053797298</v>
      </c>
      <c r="AK332" t="str">
        <f>IF(AND(Table2[[#This Row],[20D EMA]]&gt;Table2[[#This Row],[50D EMA]],Table2[[#This Row],[50D EMA]]&gt;Table2[[#This Row],[200D EMA]]),"Uptrend","Downtrend/NoTrend")</f>
        <v>Uptrend</v>
      </c>
      <c r="AL332">
        <v>-0.05</v>
      </c>
      <c r="AM332" t="s">
        <v>3190</v>
      </c>
      <c r="AN332">
        <v>-4.8600000000000003</v>
      </c>
      <c r="AO332" t="s">
        <v>3190</v>
      </c>
      <c r="AP332">
        <v>2.6414524440708999E-2</v>
      </c>
      <c r="AQ332">
        <f>(Table2[[#This Row],[Sharpe Ratio]]-AVERAGE(Table2[Sharpe Ratio]))/_xlfn.STDEV.P(Table2[Sharpe Ratio])</f>
        <v>-0.46130777828958808</v>
      </c>
      <c r="AR3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-0.67115495030554362</v>
      </c>
      <c r="AS332">
        <f>_xlfn.RANK.AVG(Table2[[#This Row],[1Y Return vs Nifty Z-Score]],Table2[1Y Return vs Nifty Z-Score])</f>
        <v>319</v>
      </c>
      <c r="AT332">
        <f>_xlfn.RANK.AVG(Table2[[#This Row],[6M Return vs Nifty Z-Score]],Table2[6M Return vs Nifty Z-Score])</f>
        <v>243</v>
      </c>
      <c r="AU332">
        <f>_xlfn.RANK.AVG(Table2[[#This Row],[Sharpe Ratio Z-Score]],Table2[Sharpe Ratio Z-Score])</f>
        <v>452</v>
      </c>
      <c r="AV332">
        <f>(Table2[[#This Row],[Rank 1Y]]+Table2[[#This Row],[Rank 6M]]+Table2[[#This Row],[Rank Sharpe]])/3</f>
        <v>338</v>
      </c>
    </row>
    <row r="333" spans="1:48" x14ac:dyDescent="0.3">
      <c r="A333" t="s">
        <v>1106</v>
      </c>
      <c r="B333" t="s">
        <v>1107</v>
      </c>
      <c r="C333" t="s">
        <v>3151</v>
      </c>
      <c r="D333" t="s">
        <v>409</v>
      </c>
      <c r="E333">
        <v>11697.155354099999</v>
      </c>
      <c r="F333">
        <v>2972.85</v>
      </c>
      <c r="G333">
        <v>9.0584697460880506</v>
      </c>
      <c r="H333">
        <f>(Table2[[#This Row],[1Y Return vs Nifty]]-AVERAGE(Table2[1Y Return vs Nifty]))/_xlfn.STDEV.P(Table2[1Y Return vs Nifty])</f>
        <v>-0.25294255932868426</v>
      </c>
      <c r="I333">
        <v>-1.1130052532339201</v>
      </c>
      <c r="J333">
        <f>(Table2[[#This Row],[1M Return vs Nifty]]-AVERAGE(Table2[1M Return vs Nifty]))/_xlfn.STDEV.P(Table2[1M Return vs Nifty])</f>
        <v>-0.10065789626282826</v>
      </c>
      <c r="K333">
        <v>5.7392556683953204</v>
      </c>
      <c r="L333">
        <f>(Table2[[#This Row],[6M Return vs Nifty]]-AVERAGE(Table2[6M Return vs Nifty]))/_xlfn.STDEV.P(Table2[6M Return vs Nifty])</f>
        <v>-8.4225509744924335E-2</v>
      </c>
      <c r="M333">
        <v>-3.0092047921807099</v>
      </c>
      <c r="N333">
        <f>(Table2[[#This Row],[1W Return vs Nifty]]-AVERAGE(Table2[1W Return vs Nifty]))/_xlfn.STDEV.P(Table2[1W Return vs Nifty])</f>
        <v>-0.69269837590908145</v>
      </c>
      <c r="O333">
        <v>2984.05</v>
      </c>
      <c r="P333">
        <v>2908.0243359741798</v>
      </c>
      <c r="Q333">
        <v>2645.8643076439098</v>
      </c>
      <c r="R333">
        <v>32.810767817767399</v>
      </c>
      <c r="S333" s="1">
        <f>(Table2[[#This Row],[Close Price]]-Table2[[#This Row],[20D EMA]])/Table2[[#This Row],[20D EMA]]</f>
        <v>-3.7532883162146318E-3</v>
      </c>
      <c r="T333" s="1">
        <f>(Table2[[#This Row],[Close Price]]-Table2[[#This Row],[50D EMA]])/Table2[[#This Row],[50D EMA]]</f>
        <v>2.2291995023522953E-2</v>
      </c>
      <c r="U333" s="1">
        <f>(Table2[[#This Row],[Close Price]]-Table2[[#This Row],[200D EMA]])/Table2[[#This Row],[200D EMA]]</f>
        <v>0.12358369679481578</v>
      </c>
      <c r="V333">
        <v>0.70510931381375896</v>
      </c>
      <c r="W333">
        <v>2688</v>
      </c>
      <c r="X333">
        <v>3019.95</v>
      </c>
      <c r="Y333">
        <v>2688</v>
      </c>
      <c r="Z333">
        <v>3054.85</v>
      </c>
      <c r="AA333">
        <v>2688</v>
      </c>
      <c r="AB333">
        <v>3210</v>
      </c>
      <c r="AC333" s="1">
        <f>(Table2[[#This Row],[Close Price]]/Table2[[#This Row],[Day Low]])-1</f>
        <v>0.10597098214285716</v>
      </c>
      <c r="AD333" s="1">
        <f>(Table2[[#This Row],[Day High]]/Table2[[#This Row],[Close Price]])-1</f>
        <v>1.5843382612644508E-2</v>
      </c>
      <c r="AE333" s="1">
        <f>(Table2[[#This Row],[Close Price]]/Table2[[#This Row],[Current Week Low]])-1</f>
        <v>0.10597098214285716</v>
      </c>
      <c r="AF333" s="1">
        <f>(Table2[[#This Row],[Current Week High]]/Table2[[#This Row],[Close Price]])-1</f>
        <v>2.7582959113308769E-2</v>
      </c>
      <c r="AG333" s="1">
        <f>(Table2[[#This Row],[Close Price]]/Table2[[#This Row],[Current Month Low]])-1</f>
        <v>0.10597098214285716</v>
      </c>
      <c r="AH333" s="1">
        <f>(Table2[[#This Row],[Current Month High]]/Table2[[#This Row],[Close Price]])-1</f>
        <v>7.9771936020990086E-2</v>
      </c>
      <c r="AI333">
        <v>9.7599946179591992</v>
      </c>
      <c r="AJ333">
        <v>44.3131067961165</v>
      </c>
      <c r="AK333" t="str">
        <f>IF(AND(Table2[[#This Row],[20D EMA]]&gt;Table2[[#This Row],[50D EMA]],Table2[[#This Row],[50D EMA]]&gt;Table2[[#This Row],[200D EMA]]),"Uptrend","Downtrend/NoTrend")</f>
        <v>Uptrend</v>
      </c>
      <c r="AL333">
        <v>0.17</v>
      </c>
      <c r="AM333" t="s">
        <v>3191</v>
      </c>
      <c r="AN333">
        <v>-6.92</v>
      </c>
      <c r="AO333" t="s">
        <v>3190</v>
      </c>
      <c r="AP333">
        <v>8.3756115222324998E-2</v>
      </c>
      <c r="AQ333">
        <f>(Table2[[#This Row],[Sharpe Ratio]]-AVERAGE(Table2[Sharpe Ratio]))/_xlfn.STDEV.P(Table2[Sharpe Ratio])</f>
        <v>0.21060376651168619</v>
      </c>
      <c r="AR3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-0.91992057473383215</v>
      </c>
      <c r="AS333">
        <f>_xlfn.RANK.AVG(Table2[[#This Row],[1Y Return vs Nifty Z-Score]],Table2[1Y Return vs Nifty Z-Score])</f>
        <v>381</v>
      </c>
      <c r="AT333">
        <f>_xlfn.RANK.AVG(Table2[[#This Row],[6M Return vs Nifty Z-Score]],Table2[6M Return vs Nifty Z-Score])</f>
        <v>349</v>
      </c>
      <c r="AU333">
        <f>_xlfn.RANK.AVG(Table2[[#This Row],[Sharpe Ratio Z-Score]],Table2[Sharpe Ratio Z-Score])</f>
        <v>285</v>
      </c>
      <c r="AV333">
        <f>(Table2[[#This Row],[Rank 1Y]]+Table2[[#This Row],[Rank 6M]]+Table2[[#This Row],[Rank Sharpe]])/3</f>
        <v>338.33333333333331</v>
      </c>
    </row>
    <row r="334" spans="1:48" x14ac:dyDescent="0.3">
      <c r="A334" t="s">
        <v>1548</v>
      </c>
      <c r="B334" t="s">
        <v>1549</v>
      </c>
      <c r="C334" t="s">
        <v>3154</v>
      </c>
      <c r="D334" t="s">
        <v>609</v>
      </c>
      <c r="E334">
        <v>6414.7075672499996</v>
      </c>
      <c r="F334">
        <v>362.7</v>
      </c>
      <c r="G334">
        <v>-9.2914032667901498</v>
      </c>
      <c r="H334">
        <f>(Table2[[#This Row],[1Y Return vs Nifty]]-AVERAGE(Table2[1Y Return vs Nifty]))/_xlfn.STDEV.P(Table2[1Y Return vs Nifty])</f>
        <v>-0.56559750992035751</v>
      </c>
      <c r="I334">
        <v>5.8391103729780598</v>
      </c>
      <c r="J334">
        <f>(Table2[[#This Row],[1M Return vs Nifty]]-AVERAGE(Table2[1M Return vs Nifty]))/_xlfn.STDEV.P(Table2[1M Return vs Nifty])</f>
        <v>0.69947093795398918</v>
      </c>
      <c r="K334">
        <v>8.8807306264590604</v>
      </c>
      <c r="L334">
        <f>(Table2[[#This Row],[6M Return vs Nifty]]-AVERAGE(Table2[6M Return vs Nifty]))/_xlfn.STDEV.P(Table2[6M Return vs Nifty])</f>
        <v>1.555107255458704E-2</v>
      </c>
      <c r="M334">
        <v>6.5680282269382797</v>
      </c>
      <c r="N334">
        <f>(Table2[[#This Row],[1W Return vs Nifty]]-AVERAGE(Table2[1W Return vs Nifty]))/_xlfn.STDEV.P(Table2[1W Return vs Nifty])</f>
        <v>1.4166980271610301</v>
      </c>
      <c r="O334">
        <v>360.27</v>
      </c>
      <c r="P334">
        <v>361.22261110014199</v>
      </c>
      <c r="Q334">
        <v>336.29202145067302</v>
      </c>
      <c r="R334">
        <v>55.331092853261303</v>
      </c>
      <c r="S334" s="1">
        <f>(Table2[[#This Row],[Close Price]]-Table2[[#This Row],[20D EMA]])/Table2[[#This Row],[20D EMA]]</f>
        <v>6.7449412940294969E-3</v>
      </c>
      <c r="T334" s="1">
        <f>(Table2[[#This Row],[Close Price]]-Table2[[#This Row],[50D EMA]])/Table2[[#This Row],[50D EMA]]</f>
        <v>4.0899679434752258E-3</v>
      </c>
      <c r="U334" s="1">
        <f>(Table2[[#This Row],[Close Price]]-Table2[[#This Row],[200D EMA]])/Table2[[#This Row],[200D EMA]]</f>
        <v>7.8526925602962802E-2</v>
      </c>
      <c r="V334">
        <v>0.79161671337305495</v>
      </c>
      <c r="W334">
        <v>353.6</v>
      </c>
      <c r="X334">
        <v>367.55</v>
      </c>
      <c r="Y334">
        <v>353.6</v>
      </c>
      <c r="Z334">
        <v>382.4</v>
      </c>
      <c r="AA334">
        <v>324.05</v>
      </c>
      <c r="AB334">
        <v>382.4</v>
      </c>
      <c r="AC334" s="1">
        <f>(Table2[[#This Row],[Close Price]]/Table2[[#This Row],[Day Low]])-1</f>
        <v>2.5735294117646967E-2</v>
      </c>
      <c r="AD334" s="1">
        <f>(Table2[[#This Row],[Day High]]/Table2[[#This Row],[Close Price]])-1</f>
        <v>1.3371932726771396E-2</v>
      </c>
      <c r="AE334" s="1">
        <f>(Table2[[#This Row],[Close Price]]/Table2[[#This Row],[Current Week Low]])-1</f>
        <v>2.5735294117646967E-2</v>
      </c>
      <c r="AF334" s="1">
        <f>(Table2[[#This Row],[Current Week High]]/Table2[[#This Row],[Close Price]])-1</f>
        <v>5.4314860766473627E-2</v>
      </c>
      <c r="AG334" s="1">
        <f>(Table2[[#This Row],[Close Price]]/Table2[[#This Row],[Current Month Low]])-1</f>
        <v>0.1192717173275728</v>
      </c>
      <c r="AH334" s="1">
        <f>(Table2[[#This Row],[Current Month High]]/Table2[[#This Row],[Close Price]])-1</f>
        <v>5.4314860766473627E-2</v>
      </c>
      <c r="AI334">
        <v>20.8436724565756</v>
      </c>
      <c r="AJ334">
        <v>45.633406946396299</v>
      </c>
      <c r="AK334" t="str">
        <f>IF(AND(Table2[[#This Row],[20D EMA]]&gt;Table2[[#This Row],[50D EMA]],Table2[[#This Row],[50D EMA]]&gt;Table2[[#This Row],[200D EMA]]),"Uptrend","Downtrend/NoTrend")</f>
        <v>Downtrend/NoTrend</v>
      </c>
      <c r="AL334">
        <v>-7.0000000000000007E-2</v>
      </c>
      <c r="AM334" t="s">
        <v>3190</v>
      </c>
      <c r="AN334">
        <v>-0.92</v>
      </c>
      <c r="AO334" t="s">
        <v>3190</v>
      </c>
      <c r="AP334">
        <v>0.114455562877186</v>
      </c>
      <c r="AQ334">
        <f>(Table2[[#This Row],[Sharpe Ratio]]-AVERAGE(Table2[Sharpe Ratio]))/_xlfn.STDEV.P(Table2[Sharpe Ratio])</f>
        <v>0.5703306770691926</v>
      </c>
      <c r="AR3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4">
        <f>_xlfn.RANK.AVG(Table2[[#This Row],[1Y Return vs Nifty Z-Score]],Table2[1Y Return vs Nifty Z-Score])</f>
        <v>512</v>
      </c>
      <c r="AT334">
        <f>_xlfn.RANK.AVG(Table2[[#This Row],[6M Return vs Nifty Z-Score]],Table2[6M Return vs Nifty Z-Score])</f>
        <v>311</v>
      </c>
      <c r="AU334">
        <f>_xlfn.RANK.AVG(Table2[[#This Row],[Sharpe Ratio Z-Score]],Table2[Sharpe Ratio Z-Score])</f>
        <v>195</v>
      </c>
      <c r="AV334">
        <f>(Table2[[#This Row],[Rank 1Y]]+Table2[[#This Row],[Rank 6M]]+Table2[[#This Row],[Rank Sharpe]])/3</f>
        <v>339.33333333333331</v>
      </c>
    </row>
    <row r="335" spans="1:48" x14ac:dyDescent="0.3">
      <c r="A335" t="s">
        <v>711</v>
      </c>
      <c r="B335" t="s">
        <v>712</v>
      </c>
      <c r="C335" t="s">
        <v>3157</v>
      </c>
      <c r="D335" t="s">
        <v>286</v>
      </c>
      <c r="E335">
        <v>25614.916894720001</v>
      </c>
      <c r="F335">
        <v>398.75</v>
      </c>
      <c r="G335">
        <v>47.702589334774899</v>
      </c>
      <c r="H335">
        <f>(Table2[[#This Row],[1Y Return vs Nifty]]-AVERAGE(Table2[1Y Return vs Nifty]))/_xlfn.STDEV.P(Table2[1Y Return vs Nifty])</f>
        <v>0.40549661854355978</v>
      </c>
      <c r="I335">
        <v>11.406146405810199</v>
      </c>
      <c r="J335">
        <f>(Table2[[#This Row],[1M Return vs Nifty]]-AVERAGE(Table2[1M Return vs Nifty]))/_xlfn.STDEV.P(Table2[1M Return vs Nifty])</f>
        <v>1.3401889999779444</v>
      </c>
      <c r="K335">
        <v>-25.433882900110898</v>
      </c>
      <c r="L335">
        <f>(Table2[[#This Row],[6M Return vs Nifty]]-AVERAGE(Table2[6M Return vs Nifty]))/_xlfn.STDEV.P(Table2[6M Return vs Nifty])</f>
        <v>-1.0743175102973364</v>
      </c>
      <c r="M335">
        <v>-4.8424165969985804</v>
      </c>
      <c r="N335">
        <f>(Table2[[#This Row],[1W Return vs Nifty]]-AVERAGE(Table2[1W Return vs Nifty]))/_xlfn.STDEV.P(Table2[1W Return vs Nifty])</f>
        <v>-1.0964653490451497</v>
      </c>
      <c r="O335">
        <v>401.79</v>
      </c>
      <c r="P335">
        <v>397.16082710674903</v>
      </c>
      <c r="Q335">
        <v>381.73681780699701</v>
      </c>
      <c r="R335">
        <v>52.773966249662799</v>
      </c>
      <c r="S335" s="1">
        <f>(Table2[[#This Row],[Close Price]]-Table2[[#This Row],[20D EMA]])/Table2[[#This Row],[20D EMA]]</f>
        <v>-7.5661415167127613E-3</v>
      </c>
      <c r="T335" s="1">
        <f>(Table2[[#This Row],[Close Price]]-Table2[[#This Row],[50D EMA]])/Table2[[#This Row],[50D EMA]]</f>
        <v>4.0013334266318177E-3</v>
      </c>
      <c r="U335" s="1">
        <f>(Table2[[#This Row],[Close Price]]-Table2[[#This Row],[200D EMA]])/Table2[[#This Row],[200D EMA]]</f>
        <v>4.4567831551434775E-2</v>
      </c>
      <c r="V335">
        <v>1.2220993370439599</v>
      </c>
      <c r="W335">
        <v>397</v>
      </c>
      <c r="X335">
        <v>410.6</v>
      </c>
      <c r="Y335">
        <v>397</v>
      </c>
      <c r="Z335">
        <v>432.25</v>
      </c>
      <c r="AA335">
        <v>369.2</v>
      </c>
      <c r="AB335">
        <v>441.6</v>
      </c>
      <c r="AC335" s="1">
        <f>(Table2[[#This Row],[Close Price]]/Table2[[#This Row],[Day Low]])-1</f>
        <v>4.4080604534004753E-3</v>
      </c>
      <c r="AD335" s="1">
        <f>(Table2[[#This Row],[Day High]]/Table2[[#This Row],[Close Price]])-1</f>
        <v>2.971786833855794E-2</v>
      </c>
      <c r="AE335" s="1">
        <f>(Table2[[#This Row],[Close Price]]/Table2[[#This Row],[Current Week Low]])-1</f>
        <v>4.4080604534004753E-3</v>
      </c>
      <c r="AF335" s="1">
        <f>(Table2[[#This Row],[Current Week High]]/Table2[[#This Row],[Close Price]])-1</f>
        <v>8.4012539184952884E-2</v>
      </c>
      <c r="AG335" s="1">
        <f>(Table2[[#This Row],[Close Price]]/Table2[[#This Row],[Current Month Low]])-1</f>
        <v>8.0037919826652315E-2</v>
      </c>
      <c r="AH335" s="1">
        <f>(Table2[[#This Row],[Current Month High]]/Table2[[#This Row],[Close Price]])-1</f>
        <v>0.10746081504702198</v>
      </c>
      <c r="AI335">
        <v>25.9435736677116</v>
      </c>
      <c r="AJ335">
        <v>93.991729506202802</v>
      </c>
      <c r="AK335" t="str">
        <f>IF(AND(Table2[[#This Row],[20D EMA]]&gt;Table2[[#This Row],[50D EMA]],Table2[[#This Row],[50D EMA]]&gt;Table2[[#This Row],[200D EMA]]),"Uptrend","Downtrend/NoTrend")</f>
        <v>Uptrend</v>
      </c>
      <c r="AL335">
        <v>-0.12</v>
      </c>
      <c r="AM335" t="s">
        <v>3190</v>
      </c>
      <c r="AN335">
        <v>4.5199999999999996</v>
      </c>
      <c r="AO335" t="s">
        <v>3191</v>
      </c>
      <c r="AP335">
        <v>0.12787768106500499</v>
      </c>
      <c r="AQ335">
        <f>(Table2[[#This Row],[Sharpe Ratio]]-AVERAGE(Table2[Sharpe Ratio]))/_xlfn.STDEV.P(Table2[Sharpe Ratio])</f>
        <v>0.72760702819850431</v>
      </c>
      <c r="AR3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0.30250978737752243</v>
      </c>
      <c r="AS335">
        <f>_xlfn.RANK.AVG(Table2[[#This Row],[1Y Return vs Nifty Z-Score]],Table2[1Y Return vs Nifty Z-Score])</f>
        <v>186</v>
      </c>
      <c r="AT335">
        <f>_xlfn.RANK.AVG(Table2[[#This Row],[6M Return vs Nifty Z-Score]],Table2[6M Return vs Nifty Z-Score])</f>
        <v>674</v>
      </c>
      <c r="AU335">
        <f>_xlfn.RANK.AVG(Table2[[#This Row],[Sharpe Ratio Z-Score]],Table2[Sharpe Ratio Z-Score])</f>
        <v>160</v>
      </c>
      <c r="AV335">
        <f>(Table2[[#This Row],[Rank 1Y]]+Table2[[#This Row],[Rank 6M]]+Table2[[#This Row],[Rank Sharpe]])/3</f>
        <v>340</v>
      </c>
    </row>
    <row r="336" spans="1:48" x14ac:dyDescent="0.3">
      <c r="A336" t="s">
        <v>214</v>
      </c>
      <c r="B336" t="s">
        <v>215</v>
      </c>
      <c r="C336" t="s">
        <v>3150</v>
      </c>
      <c r="D336" t="s">
        <v>57</v>
      </c>
      <c r="E336">
        <v>118019.44466564</v>
      </c>
      <c r="F336">
        <v>676.85</v>
      </c>
      <c r="G336">
        <v>44.854688180053799</v>
      </c>
      <c r="H336">
        <f>(Table2[[#This Row],[1Y Return vs Nifty]]-AVERAGE(Table2[1Y Return vs Nifty]))/_xlfn.STDEV.P(Table2[1Y Return vs Nifty])</f>
        <v>0.35697255550539098</v>
      </c>
      <c r="I336">
        <v>-8.4404932816777798</v>
      </c>
      <c r="J336">
        <f>(Table2[[#This Row],[1M Return vs Nifty]]-AVERAGE(Table2[1M Return vs Nifty]))/_xlfn.STDEV.P(Table2[1M Return vs Nifty])</f>
        <v>-0.94398887192023773</v>
      </c>
      <c r="K336">
        <v>-5.3013497235806897</v>
      </c>
      <c r="L336">
        <f>(Table2[[#This Row],[6M Return vs Nifty]]-AVERAGE(Table2[6M Return vs Nifty]))/_xlfn.STDEV.P(Table2[6M Return vs Nifty])</f>
        <v>-0.43488686698454887</v>
      </c>
      <c r="M336">
        <v>-6.5620051794340801</v>
      </c>
      <c r="N336">
        <f>(Table2[[#This Row],[1W Return vs Nifty]]-AVERAGE(Table2[1W Return vs Nifty]))/_xlfn.STDEV.P(Table2[1W Return vs Nifty])</f>
        <v>-1.4752066789583642</v>
      </c>
      <c r="O336">
        <v>712.47</v>
      </c>
      <c r="P336">
        <v>715.89813806928305</v>
      </c>
      <c r="Q336">
        <v>624.06759104247806</v>
      </c>
      <c r="R336">
        <v>29.3261281238611</v>
      </c>
      <c r="S336" s="1">
        <f>(Table2[[#This Row],[Close Price]]-Table2[[#This Row],[20D EMA]])/Table2[[#This Row],[20D EMA]]</f>
        <v>-4.9995087512456668E-2</v>
      </c>
      <c r="T336" s="1">
        <f>(Table2[[#This Row],[Close Price]]-Table2[[#This Row],[50D EMA]])/Table2[[#This Row],[50D EMA]]</f>
        <v>-5.4544265437807347E-2</v>
      </c>
      <c r="U336" s="1">
        <f>(Table2[[#This Row],[Close Price]]-Table2[[#This Row],[200D EMA]])/Table2[[#This Row],[200D EMA]]</f>
        <v>8.4578032436119971E-2</v>
      </c>
      <c r="V336">
        <v>0.72361641496306695</v>
      </c>
      <c r="W336">
        <v>666.1</v>
      </c>
      <c r="X336">
        <v>681.95</v>
      </c>
      <c r="Y336">
        <v>666.1</v>
      </c>
      <c r="Z336">
        <v>718.4</v>
      </c>
      <c r="AA336">
        <v>662.2</v>
      </c>
      <c r="AB336">
        <v>741.45</v>
      </c>
      <c r="AC336" s="1">
        <f>(Table2[[#This Row],[Close Price]]/Table2[[#This Row],[Day Low]])-1</f>
        <v>1.6138717910223699E-2</v>
      </c>
      <c r="AD336" s="1">
        <f>(Table2[[#This Row],[Day High]]/Table2[[#This Row],[Close Price]])-1</f>
        <v>7.5349043362635815E-3</v>
      </c>
      <c r="AE336" s="1">
        <f>(Table2[[#This Row],[Close Price]]/Table2[[#This Row],[Current Week Low]])-1</f>
        <v>1.6138717910223699E-2</v>
      </c>
      <c r="AF336" s="1">
        <f>(Table2[[#This Row],[Current Week High]]/Table2[[#This Row],[Close Price]])-1</f>
        <v>6.1387308857206113E-2</v>
      </c>
      <c r="AG336" s="1">
        <f>(Table2[[#This Row],[Close Price]]/Table2[[#This Row],[Current Month Low]])-1</f>
        <v>2.2123225611597741E-2</v>
      </c>
      <c r="AH336" s="1">
        <f>(Table2[[#This Row],[Current Month High]]/Table2[[#This Row],[Close Price]])-1</f>
        <v>9.5442121592671958E-2</v>
      </c>
      <c r="AI336">
        <v>18.9185196129127</v>
      </c>
      <c r="AJ336">
        <v>94.776978417266207</v>
      </c>
      <c r="AK336" t="str">
        <f>IF(AND(Table2[[#This Row],[20D EMA]]&gt;Table2[[#This Row],[50D EMA]],Table2[[#This Row],[50D EMA]]&gt;Table2[[#This Row],[200D EMA]]),"Uptrend","Downtrend/NoTrend")</f>
        <v>Downtrend/NoTrend</v>
      </c>
      <c r="AL336">
        <v>-0.01</v>
      </c>
      <c r="AM336" t="s">
        <v>3190</v>
      </c>
      <c r="AN336">
        <v>-6.44</v>
      </c>
      <c r="AO336" t="s">
        <v>3190</v>
      </c>
      <c r="AP336">
        <v>6.0127830796058997E-2</v>
      </c>
      <c r="AQ336">
        <f>(Table2[[#This Row],[Sharpe Ratio]]-AVERAGE(Table2[Sharpe Ratio]))/_xlfn.STDEV.P(Table2[Sharpe Ratio])</f>
        <v>-6.6265376346942725E-2</v>
      </c>
      <c r="AR3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6">
        <f>_xlfn.RANK.AVG(Table2[[#This Row],[1Y Return vs Nifty Z-Score]],Table2[1Y Return vs Nifty Z-Score])</f>
        <v>196</v>
      </c>
      <c r="AT336">
        <f>_xlfn.RANK.AVG(Table2[[#This Row],[6M Return vs Nifty Z-Score]],Table2[6M Return vs Nifty Z-Score])</f>
        <v>470</v>
      </c>
      <c r="AU336">
        <f>_xlfn.RANK.AVG(Table2[[#This Row],[Sharpe Ratio Z-Score]],Table2[Sharpe Ratio Z-Score])</f>
        <v>355</v>
      </c>
      <c r="AV336">
        <f>(Table2[[#This Row],[Rank 1Y]]+Table2[[#This Row],[Rank 6M]]+Table2[[#This Row],[Rank Sharpe]])/3</f>
        <v>340.33333333333331</v>
      </c>
    </row>
    <row r="337" spans="1:48" x14ac:dyDescent="0.3">
      <c r="A337" t="s">
        <v>917</v>
      </c>
      <c r="B337" t="s">
        <v>918</v>
      </c>
      <c r="C337" t="s">
        <v>3161</v>
      </c>
      <c r="D337" t="s">
        <v>609</v>
      </c>
      <c r="E337">
        <v>16879.653311099999</v>
      </c>
      <c r="F337">
        <v>540.25</v>
      </c>
      <c r="G337">
        <v>43.035872397673103</v>
      </c>
      <c r="H337">
        <f>(Table2[[#This Row],[1Y Return vs Nifty]]-AVERAGE(Table2[1Y Return vs Nifty]))/_xlfn.STDEV.P(Table2[1Y Return vs Nifty])</f>
        <v>0.32598259943449626</v>
      </c>
      <c r="I337">
        <v>-7.9020419282567502</v>
      </c>
      <c r="J337">
        <f>(Table2[[#This Row],[1M Return vs Nifty]]-AVERAGE(Table2[1M Return vs Nifty]))/_xlfn.STDEV.P(Table2[1M Return vs Nifty])</f>
        <v>-0.88201774300649394</v>
      </c>
      <c r="K337">
        <v>-25.362476997222998</v>
      </c>
      <c r="L337">
        <f>(Table2[[#This Row],[6M Return vs Nifty]]-AVERAGE(Table2[6M Return vs Nifty]))/_xlfn.STDEV.P(Table2[6M Return vs Nifty])</f>
        <v>-1.0720495829570666</v>
      </c>
      <c r="M337">
        <v>-2.8712539135650199</v>
      </c>
      <c r="N337">
        <f>(Table2[[#This Row],[1W Return vs Nifty]]-AVERAGE(Table2[1W Return vs Nifty]))/_xlfn.STDEV.P(Table2[1W Return vs Nifty])</f>
        <v>-0.66231453888941305</v>
      </c>
      <c r="O337">
        <v>567.1</v>
      </c>
      <c r="P337">
        <v>601.68483966659198</v>
      </c>
      <c r="Q337">
        <v>589.07574748027696</v>
      </c>
      <c r="R337">
        <v>34.0519912722256</v>
      </c>
      <c r="S337" s="1">
        <f>(Table2[[#This Row],[Close Price]]-Table2[[#This Row],[20D EMA]])/Table2[[#This Row],[20D EMA]]</f>
        <v>-4.7346147064009914E-2</v>
      </c>
      <c r="T337" s="1">
        <f>(Table2[[#This Row],[Close Price]]-Table2[[#This Row],[50D EMA]])/Table2[[#This Row],[50D EMA]]</f>
        <v>-0.10210468274493088</v>
      </c>
      <c r="U337" s="1">
        <f>(Table2[[#This Row],[Close Price]]-Table2[[#This Row],[200D EMA]])/Table2[[#This Row],[200D EMA]]</f>
        <v>-8.2885346560480674E-2</v>
      </c>
      <c r="V337">
        <v>0.70533008105023798</v>
      </c>
      <c r="W337">
        <v>526.65</v>
      </c>
      <c r="X337">
        <v>547.45000000000005</v>
      </c>
      <c r="Y337">
        <v>526.65</v>
      </c>
      <c r="Z337">
        <v>571.95000000000005</v>
      </c>
      <c r="AA337">
        <v>509.55</v>
      </c>
      <c r="AB337">
        <v>589.04999999999995</v>
      </c>
      <c r="AC337" s="1">
        <f>(Table2[[#This Row],[Close Price]]/Table2[[#This Row],[Day Low]])-1</f>
        <v>2.5823602012722047E-2</v>
      </c>
      <c r="AD337" s="1">
        <f>(Table2[[#This Row],[Day High]]/Table2[[#This Row],[Close Price]])-1</f>
        <v>1.332716335030093E-2</v>
      </c>
      <c r="AE337" s="1">
        <f>(Table2[[#This Row],[Close Price]]/Table2[[#This Row],[Current Week Low]])-1</f>
        <v>2.5823602012722047E-2</v>
      </c>
      <c r="AF337" s="1">
        <f>(Table2[[#This Row],[Current Week High]]/Table2[[#This Row],[Close Price]])-1</f>
        <v>5.8676538639518716E-2</v>
      </c>
      <c r="AG337" s="1">
        <f>(Table2[[#This Row],[Close Price]]/Table2[[#This Row],[Current Month Low]])-1</f>
        <v>6.0249239525071108E-2</v>
      </c>
      <c r="AH337" s="1">
        <f>(Table2[[#This Row],[Current Month High]]/Table2[[#This Row],[Close Price]])-1</f>
        <v>9.032855159648312E-2</v>
      </c>
      <c r="AI337">
        <v>44.794076816288701</v>
      </c>
      <c r="AJ337">
        <v>82.949542837791995</v>
      </c>
      <c r="AK337" t="str">
        <f>IF(AND(Table2[[#This Row],[20D EMA]]&gt;Table2[[#This Row],[50D EMA]],Table2[[#This Row],[50D EMA]]&gt;Table2[[#This Row],[200D EMA]]),"Uptrend","Downtrend/NoTrend")</f>
        <v>Downtrend/NoTrend</v>
      </c>
      <c r="AL337">
        <v>-0.3</v>
      </c>
      <c r="AM337" t="s">
        <v>3190</v>
      </c>
      <c r="AN337">
        <v>-4.84</v>
      </c>
      <c r="AO337" t="s">
        <v>3190</v>
      </c>
      <c r="AP337">
        <v>0.13211067882814501</v>
      </c>
      <c r="AQ337">
        <f>(Table2[[#This Row],[Sharpe Ratio]]-AVERAGE(Table2[Sharpe Ratio]))/_xlfn.STDEV.P(Table2[Sharpe Ratio])</f>
        <v>0.7772080250910357</v>
      </c>
      <c r="AR3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7">
        <f>_xlfn.RANK.AVG(Table2[[#This Row],[1Y Return vs Nifty Z-Score]],Table2[1Y Return vs Nifty Z-Score])</f>
        <v>203</v>
      </c>
      <c r="AT337">
        <f>_xlfn.RANK.AVG(Table2[[#This Row],[6M Return vs Nifty Z-Score]],Table2[6M Return vs Nifty Z-Score])</f>
        <v>673</v>
      </c>
      <c r="AU337">
        <f>_xlfn.RANK.AVG(Table2[[#This Row],[Sharpe Ratio Z-Score]],Table2[Sharpe Ratio Z-Score])</f>
        <v>146</v>
      </c>
      <c r="AV337">
        <f>(Table2[[#This Row],[Rank 1Y]]+Table2[[#This Row],[Rank 6M]]+Table2[[#This Row],[Rank Sharpe]])/3</f>
        <v>340.66666666666669</v>
      </c>
    </row>
    <row r="338" spans="1:48" x14ac:dyDescent="0.3">
      <c r="A338" t="s">
        <v>382</v>
      </c>
      <c r="B338" t="s">
        <v>383</v>
      </c>
      <c r="C338" t="s">
        <v>3147</v>
      </c>
      <c r="D338" t="s">
        <v>384</v>
      </c>
      <c r="E338">
        <v>63048.643547009997</v>
      </c>
      <c r="F338">
        <v>1765</v>
      </c>
      <c r="G338">
        <v>6.6888147937752196</v>
      </c>
      <c r="H338">
        <f>(Table2[[#This Row],[1Y Return vs Nifty]]-AVERAGE(Table2[1Y Return vs Nifty]))/_xlfn.STDEV.P(Table2[1Y Return vs Nifty])</f>
        <v>-0.29331800778626865</v>
      </c>
      <c r="I338">
        <v>-3.94362909856661</v>
      </c>
      <c r="J338">
        <f>(Table2[[#This Row],[1M Return vs Nifty]]-AVERAGE(Table2[1M Return vs Nifty]))/_xlfn.STDEV.P(Table2[1M Return vs Nifty])</f>
        <v>-0.42643840384429282</v>
      </c>
      <c r="K338">
        <v>12.637448186427701</v>
      </c>
      <c r="L338">
        <f>(Table2[[#This Row],[6M Return vs Nifty]]-AVERAGE(Table2[6M Return vs Nifty]))/_xlfn.STDEV.P(Table2[6M Return vs Nifty])</f>
        <v>0.13486841354948709</v>
      </c>
      <c r="M338">
        <v>0.36684719619509598</v>
      </c>
      <c r="N338">
        <f>(Table2[[#This Row],[1W Return vs Nifty]]-AVERAGE(Table2[1W Return vs Nifty]))/_xlfn.STDEV.P(Table2[1W Return vs Nifty])</f>
        <v>5.0880892407888442E-2</v>
      </c>
      <c r="O338">
        <v>1741.18</v>
      </c>
      <c r="P338">
        <v>1750.52357480405</v>
      </c>
      <c r="Q338">
        <v>1603.5641188515799</v>
      </c>
      <c r="R338">
        <v>54.226063868446502</v>
      </c>
      <c r="S338" s="1">
        <f>(Table2[[#This Row],[Close Price]]-Table2[[#This Row],[20D EMA]])/Table2[[#This Row],[20D EMA]]</f>
        <v>1.3680377674910081E-2</v>
      </c>
      <c r="T338" s="1">
        <f>(Table2[[#This Row],[Close Price]]-Table2[[#This Row],[50D EMA]])/Table2[[#This Row],[50D EMA]]</f>
        <v>8.2697687733628358E-3</v>
      </c>
      <c r="U338" s="1">
        <f>(Table2[[#This Row],[Close Price]]-Table2[[#This Row],[200D EMA]])/Table2[[#This Row],[200D EMA]]</f>
        <v>0.10067316875613005</v>
      </c>
      <c r="V338">
        <v>0.61187485209203196</v>
      </c>
      <c r="W338">
        <v>1702.65</v>
      </c>
      <c r="X338">
        <v>1790.95</v>
      </c>
      <c r="Y338">
        <v>1695</v>
      </c>
      <c r="Z338">
        <v>1790.95</v>
      </c>
      <c r="AA338">
        <v>1593.75</v>
      </c>
      <c r="AB338">
        <v>1790.95</v>
      </c>
      <c r="AC338" s="1">
        <f>(Table2[[#This Row],[Close Price]]/Table2[[#This Row],[Day Low]])-1</f>
        <v>3.6619387425483652E-2</v>
      </c>
      <c r="AD338" s="1">
        <f>(Table2[[#This Row],[Day High]]/Table2[[#This Row],[Close Price]])-1</f>
        <v>1.4702549575070778E-2</v>
      </c>
      <c r="AE338" s="1">
        <f>(Table2[[#This Row],[Close Price]]/Table2[[#This Row],[Current Week Low]])-1</f>
        <v>4.1297935103244754E-2</v>
      </c>
      <c r="AF338" s="1">
        <f>(Table2[[#This Row],[Current Week High]]/Table2[[#This Row],[Close Price]])-1</f>
        <v>1.4702549575070778E-2</v>
      </c>
      <c r="AG338" s="1">
        <f>(Table2[[#This Row],[Close Price]]/Table2[[#This Row],[Current Month Low]])-1</f>
        <v>0.10745098039215684</v>
      </c>
      <c r="AH338" s="1">
        <f>(Table2[[#This Row],[Current Month High]]/Table2[[#This Row],[Close Price]])-1</f>
        <v>1.4702549575070778E-2</v>
      </c>
      <c r="AI338">
        <v>12.8725212464589</v>
      </c>
      <c r="AJ338">
        <v>50.861147912303899</v>
      </c>
      <c r="AK338" t="str">
        <f>IF(AND(Table2[[#This Row],[20D EMA]]&gt;Table2[[#This Row],[50D EMA]],Table2[[#This Row],[50D EMA]]&gt;Table2[[#This Row],[200D EMA]]),"Uptrend","Downtrend/NoTrend")</f>
        <v>Downtrend/NoTrend</v>
      </c>
      <c r="AL338">
        <v>0.04</v>
      </c>
      <c r="AM338" t="s">
        <v>3191</v>
      </c>
      <c r="AN338">
        <v>3.82</v>
      </c>
      <c r="AO338" t="s">
        <v>3191</v>
      </c>
      <c r="AP338">
        <v>5.8930477336609E-2</v>
      </c>
      <c r="AQ338">
        <f>(Table2[[#This Row],[Sharpe Ratio]]-AVERAGE(Table2[Sharpe Ratio]))/_xlfn.STDEV.P(Table2[Sharpe Ratio])</f>
        <v>-8.0295604696835818E-2</v>
      </c>
      <c r="AR3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8">
        <f>_xlfn.RANK.AVG(Table2[[#This Row],[1Y Return vs Nifty Z-Score]],Table2[1Y Return vs Nifty Z-Score])</f>
        <v>402</v>
      </c>
      <c r="AT338">
        <f>_xlfn.RANK.AVG(Table2[[#This Row],[6M Return vs Nifty Z-Score]],Table2[6M Return vs Nifty Z-Score])</f>
        <v>260</v>
      </c>
      <c r="AU338">
        <f>_xlfn.RANK.AVG(Table2[[#This Row],[Sharpe Ratio Z-Score]],Table2[Sharpe Ratio Z-Score])</f>
        <v>362</v>
      </c>
      <c r="AV338">
        <f>(Table2[[#This Row],[Rank 1Y]]+Table2[[#This Row],[Rank 6M]]+Table2[[#This Row],[Rank Sharpe]])/3</f>
        <v>341.33333333333331</v>
      </c>
    </row>
    <row r="339" spans="1:48" x14ac:dyDescent="0.3">
      <c r="A339" t="s">
        <v>123</v>
      </c>
      <c r="B339" t="s">
        <v>124</v>
      </c>
      <c r="C339" t="s">
        <v>3143</v>
      </c>
      <c r="D339" t="s">
        <v>18</v>
      </c>
      <c r="E339">
        <v>231983.704155924</v>
      </c>
      <c r="F339">
        <v>165.35</v>
      </c>
      <c r="G339">
        <v>55.8558131726938</v>
      </c>
      <c r="H339">
        <f>(Table2[[#This Row],[1Y Return vs Nifty]]-AVERAGE(Table2[1Y Return vs Nifty]))/_xlfn.STDEV.P(Table2[1Y Return vs Nifty])</f>
        <v>0.54441560694300872</v>
      </c>
      <c r="I339">
        <v>-1.59089776208495</v>
      </c>
      <c r="J339">
        <f>(Table2[[#This Row],[1M Return vs Nifty]]-AVERAGE(Table2[1M Return vs Nifty]))/_xlfn.STDEV.P(Table2[1M Return vs Nifty])</f>
        <v>-0.15565922198103568</v>
      </c>
      <c r="K339">
        <v>-15.1540326871503</v>
      </c>
      <c r="L339">
        <f>(Table2[[#This Row],[6M Return vs Nifty]]-AVERAGE(Table2[6M Return vs Nifty]))/_xlfn.STDEV.P(Table2[6M Return vs Nifty])</f>
        <v>-0.74781854580064033</v>
      </c>
      <c r="M339">
        <v>0.45360706550658098</v>
      </c>
      <c r="N339">
        <f>(Table2[[#This Row],[1W Return vs Nifty]]-AVERAGE(Table2[1W Return vs Nifty]))/_xlfn.STDEV.P(Table2[1W Return vs Nifty])</f>
        <v>6.9989851737909475E-2</v>
      </c>
      <c r="O339">
        <v>168.09</v>
      </c>
      <c r="P339">
        <v>169.935493687128</v>
      </c>
      <c r="Q339">
        <v>159.085049538677</v>
      </c>
      <c r="R339">
        <v>39.289379090628501</v>
      </c>
      <c r="S339" s="1">
        <f>(Table2[[#This Row],[Close Price]]-Table2[[#This Row],[20D EMA]])/Table2[[#This Row],[20D EMA]]</f>
        <v>-1.6300791242786657E-2</v>
      </c>
      <c r="T339" s="1">
        <f>(Table2[[#This Row],[Close Price]]-Table2[[#This Row],[50D EMA]])/Table2[[#This Row],[50D EMA]]</f>
        <v>-2.6983731224334225E-2</v>
      </c>
      <c r="U339" s="1">
        <f>(Table2[[#This Row],[Close Price]]-Table2[[#This Row],[200D EMA]])/Table2[[#This Row],[200D EMA]]</f>
        <v>3.9381139079319033E-2</v>
      </c>
      <c r="V339">
        <v>0.791657987345458</v>
      </c>
      <c r="W339">
        <v>161.74</v>
      </c>
      <c r="X339">
        <v>165.97</v>
      </c>
      <c r="Y339">
        <v>161.74</v>
      </c>
      <c r="Z339">
        <v>171.65</v>
      </c>
      <c r="AA339">
        <v>160.76</v>
      </c>
      <c r="AB339">
        <v>181.34</v>
      </c>
      <c r="AC339" s="1">
        <f>(Table2[[#This Row],[Close Price]]/Table2[[#This Row],[Day Low]])-1</f>
        <v>2.2319772474341359E-2</v>
      </c>
      <c r="AD339" s="1">
        <f>(Table2[[#This Row],[Day High]]/Table2[[#This Row],[Close Price]])-1</f>
        <v>3.7496220139099368E-3</v>
      </c>
      <c r="AE339" s="1">
        <f>(Table2[[#This Row],[Close Price]]/Table2[[#This Row],[Current Week Low]])-1</f>
        <v>2.2319772474341359E-2</v>
      </c>
      <c r="AF339" s="1">
        <f>(Table2[[#This Row],[Current Week High]]/Table2[[#This Row],[Close Price]])-1</f>
        <v>3.8100997883278032E-2</v>
      </c>
      <c r="AG339" s="1">
        <f>(Table2[[#This Row],[Close Price]]/Table2[[#This Row],[Current Month Low]])-1</f>
        <v>2.8551878576760448E-2</v>
      </c>
      <c r="AH339" s="1">
        <f>(Table2[[#This Row],[Current Month High]]/Table2[[#This Row],[Close Price]])-1</f>
        <v>9.6703961294224428E-2</v>
      </c>
      <c r="AI339">
        <v>19.02026005443</v>
      </c>
      <c r="AJ339">
        <v>93.391812865497002</v>
      </c>
      <c r="AK339" t="str">
        <f>IF(AND(Table2[[#This Row],[20D EMA]]&gt;Table2[[#This Row],[50D EMA]],Table2[[#This Row],[50D EMA]]&gt;Table2[[#This Row],[200D EMA]]),"Uptrend","Downtrend/NoTrend")</f>
        <v>Downtrend/NoTrend</v>
      </c>
      <c r="AL339">
        <v>-0.03</v>
      </c>
      <c r="AM339" t="s">
        <v>3190</v>
      </c>
      <c r="AN339">
        <v>-7.66</v>
      </c>
      <c r="AO339" t="s">
        <v>3190</v>
      </c>
      <c r="AP339">
        <v>8.0597750113790001E-2</v>
      </c>
      <c r="AQ339">
        <f>(Table2[[#This Row],[Sharpe Ratio]]-AVERAGE(Table2[Sharpe Ratio]))/_xlfn.STDEV.P(Table2[Sharpe Ratio])</f>
        <v>0.17359499242300913</v>
      </c>
      <c r="AR3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39">
        <f>_xlfn.RANK.AVG(Table2[[#This Row],[1Y Return vs Nifty Z-Score]],Table2[1Y Return vs Nifty Z-Score])</f>
        <v>156</v>
      </c>
      <c r="AT339">
        <f>_xlfn.RANK.AVG(Table2[[#This Row],[6M Return vs Nifty Z-Score]],Table2[6M Return vs Nifty Z-Score])</f>
        <v>577</v>
      </c>
      <c r="AU339">
        <f>_xlfn.RANK.AVG(Table2[[#This Row],[Sharpe Ratio Z-Score]],Table2[Sharpe Ratio Z-Score])</f>
        <v>294</v>
      </c>
      <c r="AV339">
        <f>(Table2[[#This Row],[Rank 1Y]]+Table2[[#This Row],[Rank 6M]]+Table2[[#This Row],[Rank Sharpe]])/3</f>
        <v>342.33333333333331</v>
      </c>
    </row>
    <row r="340" spans="1:48" x14ac:dyDescent="0.3">
      <c r="A340" t="s">
        <v>1231</v>
      </c>
      <c r="B340" t="s">
        <v>1232</v>
      </c>
      <c r="C340" t="s">
        <v>3159</v>
      </c>
      <c r="D340" t="s">
        <v>395</v>
      </c>
      <c r="E340">
        <v>9661.1620072000005</v>
      </c>
      <c r="F340">
        <v>172.5</v>
      </c>
      <c r="G340">
        <v>-2.9133387465638001</v>
      </c>
      <c r="H340">
        <f>(Table2[[#This Row],[1Y Return vs Nifty]]-AVERAGE(Table2[1Y Return vs Nifty]))/_xlfn.STDEV.P(Table2[1Y Return vs Nifty])</f>
        <v>-0.45692463539733702</v>
      </c>
      <c r="I340">
        <v>-4.0692285853753498</v>
      </c>
      <c r="J340">
        <f>(Table2[[#This Row],[1M Return vs Nifty]]-AVERAGE(Table2[1M Return vs Nifty]))/_xlfn.STDEV.P(Table2[1M Return vs Nifty])</f>
        <v>-0.44089382667696297</v>
      </c>
      <c r="K340">
        <v>11.240516366466199</v>
      </c>
      <c r="L340">
        <f>(Table2[[#This Row],[6M Return vs Nifty]]-AVERAGE(Table2[6M Return vs Nifty]))/_xlfn.STDEV.P(Table2[6M Return vs Nifty])</f>
        <v>9.0500374790043012E-2</v>
      </c>
      <c r="M340">
        <v>-3.6024043697555901</v>
      </c>
      <c r="N340">
        <f>(Table2[[#This Row],[1W Return vs Nifty]]-AVERAGE(Table2[1W Return vs Nifty]))/_xlfn.STDEV.P(Table2[1W Return vs Nifty])</f>
        <v>-0.82335125370178119</v>
      </c>
      <c r="O340">
        <v>178.91</v>
      </c>
      <c r="P340">
        <v>185.491151519265</v>
      </c>
      <c r="Q340">
        <v>172.27370556163601</v>
      </c>
      <c r="R340">
        <v>43.7781348225271</v>
      </c>
      <c r="S340" s="1">
        <f>(Table2[[#This Row],[Close Price]]-Table2[[#This Row],[20D EMA]])/Table2[[#This Row],[20D EMA]]</f>
        <v>-3.5828069979319192E-2</v>
      </c>
      <c r="T340" s="1">
        <f>(Table2[[#This Row],[Close Price]]-Table2[[#This Row],[50D EMA]])/Table2[[#This Row],[50D EMA]]</f>
        <v>-7.0036502619456487E-2</v>
      </c>
      <c r="U340" s="1">
        <f>(Table2[[#This Row],[Close Price]]-Table2[[#This Row],[200D EMA]])/Table2[[#This Row],[200D EMA]]</f>
        <v>1.3135750323953518E-3</v>
      </c>
      <c r="V340">
        <v>0.54860282432009999</v>
      </c>
      <c r="W340">
        <v>169.11</v>
      </c>
      <c r="X340">
        <v>173.95</v>
      </c>
      <c r="Y340">
        <v>169.11</v>
      </c>
      <c r="Z340">
        <v>181.24</v>
      </c>
      <c r="AA340">
        <v>162.51</v>
      </c>
      <c r="AB340">
        <v>189.3</v>
      </c>
      <c r="AC340" s="1">
        <f>(Table2[[#This Row],[Close Price]]/Table2[[#This Row],[Day Low]])-1</f>
        <v>2.0046123824729367E-2</v>
      </c>
      <c r="AD340" s="1">
        <f>(Table2[[#This Row],[Day High]]/Table2[[#This Row],[Close Price]])-1</f>
        <v>8.405797101449286E-3</v>
      </c>
      <c r="AE340" s="1">
        <f>(Table2[[#This Row],[Close Price]]/Table2[[#This Row],[Current Week Low]])-1</f>
        <v>2.0046123824729367E-2</v>
      </c>
      <c r="AF340" s="1">
        <f>(Table2[[#This Row],[Current Week High]]/Table2[[#This Row],[Close Price]])-1</f>
        <v>5.0666666666666638E-2</v>
      </c>
      <c r="AG340" s="1">
        <f>(Table2[[#This Row],[Close Price]]/Table2[[#This Row],[Current Month Low]])-1</f>
        <v>6.1473140114454594E-2</v>
      </c>
      <c r="AH340" s="1">
        <f>(Table2[[#This Row],[Current Month High]]/Table2[[#This Row],[Close Price]])-1</f>
        <v>9.7391304347826058E-2</v>
      </c>
      <c r="AI340">
        <v>42.028985507246297</v>
      </c>
      <c r="AJ340">
        <v>46.683673469387699</v>
      </c>
      <c r="AK340" t="str">
        <f>IF(AND(Table2[[#This Row],[20D EMA]]&gt;Table2[[#This Row],[50D EMA]],Table2[[#This Row],[50D EMA]]&gt;Table2[[#This Row],[200D EMA]]),"Uptrend","Downtrend/NoTrend")</f>
        <v>Downtrend/NoTrend</v>
      </c>
      <c r="AL340">
        <v>-0.18</v>
      </c>
      <c r="AM340" t="s">
        <v>3190</v>
      </c>
      <c r="AN340">
        <v>-7.29</v>
      </c>
      <c r="AO340" t="s">
        <v>3190</v>
      </c>
      <c r="AP340">
        <v>8.3375831509457002E-2</v>
      </c>
      <c r="AQ340">
        <f>(Table2[[#This Row],[Sharpe Ratio]]-AVERAGE(Table2[Sharpe Ratio]))/_xlfn.STDEV.P(Table2[Sharpe Ratio])</f>
        <v>0.20614771613894664</v>
      </c>
      <c r="AR3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0">
        <f>_xlfn.RANK.AVG(Table2[[#This Row],[1Y Return vs Nifty Z-Score]],Table2[1Y Return vs Nifty Z-Score])</f>
        <v>466</v>
      </c>
      <c r="AT340">
        <f>_xlfn.RANK.AVG(Table2[[#This Row],[6M Return vs Nifty Z-Score]],Table2[6M Return vs Nifty Z-Score])</f>
        <v>275</v>
      </c>
      <c r="AU340">
        <f>_xlfn.RANK.AVG(Table2[[#This Row],[Sharpe Ratio Z-Score]],Table2[Sharpe Ratio Z-Score])</f>
        <v>286</v>
      </c>
      <c r="AV340">
        <f>(Table2[[#This Row],[Rank 1Y]]+Table2[[#This Row],[Rank 6M]]+Table2[[#This Row],[Rank Sharpe]])/3</f>
        <v>342.33333333333331</v>
      </c>
    </row>
    <row r="341" spans="1:48" x14ac:dyDescent="0.3">
      <c r="A341" t="s">
        <v>898</v>
      </c>
      <c r="B341" t="s">
        <v>899</v>
      </c>
      <c r="C341" t="s">
        <v>3151</v>
      </c>
      <c r="D341" t="s">
        <v>190</v>
      </c>
      <c r="E341">
        <v>17310.433986510001</v>
      </c>
      <c r="F341">
        <v>713.95</v>
      </c>
      <c r="G341">
        <v>-0.71897442300141201</v>
      </c>
      <c r="H341">
        <f>(Table2[[#This Row],[1Y Return vs Nifty]]-AVERAGE(Table2[1Y Return vs Nifty]))/_xlfn.STDEV.P(Table2[1Y Return vs Nifty])</f>
        <v>-0.41953588242438572</v>
      </c>
      <c r="I341">
        <v>8.1722195580557297</v>
      </c>
      <c r="J341">
        <f>(Table2[[#This Row],[1M Return vs Nifty]]-AVERAGE(Table2[1M Return vs Nifty]))/_xlfn.STDEV.P(Table2[1M Return vs Nifty])</f>
        <v>0.9679917786198553</v>
      </c>
      <c r="K341">
        <v>11.095415166304299</v>
      </c>
      <c r="L341">
        <f>(Table2[[#This Row],[6M Return vs Nifty]]-AVERAGE(Table2[6M Return vs Nifty]))/_xlfn.STDEV.P(Table2[6M Return vs Nifty])</f>
        <v>8.5891806511454838E-2</v>
      </c>
      <c r="M341">
        <v>-3.89120796874009</v>
      </c>
      <c r="N341">
        <f>(Table2[[#This Row],[1W Return vs Nifty]]-AVERAGE(Table2[1W Return vs Nifty]))/_xlfn.STDEV.P(Table2[1W Return vs Nifty])</f>
        <v>-0.88696057297755326</v>
      </c>
      <c r="O341">
        <v>733.92</v>
      </c>
      <c r="P341">
        <v>710.704296442437</v>
      </c>
      <c r="Q341">
        <v>638.99274396422504</v>
      </c>
      <c r="R341">
        <v>36.480342782982802</v>
      </c>
      <c r="S341" s="1">
        <f>(Table2[[#This Row],[Close Price]]-Table2[[#This Row],[20D EMA]])/Table2[[#This Row],[20D EMA]]</f>
        <v>-2.7210050141704703E-2</v>
      </c>
      <c r="T341" s="1">
        <f>(Table2[[#This Row],[Close Price]]-Table2[[#This Row],[50D EMA]])/Table2[[#This Row],[50D EMA]]</f>
        <v>4.5668832646854982E-3</v>
      </c>
      <c r="U341" s="1">
        <f>(Table2[[#This Row],[Close Price]]-Table2[[#This Row],[200D EMA]])/Table2[[#This Row],[200D EMA]]</f>
        <v>0.11730533209305362</v>
      </c>
      <c r="V341">
        <v>0.55727662297533598</v>
      </c>
      <c r="W341">
        <v>690.6</v>
      </c>
      <c r="X341">
        <v>717.35</v>
      </c>
      <c r="Y341">
        <v>690.6</v>
      </c>
      <c r="Z341">
        <v>754</v>
      </c>
      <c r="AA341">
        <v>690.6</v>
      </c>
      <c r="AB341">
        <v>808.8</v>
      </c>
      <c r="AC341" s="1">
        <f>(Table2[[#This Row],[Close Price]]/Table2[[#This Row],[Day Low]])-1</f>
        <v>3.3811178685201337E-2</v>
      </c>
      <c r="AD341" s="1">
        <f>(Table2[[#This Row],[Day High]]/Table2[[#This Row],[Close Price]])-1</f>
        <v>4.7622382519783013E-3</v>
      </c>
      <c r="AE341" s="1">
        <f>(Table2[[#This Row],[Close Price]]/Table2[[#This Row],[Current Week Low]])-1</f>
        <v>3.3811178685201337E-2</v>
      </c>
      <c r="AF341" s="1">
        <f>(Table2[[#This Row],[Current Week High]]/Table2[[#This Row],[Close Price]])-1</f>
        <v>5.6096365291687045E-2</v>
      </c>
      <c r="AG341" s="1">
        <f>(Table2[[#This Row],[Close Price]]/Table2[[#This Row],[Current Month Low]])-1</f>
        <v>3.3811178685201337E-2</v>
      </c>
      <c r="AH341" s="1">
        <f>(Table2[[#This Row],[Current Month High]]/Table2[[#This Row],[Close Price]])-1</f>
        <v>0.13285244064710411</v>
      </c>
      <c r="AI341">
        <v>16.807899712865002</v>
      </c>
      <c r="AJ341">
        <v>42.3487189711893</v>
      </c>
      <c r="AK341" t="str">
        <f>IF(AND(Table2[[#This Row],[20D EMA]]&gt;Table2[[#This Row],[50D EMA]],Table2[[#This Row],[50D EMA]]&gt;Table2[[#This Row],[200D EMA]]),"Uptrend","Downtrend/NoTrend")</f>
        <v>Uptrend</v>
      </c>
      <c r="AL341">
        <v>0.11</v>
      </c>
      <c r="AM341" t="s">
        <v>3191</v>
      </c>
      <c r="AN341">
        <v>-7.71</v>
      </c>
      <c r="AO341" t="s">
        <v>3190</v>
      </c>
      <c r="AP341">
        <v>7.6619390475567997E-2</v>
      </c>
      <c r="AQ341">
        <f>(Table2[[#This Row],[Sharpe Ratio]]-AVERAGE(Table2[Sharpe Ratio]))/_xlfn.STDEV.P(Table2[Sharpe Ratio])</f>
        <v>0.1269777686268776</v>
      </c>
      <c r="AR3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-0.12563510164375125</v>
      </c>
      <c r="AS341">
        <f>_xlfn.RANK.AVG(Table2[[#This Row],[1Y Return vs Nifty Z-Score]],Table2[1Y Return vs Nifty Z-Score])</f>
        <v>448</v>
      </c>
      <c r="AT341">
        <f>_xlfn.RANK.AVG(Table2[[#This Row],[6M Return vs Nifty Z-Score]],Table2[6M Return vs Nifty Z-Score])</f>
        <v>277</v>
      </c>
      <c r="AU341">
        <f>_xlfn.RANK.AVG(Table2[[#This Row],[Sharpe Ratio Z-Score]],Table2[Sharpe Ratio Z-Score])</f>
        <v>306</v>
      </c>
      <c r="AV341">
        <f>(Table2[[#This Row],[Rank 1Y]]+Table2[[#This Row],[Rank 6M]]+Table2[[#This Row],[Rank Sharpe]])/3</f>
        <v>343.66666666666669</v>
      </c>
    </row>
    <row r="342" spans="1:48" x14ac:dyDescent="0.3">
      <c r="A342" t="s">
        <v>1384</v>
      </c>
      <c r="B342" t="s">
        <v>1385</v>
      </c>
      <c r="C342" t="s">
        <v>3163</v>
      </c>
      <c r="D342" t="s">
        <v>1386</v>
      </c>
      <c r="E342">
        <v>8124.4734404999999</v>
      </c>
      <c r="F342">
        <v>675</v>
      </c>
      <c r="G342">
        <v>-20.132465291802301</v>
      </c>
      <c r="H342">
        <f>(Table2[[#This Row],[1Y Return vs Nifty]]-AVERAGE(Table2[1Y Return vs Nifty]))/_xlfn.STDEV.P(Table2[1Y Return vs Nifty])</f>
        <v>-0.75031332290787167</v>
      </c>
      <c r="I342">
        <v>3.0329790381828099</v>
      </c>
      <c r="J342">
        <f>(Table2[[#This Row],[1M Return vs Nifty]]-AVERAGE(Table2[1M Return vs Nifty]))/_xlfn.STDEV.P(Table2[1M Return vs Nifty])</f>
        <v>0.37650930810083466</v>
      </c>
      <c r="K342">
        <v>7.7678739308691203</v>
      </c>
      <c r="L342">
        <f>(Table2[[#This Row],[6M Return vs Nifty]]-AVERAGE(Table2[6M Return vs Nifty]))/_xlfn.STDEV.P(Table2[6M Return vs Nifty])</f>
        <v>-1.9794438441792205E-2</v>
      </c>
      <c r="M342">
        <v>3.2572370960915902</v>
      </c>
      <c r="N342">
        <f>(Table2[[#This Row],[1W Return vs Nifty]]-AVERAGE(Table2[1W Return vs Nifty]))/_xlfn.STDEV.P(Table2[1W Return vs Nifty])</f>
        <v>0.68749253651641884</v>
      </c>
      <c r="O342">
        <v>651.19000000000005</v>
      </c>
      <c r="P342">
        <v>651.72943119691899</v>
      </c>
      <c r="Q342">
        <v>592.17252357707105</v>
      </c>
      <c r="R342">
        <v>59.586078840024101</v>
      </c>
      <c r="S342" s="1">
        <f>(Table2[[#This Row],[Close Price]]-Table2[[#This Row],[20D EMA]])/Table2[[#This Row],[20D EMA]]</f>
        <v>3.6563829297132852E-2</v>
      </c>
      <c r="T342" s="1">
        <f>(Table2[[#This Row],[Close Price]]-Table2[[#This Row],[50D EMA]])/Table2[[#This Row],[50D EMA]]</f>
        <v>3.5705873770874468E-2</v>
      </c>
      <c r="U342" s="1">
        <f>(Table2[[#This Row],[Close Price]]-Table2[[#This Row],[200D EMA]])/Table2[[#This Row],[200D EMA]]</f>
        <v>0.13987051598173145</v>
      </c>
      <c r="V342">
        <v>0.68394672666823697</v>
      </c>
      <c r="W342">
        <v>647.70000000000005</v>
      </c>
      <c r="X342">
        <v>678</v>
      </c>
      <c r="Y342">
        <v>633.6</v>
      </c>
      <c r="Z342">
        <v>686.7</v>
      </c>
      <c r="AA342">
        <v>605.4</v>
      </c>
      <c r="AB342">
        <v>686.7</v>
      </c>
      <c r="AC342" s="1">
        <f>(Table2[[#This Row],[Close Price]]/Table2[[#This Row],[Day Low]])-1</f>
        <v>4.2149143121815502E-2</v>
      </c>
      <c r="AD342" s="1">
        <f>(Table2[[#This Row],[Day High]]/Table2[[#This Row],[Close Price]])-1</f>
        <v>4.4444444444444731E-3</v>
      </c>
      <c r="AE342" s="1">
        <f>(Table2[[#This Row],[Close Price]]/Table2[[#This Row],[Current Week Low]])-1</f>
        <v>6.534090909090895E-2</v>
      </c>
      <c r="AF342" s="1">
        <f>(Table2[[#This Row],[Current Week High]]/Table2[[#This Row],[Close Price]])-1</f>
        <v>1.7333333333333423E-2</v>
      </c>
      <c r="AG342" s="1">
        <f>(Table2[[#This Row],[Close Price]]/Table2[[#This Row],[Current Month Low]])-1</f>
        <v>0.11496531219028738</v>
      </c>
      <c r="AH342" s="1">
        <f>(Table2[[#This Row],[Current Month High]]/Table2[[#This Row],[Close Price]])-1</f>
        <v>1.7333333333333423E-2</v>
      </c>
      <c r="AI342">
        <v>13.837037037037</v>
      </c>
      <c r="AJ342">
        <v>65.868042757095395</v>
      </c>
      <c r="AK342" t="str">
        <f>IF(AND(Table2[[#This Row],[20D EMA]]&gt;Table2[[#This Row],[50D EMA]],Table2[[#This Row],[50D EMA]]&gt;Table2[[#This Row],[200D EMA]]),"Uptrend","Downtrend/NoTrend")</f>
        <v>Downtrend/NoTrend</v>
      </c>
      <c r="AL342">
        <v>0</v>
      </c>
      <c r="AM342" t="s">
        <v>3192</v>
      </c>
      <c r="AN342">
        <v>5.43</v>
      </c>
      <c r="AO342" t="s">
        <v>3191</v>
      </c>
      <c r="AP342">
        <v>0.135288324681866</v>
      </c>
      <c r="AQ342">
        <f>(Table2[[#This Row],[Sharpe Ratio]]-AVERAGE(Table2[Sharpe Ratio]))/_xlfn.STDEV.P(Table2[Sharpe Ratio])</f>
        <v>0.81444272516303928</v>
      </c>
      <c r="AR3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42">
        <f>_xlfn.RANK.AVG(Table2[[#This Row],[1Y Return vs Nifty Z-Score]],Table2[1Y Return vs Nifty Z-Score])</f>
        <v>573</v>
      </c>
      <c r="AT342">
        <f>_xlfn.RANK.AVG(Table2[[#This Row],[6M Return vs Nifty Z-Score]],Table2[6M Return vs Nifty Z-Score])</f>
        <v>319</v>
      </c>
      <c r="AU342">
        <f>_xlfn.RANK.AVG(Table2[[#This Row],[Sharpe Ratio Z-Score]],Table2[Sharpe Ratio Z-Score])</f>
        <v>141</v>
      </c>
      <c r="AV342">
        <f>(Table2[[#This Row],[Rank 1Y]]+Table2[[#This Row],[Rank 6M]]+Table2[[#This Row],[Rank Sharpe]])/3</f>
        <v>344.33333333333331</v>
      </c>
    </row>
    <row r="343" spans="1:48" x14ac:dyDescent="0.3">
      <c r="A343" t="s">
        <v>425</v>
      </c>
      <c r="B343" t="s">
        <v>426</v>
      </c>
      <c r="C343" t="s">
        <v>3145</v>
      </c>
      <c r="D343" t="s">
        <v>54</v>
      </c>
      <c r="E343">
        <v>53302.699183124998</v>
      </c>
      <c r="F343">
        <v>5097.05</v>
      </c>
      <c r="G343">
        <v>20.244983379153201</v>
      </c>
      <c r="H343">
        <f>(Table2[[#This Row],[1Y Return vs Nifty]]-AVERAGE(Table2[1Y Return vs Nifty]))/_xlfn.STDEV.P(Table2[1Y Return vs Nifty])</f>
        <v>-6.2340757082725629E-2</v>
      </c>
      <c r="I343">
        <v>-0.67075052384755196</v>
      </c>
      <c r="J343">
        <f>(Table2[[#This Row],[1M Return vs Nifty]]-AVERAGE(Table2[1M Return vs Nifty]))/_xlfn.STDEV.P(Table2[1M Return vs Nifty])</f>
        <v>-4.9758173059634363E-2</v>
      </c>
      <c r="K343">
        <v>-1.6709390979108201</v>
      </c>
      <c r="L343">
        <f>(Table2[[#This Row],[6M Return vs Nifty]]-AVERAGE(Table2[6M Return vs Nifty]))/_xlfn.STDEV.P(Table2[6M Return vs Nifty])</f>
        <v>-0.31958116841662765</v>
      </c>
      <c r="M343">
        <v>-6.2886705580372597</v>
      </c>
      <c r="N343">
        <f>(Table2[[#This Row],[1W Return vs Nifty]]-AVERAGE(Table2[1W Return vs Nifty]))/_xlfn.STDEV.P(Table2[1W Return vs Nifty])</f>
        <v>-1.4150044194896869</v>
      </c>
      <c r="O343">
        <v>5066.9399999999996</v>
      </c>
      <c r="P343">
        <v>4883.5524451788096</v>
      </c>
      <c r="Q343">
        <v>4335.1967141947398</v>
      </c>
      <c r="R343">
        <v>29.0188033969754</v>
      </c>
      <c r="S343" s="1">
        <f>(Table2[[#This Row],[Close Price]]-Table2[[#This Row],[20D EMA]])/Table2[[#This Row],[20D EMA]]</f>
        <v>5.9424425787557352E-3</v>
      </c>
      <c r="T343" s="1">
        <f>(Table2[[#This Row],[Close Price]]-Table2[[#This Row],[50D EMA]])/Table2[[#This Row],[50D EMA]]</f>
        <v>4.3717674217251777E-2</v>
      </c>
      <c r="U343" s="1">
        <f>(Table2[[#This Row],[Close Price]]-Table2[[#This Row],[200D EMA]])/Table2[[#This Row],[200D EMA]]</f>
        <v>0.17573672800376583</v>
      </c>
      <c r="V343">
        <v>0.61872445916011898</v>
      </c>
      <c r="W343">
        <v>4712.55</v>
      </c>
      <c r="X343">
        <v>5269.85</v>
      </c>
      <c r="Y343">
        <v>4712.55</v>
      </c>
      <c r="Z343">
        <v>5269.85</v>
      </c>
      <c r="AA343">
        <v>4712.55</v>
      </c>
      <c r="AB343">
        <v>5465.9</v>
      </c>
      <c r="AC343" s="1">
        <f>(Table2[[#This Row],[Close Price]]/Table2[[#This Row],[Day Low]])-1</f>
        <v>8.1590646253090204E-2</v>
      </c>
      <c r="AD343" s="1">
        <f>(Table2[[#This Row],[Day High]]/Table2[[#This Row],[Close Price]])-1</f>
        <v>3.390196290010894E-2</v>
      </c>
      <c r="AE343" s="1">
        <f>(Table2[[#This Row],[Close Price]]/Table2[[#This Row],[Current Week Low]])-1</f>
        <v>8.1590646253090204E-2</v>
      </c>
      <c r="AF343" s="1">
        <f>(Table2[[#This Row],[Current Week High]]/Table2[[#This Row],[Close Price]])-1</f>
        <v>3.390196290010894E-2</v>
      </c>
      <c r="AG343" s="1">
        <f>(Table2[[#This Row],[Close Price]]/Table2[[#This Row],[Current Month Low]])-1</f>
        <v>8.1590646253090204E-2</v>
      </c>
      <c r="AH343" s="1">
        <f>(Table2[[#This Row],[Current Month High]]/Table2[[#This Row],[Close Price]])-1</f>
        <v>7.2365387822367788E-2</v>
      </c>
      <c r="AI343">
        <v>8.6089012271804304</v>
      </c>
      <c r="AJ343">
        <v>73.2099772317939</v>
      </c>
      <c r="AK343" t="str">
        <f>IF(AND(Table2[[#This Row],[20D EMA]]&gt;Table2[[#This Row],[50D EMA]],Table2[[#This Row],[50D EMA]]&gt;Table2[[#This Row],[200D EMA]]),"Uptrend","Downtrend/NoTrend")</f>
        <v>Uptrend</v>
      </c>
      <c r="AL343">
        <v>0.15</v>
      </c>
      <c r="AM343" t="s">
        <v>3191</v>
      </c>
      <c r="AN343">
        <v>-2.93</v>
      </c>
      <c r="AO343" t="s">
        <v>3190</v>
      </c>
      <c r="AP343">
        <v>7.8082556326409994E-2</v>
      </c>
      <c r="AQ343">
        <f>(Table2[[#This Row],[Sharpe Ratio]]-AVERAGE(Table2[Sharpe Ratio]))/_xlfn.STDEV.P(Table2[Sharpe Ratio])</f>
        <v>0.14412270677280203</v>
      </c>
      <c r="AR3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-1.7025618112758725</v>
      </c>
      <c r="AS343">
        <f>_xlfn.RANK.AVG(Table2[[#This Row],[1Y Return vs Nifty Z-Score]],Table2[1Y Return vs Nifty Z-Score])</f>
        <v>307</v>
      </c>
      <c r="AT343">
        <f>_xlfn.RANK.AVG(Table2[[#This Row],[6M Return vs Nifty Z-Score]],Table2[6M Return vs Nifty Z-Score])</f>
        <v>426</v>
      </c>
      <c r="AU343">
        <f>_xlfn.RANK.AVG(Table2[[#This Row],[Sharpe Ratio Z-Score]],Table2[Sharpe Ratio Z-Score])</f>
        <v>301</v>
      </c>
      <c r="AV343">
        <f>(Table2[[#This Row],[Rank 1Y]]+Table2[[#This Row],[Rank 6M]]+Table2[[#This Row],[Rank Sharpe]])/3</f>
        <v>344.66666666666669</v>
      </c>
    </row>
    <row r="344" spans="1:48" x14ac:dyDescent="0.3">
      <c r="A344" t="s">
        <v>662</v>
      </c>
      <c r="B344" t="s">
        <v>663</v>
      </c>
      <c r="C344" t="s">
        <v>3159</v>
      </c>
      <c r="D344" t="s">
        <v>268</v>
      </c>
      <c r="E344">
        <v>28259.135843640001</v>
      </c>
      <c r="F344">
        <v>548</v>
      </c>
      <c r="G344">
        <v>4.1747621873458298</v>
      </c>
      <c r="H344">
        <f>(Table2[[#This Row],[1Y Return vs Nifty]]-AVERAGE(Table2[1Y Return vs Nifty]))/_xlfn.STDEV.P(Table2[1Y Return vs Nifty])</f>
        <v>-0.33615378070395591</v>
      </c>
      <c r="I344">
        <v>-5.8652715069119097</v>
      </c>
      <c r="J344">
        <f>(Table2[[#This Row],[1M Return vs Nifty]]-AVERAGE(Table2[1M Return vs Nifty]))/_xlfn.STDEV.P(Table2[1M Return vs Nifty])</f>
        <v>-0.64760295038517046</v>
      </c>
      <c r="K344">
        <v>24.057124899311301</v>
      </c>
      <c r="L344">
        <f>(Table2[[#This Row],[6M Return vs Nifty]]-AVERAGE(Table2[6M Return vs Nifty]))/_xlfn.STDEV.P(Table2[6M Return vs Nifty])</f>
        <v>0.49756947868200296</v>
      </c>
      <c r="M344">
        <v>3.7534750423031902</v>
      </c>
      <c r="N344">
        <f>(Table2[[#This Row],[1W Return vs Nifty]]-AVERAGE(Table2[1W Return vs Nifty]))/_xlfn.STDEV.P(Table2[1W Return vs Nifty])</f>
        <v>0.79678950535031912</v>
      </c>
      <c r="O344">
        <v>553.46</v>
      </c>
      <c r="P344">
        <v>543.54642389528999</v>
      </c>
      <c r="Q344">
        <v>481.21883629350498</v>
      </c>
      <c r="R344">
        <v>58.505399286750396</v>
      </c>
      <c r="S344" s="1">
        <f>(Table2[[#This Row],[Close Price]]-Table2[[#This Row],[20D EMA]])/Table2[[#This Row],[20D EMA]]</f>
        <v>-9.8652115780725538E-3</v>
      </c>
      <c r="T344" s="1">
        <f>(Table2[[#This Row],[Close Price]]-Table2[[#This Row],[50D EMA]])/Table2[[#This Row],[50D EMA]]</f>
        <v>8.1935523975923651E-3</v>
      </c>
      <c r="U344" s="1">
        <f>(Table2[[#This Row],[Close Price]]-Table2[[#This Row],[200D EMA]])/Table2[[#This Row],[200D EMA]]</f>
        <v>0.13877504093743301</v>
      </c>
      <c r="V344">
        <v>0.472022633647528</v>
      </c>
      <c r="W344">
        <v>546</v>
      </c>
      <c r="X344">
        <v>563.70000000000005</v>
      </c>
      <c r="Y344">
        <v>536.45000000000005</v>
      </c>
      <c r="Z344">
        <v>577.95000000000005</v>
      </c>
      <c r="AA344">
        <v>518</v>
      </c>
      <c r="AB344">
        <v>577.95000000000005</v>
      </c>
      <c r="AC344" s="1">
        <f>(Table2[[#This Row],[Close Price]]/Table2[[#This Row],[Day Low]])-1</f>
        <v>3.66300366300365E-3</v>
      </c>
      <c r="AD344" s="1">
        <f>(Table2[[#This Row],[Day High]]/Table2[[#This Row],[Close Price]])-1</f>
        <v>2.8649635036496424E-2</v>
      </c>
      <c r="AE344" s="1">
        <f>(Table2[[#This Row],[Close Price]]/Table2[[#This Row],[Current Week Low]])-1</f>
        <v>2.1530431540684125E-2</v>
      </c>
      <c r="AF344" s="1">
        <f>(Table2[[#This Row],[Current Week High]]/Table2[[#This Row],[Close Price]])-1</f>
        <v>5.4653284671532854E-2</v>
      </c>
      <c r="AG344" s="1">
        <f>(Table2[[#This Row],[Close Price]]/Table2[[#This Row],[Current Month Low]])-1</f>
        <v>5.7915057915058021E-2</v>
      </c>
      <c r="AH344" s="1">
        <f>(Table2[[#This Row],[Current Month High]]/Table2[[#This Row],[Close Price]])-1</f>
        <v>5.4653284671532854E-2</v>
      </c>
      <c r="AI344">
        <v>14.6532846715328</v>
      </c>
      <c r="AJ344">
        <v>63.046712288009502</v>
      </c>
      <c r="AK344" t="str">
        <f>IF(AND(Table2[[#This Row],[20D EMA]]&gt;Table2[[#This Row],[50D EMA]],Table2[[#This Row],[50D EMA]]&gt;Table2[[#This Row],[200D EMA]]),"Uptrend","Downtrend/NoTrend")</f>
        <v>Uptrend</v>
      </c>
      <c r="AL344">
        <v>0.1</v>
      </c>
      <c r="AM344" t="s">
        <v>3191</v>
      </c>
      <c r="AN344">
        <v>-3.13</v>
      </c>
      <c r="AO344" t="s">
        <v>3190</v>
      </c>
      <c r="AP344">
        <v>3.1522373395246002E-2</v>
      </c>
      <c r="AQ344">
        <f>(Table2[[#This Row],[Sharpe Ratio]]-AVERAGE(Table2[Sharpe Ratio]))/_xlfn.STDEV.P(Table2[Sharpe Ratio])</f>
        <v>-0.40145553779759852</v>
      </c>
      <c r="AR3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-9.0853284854402916E-2</v>
      </c>
      <c r="AS344">
        <f>_xlfn.RANK.AVG(Table2[[#This Row],[1Y Return vs Nifty Z-Score]],Table2[1Y Return vs Nifty Z-Score])</f>
        <v>418</v>
      </c>
      <c r="AT344">
        <f>_xlfn.RANK.AVG(Table2[[#This Row],[6M Return vs Nifty Z-Score]],Table2[6M Return vs Nifty Z-Score])</f>
        <v>173</v>
      </c>
      <c r="AU344">
        <f>_xlfn.RANK.AVG(Table2[[#This Row],[Sharpe Ratio Z-Score]],Table2[Sharpe Ratio Z-Score])</f>
        <v>443</v>
      </c>
      <c r="AV344">
        <f>(Table2[[#This Row],[Rank 1Y]]+Table2[[#This Row],[Rank 6M]]+Table2[[#This Row],[Rank Sharpe]])/3</f>
        <v>344.66666666666669</v>
      </c>
    </row>
    <row r="345" spans="1:48" x14ac:dyDescent="0.3">
      <c r="A345" t="s">
        <v>1199</v>
      </c>
      <c r="B345" t="s">
        <v>1200</v>
      </c>
      <c r="C345" t="s">
        <v>3157</v>
      </c>
      <c r="D345" t="s">
        <v>120</v>
      </c>
      <c r="E345">
        <v>10157.211282079999</v>
      </c>
      <c r="F345">
        <v>1199.5999999999999</v>
      </c>
      <c r="G345">
        <v>31.889655935320199</v>
      </c>
      <c r="H345">
        <f>(Table2[[#This Row],[1Y Return vs Nifty]]-AVERAGE(Table2[1Y Return vs Nifty]))/_xlfn.STDEV.P(Table2[1Y Return vs Nifty])</f>
        <v>0.1360674019355666</v>
      </c>
      <c r="I345">
        <v>3.7268891044782699</v>
      </c>
      <c r="J345">
        <f>(Table2[[#This Row],[1M Return vs Nifty]]-AVERAGE(Table2[1M Return vs Nifty]))/_xlfn.STDEV.P(Table2[1M Return vs Nifty])</f>
        <v>0.45637240046698158</v>
      </c>
      <c r="K345">
        <v>5.8544946825347504</v>
      </c>
      <c r="L345">
        <f>(Table2[[#This Row],[6M Return vs Nifty]]-AVERAGE(Table2[6M Return vs Nifty]))/_xlfn.STDEV.P(Table2[6M Return vs Nifty])</f>
        <v>-8.0565396221216889E-2</v>
      </c>
      <c r="M345">
        <v>-5.4372133553660902</v>
      </c>
      <c r="N345">
        <f>(Table2[[#This Row],[1W Return vs Nifty]]-AVERAGE(Table2[1W Return vs Nifty]))/_xlfn.STDEV.P(Table2[1W Return vs Nifty])</f>
        <v>-1.2274700077136307</v>
      </c>
      <c r="O345">
        <v>1215</v>
      </c>
      <c r="P345">
        <v>1203.1227992602301</v>
      </c>
      <c r="Q345">
        <v>1053.9436951339201</v>
      </c>
      <c r="R345">
        <v>43.903624657013196</v>
      </c>
      <c r="S345" s="1">
        <f>(Table2[[#This Row],[Close Price]]-Table2[[#This Row],[20D EMA]])/Table2[[#This Row],[20D EMA]]</f>
        <v>-1.2674897119341638E-2</v>
      </c>
      <c r="T345" s="1">
        <f>(Table2[[#This Row],[Close Price]]-Table2[[#This Row],[50D EMA]])/Table2[[#This Row],[50D EMA]]</f>
        <v>-2.9280462995101074E-3</v>
      </c>
      <c r="U345" s="1">
        <f>(Table2[[#This Row],[Close Price]]-Table2[[#This Row],[200D EMA]])/Table2[[#This Row],[200D EMA]]</f>
        <v>0.13820122036744278</v>
      </c>
      <c r="V345">
        <v>0.969691279505276</v>
      </c>
      <c r="W345">
        <v>1172.5999999999999</v>
      </c>
      <c r="X345">
        <v>1212</v>
      </c>
      <c r="Y345">
        <v>1172.5999999999999</v>
      </c>
      <c r="Z345">
        <v>1313.95</v>
      </c>
      <c r="AA345">
        <v>1127.3</v>
      </c>
      <c r="AB345">
        <v>1395</v>
      </c>
      <c r="AC345" s="1">
        <f>(Table2[[#This Row],[Close Price]]/Table2[[#This Row],[Day Low]])-1</f>
        <v>2.302575473307189E-2</v>
      </c>
      <c r="AD345" s="1">
        <f>(Table2[[#This Row],[Day High]]/Table2[[#This Row],[Close Price]])-1</f>
        <v>1.0336778926308909E-2</v>
      </c>
      <c r="AE345" s="1">
        <f>(Table2[[#This Row],[Close Price]]/Table2[[#This Row],[Current Week Low]])-1</f>
        <v>2.302575473307189E-2</v>
      </c>
      <c r="AF345" s="1">
        <f>(Table2[[#This Row],[Current Week High]]/Table2[[#This Row],[Close Price]])-1</f>
        <v>9.5323441147049159E-2</v>
      </c>
      <c r="AG345" s="1">
        <f>(Table2[[#This Row],[Close Price]]/Table2[[#This Row],[Current Month Low]])-1</f>
        <v>6.4135545107779635E-2</v>
      </c>
      <c r="AH345" s="1">
        <f>(Table2[[#This Row],[Current Month High]]/Table2[[#This Row],[Close Price]])-1</f>
        <v>0.16288762920973676</v>
      </c>
      <c r="AI345">
        <v>16.2887629209736</v>
      </c>
      <c r="AJ345">
        <v>72.356321839080394</v>
      </c>
      <c r="AK345" t="str">
        <f>IF(AND(Table2[[#This Row],[20D EMA]]&gt;Table2[[#This Row],[50D EMA]],Table2[[#This Row],[50D EMA]]&gt;Table2[[#This Row],[200D EMA]]),"Uptrend","Downtrend/NoTrend")</f>
        <v>Uptrend</v>
      </c>
      <c r="AL345">
        <v>-0.08</v>
      </c>
      <c r="AM345" t="s">
        <v>3190</v>
      </c>
      <c r="AN345">
        <v>3</v>
      </c>
      <c r="AO345" t="s">
        <v>3191</v>
      </c>
      <c r="AP345">
        <v>3.3388859601265003E-2</v>
      </c>
      <c r="AQ345">
        <f>(Table2[[#This Row],[Sharpe Ratio]]-AVERAGE(Table2[Sharpe Ratio]))/_xlfn.STDEV.P(Table2[Sharpe Ratio])</f>
        <v>-0.37958461282077399</v>
      </c>
      <c r="AR3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-1.0951802143530733</v>
      </c>
      <c r="AS345">
        <f>_xlfn.RANK.AVG(Table2[[#This Row],[1Y Return vs Nifty Z-Score]],Table2[1Y Return vs Nifty Z-Score])</f>
        <v>253</v>
      </c>
      <c r="AT345">
        <f>_xlfn.RANK.AVG(Table2[[#This Row],[6M Return vs Nifty Z-Score]],Table2[6M Return vs Nifty Z-Score])</f>
        <v>345</v>
      </c>
      <c r="AU345">
        <f>_xlfn.RANK.AVG(Table2[[#This Row],[Sharpe Ratio Z-Score]],Table2[Sharpe Ratio Z-Score])</f>
        <v>436</v>
      </c>
      <c r="AV345">
        <f>(Table2[[#This Row],[Rank 1Y]]+Table2[[#This Row],[Rank 6M]]+Table2[[#This Row],[Rank Sharpe]])/3</f>
        <v>344.66666666666669</v>
      </c>
    </row>
    <row r="346" spans="1:48" x14ac:dyDescent="0.3">
      <c r="A346" t="s">
        <v>636</v>
      </c>
      <c r="B346" t="s">
        <v>637</v>
      </c>
      <c r="C346" t="s">
        <v>3155</v>
      </c>
      <c r="D346" t="s">
        <v>303</v>
      </c>
      <c r="E346">
        <v>29882.122119899999</v>
      </c>
      <c r="F346">
        <v>2337.85</v>
      </c>
      <c r="G346">
        <v>15.3698965925092</v>
      </c>
      <c r="H346">
        <f>(Table2[[#This Row],[1Y Return vs Nifty]]-AVERAGE(Table2[1Y Return vs Nifty]))/_xlfn.STDEV.P(Table2[1Y Return vs Nifty])</f>
        <v>-0.14540509313227651</v>
      </c>
      <c r="I346">
        <v>18.164688012194599</v>
      </c>
      <c r="J346">
        <f>(Table2[[#This Row],[1M Return vs Nifty]]-AVERAGE(Table2[1M Return vs Nifty]))/_xlfn.STDEV.P(Table2[1M Return vs Nifty])</f>
        <v>2.1180391260795894</v>
      </c>
      <c r="K346">
        <v>52.283213836073699</v>
      </c>
      <c r="L346">
        <f>(Table2[[#This Row],[6M Return vs Nifty]]-AVERAGE(Table2[6M Return vs Nifty]))/_xlfn.STDEV.P(Table2[6M Return vs Nifty])</f>
        <v>1.3940600518642383</v>
      </c>
      <c r="M346">
        <v>-0.39221786282840698</v>
      </c>
      <c r="N346">
        <f>(Table2[[#This Row],[1W Return vs Nifty]]-AVERAGE(Table2[1W Return vs Nifty]))/_xlfn.STDEV.P(Table2[1W Return vs Nifty])</f>
        <v>-0.11630404524623067</v>
      </c>
      <c r="O346">
        <v>2296.19</v>
      </c>
      <c r="P346">
        <v>2185.46518200951</v>
      </c>
      <c r="Q346">
        <v>1840.71284763829</v>
      </c>
      <c r="R346">
        <v>58.831497405278398</v>
      </c>
      <c r="S346" s="1">
        <f>(Table2[[#This Row],[Close Price]]-Table2[[#This Row],[20D EMA]])/Table2[[#This Row],[20D EMA]]</f>
        <v>1.8143097914371135E-2</v>
      </c>
      <c r="T346" s="1">
        <f>(Table2[[#This Row],[Close Price]]-Table2[[#This Row],[50D EMA]])/Table2[[#This Row],[50D EMA]]</f>
        <v>6.9726490838153632E-2</v>
      </c>
      <c r="U346" s="1">
        <f>(Table2[[#This Row],[Close Price]]-Table2[[#This Row],[200D EMA]])/Table2[[#This Row],[200D EMA]]</f>
        <v>0.27007860188489324</v>
      </c>
      <c r="V346">
        <v>1.19810478916509</v>
      </c>
      <c r="W346">
        <v>2291.75</v>
      </c>
      <c r="X346">
        <v>2391.9499999999998</v>
      </c>
      <c r="Y346">
        <v>2291.75</v>
      </c>
      <c r="Z346">
        <v>2440</v>
      </c>
      <c r="AA346">
        <v>2241.1</v>
      </c>
      <c r="AB346">
        <v>2440</v>
      </c>
      <c r="AC346" s="1">
        <f>(Table2[[#This Row],[Close Price]]/Table2[[#This Row],[Day Low]])-1</f>
        <v>2.0115632158830499E-2</v>
      </c>
      <c r="AD346" s="1">
        <f>(Table2[[#This Row],[Day High]]/Table2[[#This Row],[Close Price]])-1</f>
        <v>2.3140920076138327E-2</v>
      </c>
      <c r="AE346" s="1">
        <f>(Table2[[#This Row],[Close Price]]/Table2[[#This Row],[Current Week Low]])-1</f>
        <v>2.0115632158830499E-2</v>
      </c>
      <c r="AF346" s="1">
        <f>(Table2[[#This Row],[Current Week High]]/Table2[[#This Row],[Close Price]])-1</f>
        <v>4.3693992343392551E-2</v>
      </c>
      <c r="AG346" s="1">
        <f>(Table2[[#This Row],[Close Price]]/Table2[[#This Row],[Current Month Low]])-1</f>
        <v>4.3170764356789126E-2</v>
      </c>
      <c r="AH346" s="1">
        <f>(Table2[[#This Row],[Current Month High]]/Table2[[#This Row],[Close Price]])-1</f>
        <v>4.3693992343392551E-2</v>
      </c>
      <c r="AI346">
        <v>4.3693992343392498</v>
      </c>
      <c r="AJ346">
        <v>97.103954135401693</v>
      </c>
      <c r="AK346" t="str">
        <f>IF(AND(Table2[[#This Row],[20D EMA]]&gt;Table2[[#This Row],[50D EMA]],Table2[[#This Row],[50D EMA]]&gt;Table2[[#This Row],[200D EMA]]),"Uptrend","Downtrend/NoTrend")</f>
        <v>Uptrend</v>
      </c>
      <c r="AL346">
        <v>7.0000000000000007E-2</v>
      </c>
      <c r="AM346" t="s">
        <v>3191</v>
      </c>
      <c r="AN346">
        <v>2.34</v>
      </c>
      <c r="AO346" t="s">
        <v>3191</v>
      </c>
      <c r="AP346">
        <v>-2.6581989728805999E-2</v>
      </c>
      <c r="AQ346">
        <f>(Table2[[#This Row],[Sharpe Ratio]]-AVERAGE(Table2[Sharpe Ratio]))/_xlfn.STDEV.P(Table2[Sharpe Ratio])</f>
        <v>-1.0823050198962485</v>
      </c>
      <c r="AR3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2.1680850196690717</v>
      </c>
      <c r="AS346">
        <f>_xlfn.RANK.AVG(Table2[[#This Row],[1Y Return vs Nifty Z-Score]],Table2[1Y Return vs Nifty Z-Score])</f>
        <v>344</v>
      </c>
      <c r="AT346">
        <f>_xlfn.RANK.AVG(Table2[[#This Row],[6M Return vs Nifty Z-Score]],Table2[6M Return vs Nifty Z-Score])</f>
        <v>62</v>
      </c>
      <c r="AU346">
        <f>_xlfn.RANK.AVG(Table2[[#This Row],[Sharpe Ratio Z-Score]],Table2[Sharpe Ratio Z-Score])</f>
        <v>629</v>
      </c>
      <c r="AV346">
        <f>(Table2[[#This Row],[Rank 1Y]]+Table2[[#This Row],[Rank 6M]]+Table2[[#This Row],[Rank Sharpe]])/3</f>
        <v>345</v>
      </c>
    </row>
    <row r="347" spans="1:48" x14ac:dyDescent="0.3">
      <c r="A347" t="s">
        <v>737</v>
      </c>
      <c r="B347" t="s">
        <v>738</v>
      </c>
      <c r="C347" t="s">
        <v>3149</v>
      </c>
      <c r="D347" t="s">
        <v>51</v>
      </c>
      <c r="E347">
        <v>23299.609903339999</v>
      </c>
      <c r="F347">
        <v>1160.2</v>
      </c>
      <c r="G347">
        <v>16.007784644241401</v>
      </c>
      <c r="H347">
        <f>(Table2[[#This Row],[1Y Return vs Nifty]]-AVERAGE(Table2[1Y Return vs Nifty]))/_xlfn.STDEV.P(Table2[1Y Return vs Nifty])</f>
        <v>-0.1345364153404803</v>
      </c>
      <c r="I347">
        <v>0.41173715805060301</v>
      </c>
      <c r="J347">
        <f>(Table2[[#This Row],[1M Return vs Nifty]]-AVERAGE(Table2[1M Return vs Nifty]))/_xlfn.STDEV.P(Table2[1M Return vs Nifty])</f>
        <v>7.4826867457473162E-2</v>
      </c>
      <c r="K347">
        <v>11.617727833912999</v>
      </c>
      <c r="L347">
        <f>(Table2[[#This Row],[6M Return vs Nifty]]-AVERAGE(Table2[6M Return vs Nifty]))/_xlfn.STDEV.P(Table2[6M Return vs Nifty])</f>
        <v>0.10248101176103538</v>
      </c>
      <c r="M347">
        <v>-0.33288651658528001</v>
      </c>
      <c r="N347">
        <f>(Table2[[#This Row],[1W Return vs Nifty]]-AVERAGE(Table2[1W Return vs Nifty]))/_xlfn.STDEV.P(Table2[1W Return vs Nifty])</f>
        <v>-0.10323624914011981</v>
      </c>
      <c r="O347">
        <v>1182.06</v>
      </c>
      <c r="P347">
        <v>1154.81816147471</v>
      </c>
      <c r="Q347">
        <v>1018.9057414292</v>
      </c>
      <c r="R347">
        <v>49.765107706603501</v>
      </c>
      <c r="S347" s="1">
        <f>(Table2[[#This Row],[Close Price]]-Table2[[#This Row],[20D EMA]])/Table2[[#This Row],[20D EMA]]</f>
        <v>-1.8493139096154087E-2</v>
      </c>
      <c r="T347" s="1">
        <f>(Table2[[#This Row],[Close Price]]-Table2[[#This Row],[50D EMA]])/Table2[[#This Row],[50D EMA]]</f>
        <v>4.6603341589444769E-3</v>
      </c>
      <c r="U347" s="1">
        <f>(Table2[[#This Row],[Close Price]]-Table2[[#This Row],[200D EMA]])/Table2[[#This Row],[200D EMA]]</f>
        <v>0.13867255117495875</v>
      </c>
      <c r="V347">
        <v>0.75081392191140395</v>
      </c>
      <c r="W347">
        <v>1150</v>
      </c>
      <c r="X347">
        <v>1180.8499999999999</v>
      </c>
      <c r="Y347">
        <v>1117.55</v>
      </c>
      <c r="Z347">
        <v>1201.7</v>
      </c>
      <c r="AA347">
        <v>1117.55</v>
      </c>
      <c r="AB347">
        <v>1303.9000000000001</v>
      </c>
      <c r="AC347" s="1">
        <f>(Table2[[#This Row],[Close Price]]/Table2[[#This Row],[Day Low]])-1</f>
        <v>8.8695652173913508E-3</v>
      </c>
      <c r="AD347" s="1">
        <f>(Table2[[#This Row],[Day High]]/Table2[[#This Row],[Close Price]])-1</f>
        <v>1.7798655404240638E-2</v>
      </c>
      <c r="AE347" s="1">
        <f>(Table2[[#This Row],[Close Price]]/Table2[[#This Row],[Current Week Low]])-1</f>
        <v>3.8163840544047423E-2</v>
      </c>
      <c r="AF347" s="1">
        <f>(Table2[[#This Row],[Current Week High]]/Table2[[#This Row],[Close Price]])-1</f>
        <v>3.5769694880193104E-2</v>
      </c>
      <c r="AG347" s="1">
        <f>(Table2[[#This Row],[Close Price]]/Table2[[#This Row],[Current Month Low]])-1</f>
        <v>3.8163840544047423E-2</v>
      </c>
      <c r="AH347" s="1">
        <f>(Table2[[#This Row],[Current Month High]]/Table2[[#This Row],[Close Price]])-1</f>
        <v>0.12385795552490952</v>
      </c>
      <c r="AI347">
        <v>12.385795552490899</v>
      </c>
      <c r="AJ347">
        <v>64.067029625963301</v>
      </c>
      <c r="AK347" t="str">
        <f>IF(AND(Table2[[#This Row],[20D EMA]]&gt;Table2[[#This Row],[50D EMA]],Table2[[#This Row],[50D EMA]]&gt;Table2[[#This Row],[200D EMA]]),"Uptrend","Downtrend/NoTrend")</f>
        <v>Uptrend</v>
      </c>
      <c r="AL347">
        <v>-0.08</v>
      </c>
      <c r="AM347" t="s">
        <v>3190</v>
      </c>
      <c r="AN347">
        <v>-2.66</v>
      </c>
      <c r="AO347" t="s">
        <v>3190</v>
      </c>
      <c r="AP347">
        <v>3.7547323481987999E-2</v>
      </c>
      <c r="AQ347">
        <f>(Table2[[#This Row],[Sharpe Ratio]]-AVERAGE(Table2[Sharpe Ratio]))/_xlfn.STDEV.P(Table2[Sharpe Ratio])</f>
        <v>-0.33085698158469223</v>
      </c>
      <c r="AR3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-0.39132176684678383</v>
      </c>
      <c r="AS347">
        <f>_xlfn.RANK.AVG(Table2[[#This Row],[1Y Return vs Nifty Z-Score]],Table2[1Y Return vs Nifty Z-Score])</f>
        <v>340</v>
      </c>
      <c r="AT347">
        <f>_xlfn.RANK.AVG(Table2[[#This Row],[6M Return vs Nifty Z-Score]],Table2[6M Return vs Nifty Z-Score])</f>
        <v>271</v>
      </c>
      <c r="AU347">
        <f>_xlfn.RANK.AVG(Table2[[#This Row],[Sharpe Ratio Z-Score]],Table2[Sharpe Ratio Z-Score])</f>
        <v>424</v>
      </c>
      <c r="AV347">
        <f>(Table2[[#This Row],[Rank 1Y]]+Table2[[#This Row],[Rank 6M]]+Table2[[#This Row],[Rank Sharpe]])/3</f>
        <v>345</v>
      </c>
    </row>
    <row r="348" spans="1:48" x14ac:dyDescent="0.3">
      <c r="A348" t="s">
        <v>28</v>
      </c>
      <c r="B348" t="s">
        <v>29</v>
      </c>
      <c r="C348" t="s">
        <v>3145</v>
      </c>
      <c r="D348" t="s">
        <v>24</v>
      </c>
      <c r="E348">
        <v>867675.84944124997</v>
      </c>
      <c r="F348">
        <v>1264.5</v>
      </c>
      <c r="G348">
        <v>7.6387113902699397</v>
      </c>
      <c r="H348">
        <f>(Table2[[#This Row],[1Y Return vs Nifty]]-AVERAGE(Table2[1Y Return vs Nifty]))/_xlfn.STDEV.P(Table2[1Y Return vs Nifty])</f>
        <v>-0.27713316153497181</v>
      </c>
      <c r="I348">
        <v>-0.60129003608525</v>
      </c>
      <c r="J348">
        <f>(Table2[[#This Row],[1M Return vs Nifty]]-AVERAGE(Table2[1M Return vs Nifty]))/_xlfn.STDEV.P(Table2[1M Return vs Nifty])</f>
        <v>-4.176386714103951E-2</v>
      </c>
      <c r="K348">
        <v>6.8124481403157198</v>
      </c>
      <c r="L348">
        <f>(Table2[[#This Row],[6M Return vs Nifty]]-AVERAGE(Table2[6M Return vs Nifty]))/_xlfn.STDEV.P(Table2[6M Return vs Nifty])</f>
        <v>-5.0139776633182261E-2</v>
      </c>
      <c r="M348">
        <v>-0.147967647185066</v>
      </c>
      <c r="N348">
        <f>(Table2[[#This Row],[1W Return vs Nifty]]-AVERAGE(Table2[1W Return vs Nifty]))/_xlfn.STDEV.P(Table2[1W Return vs Nifty])</f>
        <v>-6.2507659035450358E-2</v>
      </c>
      <c r="O348">
        <v>1253.25</v>
      </c>
      <c r="P348">
        <v>1241.9342573101301</v>
      </c>
      <c r="Q348">
        <v>1150.19416322648</v>
      </c>
      <c r="R348">
        <v>39.040946331734197</v>
      </c>
      <c r="S348" s="1">
        <f>(Table2[[#This Row],[Close Price]]-Table2[[#This Row],[20D EMA]])/Table2[[#This Row],[20D EMA]]</f>
        <v>8.9766606822262122E-3</v>
      </c>
      <c r="T348" s="1">
        <f>(Table2[[#This Row],[Close Price]]-Table2[[#This Row],[50D EMA]])/Table2[[#This Row],[50D EMA]]</f>
        <v>1.8169836734147602E-2</v>
      </c>
      <c r="U348" s="1">
        <f>(Table2[[#This Row],[Close Price]]-Table2[[#This Row],[200D EMA]])/Table2[[#This Row],[200D EMA]]</f>
        <v>9.937960079094274E-2</v>
      </c>
      <c r="V348">
        <v>0.83857234811506698</v>
      </c>
      <c r="W348">
        <v>1225.25</v>
      </c>
      <c r="X348">
        <v>1268.9000000000001</v>
      </c>
      <c r="Y348">
        <v>1217.4000000000001</v>
      </c>
      <c r="Z348">
        <v>1268.9000000000001</v>
      </c>
      <c r="AA348">
        <v>1217.4000000000001</v>
      </c>
      <c r="AB348">
        <v>1280.25</v>
      </c>
      <c r="AC348" s="1">
        <f>(Table2[[#This Row],[Close Price]]/Table2[[#This Row],[Day Low]])-1</f>
        <v>3.2034278718628961E-2</v>
      </c>
      <c r="AD348" s="1">
        <f>(Table2[[#This Row],[Day High]]/Table2[[#This Row],[Close Price]])-1</f>
        <v>3.4796362198499242E-3</v>
      </c>
      <c r="AE348" s="1">
        <f>(Table2[[#This Row],[Close Price]]/Table2[[#This Row],[Current Week Low]])-1</f>
        <v>3.8689009364218707E-2</v>
      </c>
      <c r="AF348" s="1">
        <f>(Table2[[#This Row],[Current Week High]]/Table2[[#This Row],[Close Price]])-1</f>
        <v>3.4796362198499242E-3</v>
      </c>
      <c r="AG348" s="1">
        <f>(Table2[[#This Row],[Close Price]]/Table2[[#This Row],[Current Month Low]])-1</f>
        <v>3.8689009364218707E-2</v>
      </c>
      <c r="AH348" s="1">
        <f>(Table2[[#This Row],[Current Month High]]/Table2[[#This Row],[Close Price]])-1</f>
        <v>1.245551601423478E-2</v>
      </c>
      <c r="AI348">
        <v>7.7382364570976501</v>
      </c>
      <c r="AJ348">
        <v>40.656284760845303</v>
      </c>
      <c r="AK348" t="str">
        <f>IF(AND(Table2[[#This Row],[20D EMA]]&gt;Table2[[#This Row],[50D EMA]],Table2[[#This Row],[50D EMA]]&gt;Table2[[#This Row],[200D EMA]]),"Uptrend","Downtrend/NoTrend")</f>
        <v>Uptrend</v>
      </c>
      <c r="AL348">
        <v>0.03</v>
      </c>
      <c r="AM348" t="s">
        <v>3191</v>
      </c>
      <c r="AN348">
        <v>-0.78</v>
      </c>
      <c r="AO348" t="s">
        <v>3190</v>
      </c>
      <c r="AP348">
        <v>7.5128256125671006E-2</v>
      </c>
      <c r="AQ348">
        <f>(Table2[[#This Row],[Sharpe Ratio]]-AVERAGE(Table2[Sharpe Ratio]))/_xlfn.STDEV.P(Table2[Sharpe Ratio])</f>
        <v>0.10950510400616134</v>
      </c>
      <c r="AR3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-0.32203936033848257</v>
      </c>
      <c r="AS348">
        <f>_xlfn.RANK.AVG(Table2[[#This Row],[1Y Return vs Nifty Z-Score]],Table2[1Y Return vs Nifty Z-Score])</f>
        <v>392</v>
      </c>
      <c r="AT348">
        <f>_xlfn.RANK.AVG(Table2[[#This Row],[6M Return vs Nifty Z-Score]],Table2[6M Return vs Nifty Z-Score])</f>
        <v>333</v>
      </c>
      <c r="AU348">
        <f>_xlfn.RANK.AVG(Table2[[#This Row],[Sharpe Ratio Z-Score]],Table2[Sharpe Ratio Z-Score])</f>
        <v>312</v>
      </c>
      <c r="AV348">
        <f>(Table2[[#This Row],[Rank 1Y]]+Table2[[#This Row],[Rank 6M]]+Table2[[#This Row],[Rank Sharpe]])/3</f>
        <v>345.66666666666669</v>
      </c>
    </row>
    <row r="349" spans="1:48" x14ac:dyDescent="0.3">
      <c r="A349" t="s">
        <v>728</v>
      </c>
      <c r="B349" t="s">
        <v>729</v>
      </c>
      <c r="C349" t="s">
        <v>3145</v>
      </c>
      <c r="D349" t="s">
        <v>594</v>
      </c>
      <c r="E349">
        <v>24260.227783614999</v>
      </c>
      <c r="F349">
        <v>932.75</v>
      </c>
      <c r="G349">
        <v>-3.8514909467665399</v>
      </c>
      <c r="H349">
        <f>(Table2[[#This Row],[1Y Return vs Nifty]]-AVERAGE(Table2[1Y Return vs Nifty]))/_xlfn.STDEV.P(Table2[1Y Return vs Nifty])</f>
        <v>-0.4729093743432688</v>
      </c>
      <c r="I349">
        <v>-9.8444984927403105</v>
      </c>
      <c r="J349">
        <f>(Table2[[#This Row],[1M Return vs Nifty]]-AVERAGE(Table2[1M Return vs Nifty]))/_xlfn.STDEV.P(Table2[1M Return vs Nifty])</f>
        <v>-1.1055778202579543</v>
      </c>
      <c r="K349">
        <v>11.0251429386516</v>
      </c>
      <c r="L349">
        <f>(Table2[[#This Row],[6M Return vs Nifty]]-AVERAGE(Table2[6M Return vs Nifty]))/_xlfn.STDEV.P(Table2[6M Return vs Nifty])</f>
        <v>8.3659885901117989E-2</v>
      </c>
      <c r="M349">
        <v>-1.6044167310752</v>
      </c>
      <c r="N349">
        <f>(Table2[[#This Row],[1W Return vs Nifty]]-AVERAGE(Table2[1W Return vs Nifty]))/_xlfn.STDEV.P(Table2[1W Return vs Nifty])</f>
        <v>-0.3832922168173829</v>
      </c>
      <c r="O349">
        <v>967.04</v>
      </c>
      <c r="P349">
        <v>946.72427882076397</v>
      </c>
      <c r="Q349">
        <v>828.59221583503199</v>
      </c>
      <c r="R349">
        <v>34.404086509702701</v>
      </c>
      <c r="S349" s="1">
        <f>(Table2[[#This Row],[Close Price]]-Table2[[#This Row],[20D EMA]])/Table2[[#This Row],[20D EMA]]</f>
        <v>-3.5458719391131661E-2</v>
      </c>
      <c r="T349" s="1">
        <f>(Table2[[#This Row],[Close Price]]-Table2[[#This Row],[50D EMA]])/Table2[[#This Row],[50D EMA]]</f>
        <v>-1.4760663831469789E-2</v>
      </c>
      <c r="U349" s="1">
        <f>(Table2[[#This Row],[Close Price]]-Table2[[#This Row],[200D EMA]])/Table2[[#This Row],[200D EMA]]</f>
        <v>0.12570451685935852</v>
      </c>
      <c r="V349">
        <v>0.49127119715918399</v>
      </c>
      <c r="W349">
        <v>895.1</v>
      </c>
      <c r="X349">
        <v>939</v>
      </c>
      <c r="Y349">
        <v>895.1</v>
      </c>
      <c r="Z349">
        <v>1014.4</v>
      </c>
      <c r="AA349">
        <v>895.1</v>
      </c>
      <c r="AB349">
        <v>1014.4</v>
      </c>
      <c r="AC349" s="1">
        <f>(Table2[[#This Row],[Close Price]]/Table2[[#This Row],[Day Low]])-1</f>
        <v>4.2062339403418525E-2</v>
      </c>
      <c r="AD349" s="1">
        <f>(Table2[[#This Row],[Day High]]/Table2[[#This Row],[Close Price]])-1</f>
        <v>6.700616456714048E-3</v>
      </c>
      <c r="AE349" s="1">
        <f>(Table2[[#This Row],[Close Price]]/Table2[[#This Row],[Current Week Low]])-1</f>
        <v>4.2062339403418525E-2</v>
      </c>
      <c r="AF349" s="1">
        <f>(Table2[[#This Row],[Current Week High]]/Table2[[#This Row],[Close Price]])-1</f>
        <v>8.7536853390511871E-2</v>
      </c>
      <c r="AG349" s="1">
        <f>(Table2[[#This Row],[Close Price]]/Table2[[#This Row],[Current Month Low]])-1</f>
        <v>4.2062339403418525E-2</v>
      </c>
      <c r="AH349" s="1">
        <f>(Table2[[#This Row],[Current Month High]]/Table2[[#This Row],[Close Price]])-1</f>
        <v>8.7536853390511871E-2</v>
      </c>
      <c r="AI349">
        <v>28.8876976681854</v>
      </c>
      <c r="AJ349">
        <v>54.428807947019799</v>
      </c>
      <c r="AK349" t="str">
        <f>IF(AND(Table2[[#This Row],[20D EMA]]&gt;Table2[[#This Row],[50D EMA]],Table2[[#This Row],[50D EMA]]&gt;Table2[[#This Row],[200D EMA]]),"Uptrend","Downtrend/NoTrend")</f>
        <v>Uptrend</v>
      </c>
      <c r="AL349">
        <v>0.13</v>
      </c>
      <c r="AM349" t="s">
        <v>3191</v>
      </c>
      <c r="AN349">
        <v>-4.0199999999999996</v>
      </c>
      <c r="AO349" t="s">
        <v>3190</v>
      </c>
      <c r="AP349">
        <v>8.3004675223727994E-2</v>
      </c>
      <c r="AQ349">
        <f>(Table2[[#This Row],[Sharpe Ratio]]-AVERAGE(Table2[Sharpe Ratio]))/_xlfn.STDEV.P(Table2[Sharpe Ratio])</f>
        <v>0.20179861821704465</v>
      </c>
      <c r="AR3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-1.6763209073004433</v>
      </c>
      <c r="AS349">
        <f>_xlfn.RANK.AVG(Table2[[#This Row],[1Y Return vs Nifty Z-Score]],Table2[1Y Return vs Nifty Z-Score])</f>
        <v>471</v>
      </c>
      <c r="AT349">
        <f>_xlfn.RANK.AVG(Table2[[#This Row],[6M Return vs Nifty Z-Score]],Table2[6M Return vs Nifty Z-Score])</f>
        <v>279</v>
      </c>
      <c r="AU349">
        <f>_xlfn.RANK.AVG(Table2[[#This Row],[Sharpe Ratio Z-Score]],Table2[Sharpe Ratio Z-Score])</f>
        <v>288</v>
      </c>
      <c r="AV349">
        <f>(Table2[[#This Row],[Rank 1Y]]+Table2[[#This Row],[Rank 6M]]+Table2[[#This Row],[Rank Sharpe]])/3</f>
        <v>346</v>
      </c>
    </row>
    <row r="350" spans="1:48" x14ac:dyDescent="0.3">
      <c r="A350" t="s">
        <v>378</v>
      </c>
      <c r="B350" t="s">
        <v>379</v>
      </c>
      <c r="C350" t="s">
        <v>3154</v>
      </c>
      <c r="D350" t="s">
        <v>202</v>
      </c>
      <c r="E350">
        <v>64472.197271855999</v>
      </c>
      <c r="F350">
        <v>223.28</v>
      </c>
      <c r="G350">
        <v>0.80457601335974904</v>
      </c>
      <c r="H350">
        <f>(Table2[[#This Row],[1Y Return vs Nifty]]-AVERAGE(Table2[1Y Return vs Nifty]))/_xlfn.STDEV.P(Table2[1Y Return vs Nifty])</f>
        <v>-0.39357681523791987</v>
      </c>
      <c r="I350">
        <v>-6.58703869720126</v>
      </c>
      <c r="J350">
        <f>(Table2[[#This Row],[1M Return vs Nifty]]-AVERAGE(Table2[1M Return vs Nifty]))/_xlfn.STDEV.P(Table2[1M Return vs Nifty])</f>
        <v>-0.73067215860788148</v>
      </c>
      <c r="K350">
        <v>18.5790953878026</v>
      </c>
      <c r="L350">
        <f>(Table2[[#This Row],[6M Return vs Nifty]]-AVERAGE(Table2[6M Return vs Nifty]))/_xlfn.STDEV.P(Table2[6M Return vs Nifty])</f>
        <v>0.32358144131401256</v>
      </c>
      <c r="M350">
        <v>-1.9199330971603501</v>
      </c>
      <c r="N350">
        <f>(Table2[[#This Row],[1W Return vs Nifty]]-AVERAGE(Table2[1W Return vs Nifty]))/_xlfn.STDEV.P(Table2[1W Return vs Nifty])</f>
        <v>-0.4527850532557503</v>
      </c>
      <c r="O350">
        <v>229.71</v>
      </c>
      <c r="P350">
        <v>235.59006541031201</v>
      </c>
      <c r="Q350">
        <v>216.009268888196</v>
      </c>
      <c r="R350">
        <v>26.377875700259999</v>
      </c>
      <c r="S350" s="1">
        <f>(Table2[[#This Row],[Close Price]]-Table2[[#This Row],[20D EMA]])/Table2[[#This Row],[20D EMA]]</f>
        <v>-2.7991815767707137E-2</v>
      </c>
      <c r="T350" s="1">
        <f>(Table2[[#This Row],[Close Price]]-Table2[[#This Row],[50D EMA]])/Table2[[#This Row],[50D EMA]]</f>
        <v>-5.2252056507019341E-2</v>
      </c>
      <c r="U350" s="1">
        <f>(Table2[[#This Row],[Close Price]]-Table2[[#This Row],[200D EMA]])/Table2[[#This Row],[200D EMA]]</f>
        <v>3.3659347810520324E-2</v>
      </c>
      <c r="V350">
        <v>1.14168593798442</v>
      </c>
      <c r="W350">
        <v>217.8</v>
      </c>
      <c r="X350">
        <v>223.9</v>
      </c>
      <c r="Y350">
        <v>217.8</v>
      </c>
      <c r="Z350">
        <v>230.65</v>
      </c>
      <c r="AA350">
        <v>215.2</v>
      </c>
      <c r="AB350">
        <v>242.19</v>
      </c>
      <c r="AC350" s="1">
        <f>(Table2[[#This Row],[Close Price]]/Table2[[#This Row],[Day Low]])-1</f>
        <v>2.5160697887970596E-2</v>
      </c>
      <c r="AD350" s="1">
        <f>(Table2[[#This Row],[Day High]]/Table2[[#This Row],[Close Price]])-1</f>
        <v>2.776782515227616E-3</v>
      </c>
      <c r="AE350" s="1">
        <f>(Table2[[#This Row],[Close Price]]/Table2[[#This Row],[Current Week Low]])-1</f>
        <v>2.5160697887970596E-2</v>
      </c>
      <c r="AF350" s="1">
        <f>(Table2[[#This Row],[Current Week High]]/Table2[[#This Row],[Close Price]])-1</f>
        <v>3.300788247939801E-2</v>
      </c>
      <c r="AG350" s="1">
        <f>(Table2[[#This Row],[Close Price]]/Table2[[#This Row],[Current Month Low]])-1</f>
        <v>3.754646840148701E-2</v>
      </c>
      <c r="AH350" s="1">
        <f>(Table2[[#This Row],[Current Month High]]/Table2[[#This Row],[Close Price]])-1</f>
        <v>8.4691866714439179E-2</v>
      </c>
      <c r="AI350">
        <v>18.528305266929401</v>
      </c>
      <c r="AJ350">
        <v>41.720088860679098</v>
      </c>
      <c r="AK350" t="str">
        <f>IF(AND(Table2[[#This Row],[20D EMA]]&gt;Table2[[#This Row],[50D EMA]],Table2[[#This Row],[50D EMA]]&gt;Table2[[#This Row],[200D EMA]]),"Uptrend","Downtrend/NoTrend")</f>
        <v>Downtrend/NoTrend</v>
      </c>
      <c r="AL350">
        <v>-0.08</v>
      </c>
      <c r="AM350" t="s">
        <v>3190</v>
      </c>
      <c r="AN350">
        <v>-6.24</v>
      </c>
      <c r="AO350" t="s">
        <v>3190</v>
      </c>
      <c r="AP350">
        <v>4.7873630041221998E-2</v>
      </c>
      <c r="AQ350">
        <f>(Table2[[#This Row],[Sharpe Ratio]]-AVERAGE(Table2[Sharpe Ratio]))/_xlfn.STDEV.P(Table2[Sharpe Ratio])</f>
        <v>-0.20985642164677501</v>
      </c>
      <c r="AR3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0">
        <f>_xlfn.RANK.AVG(Table2[[#This Row],[1Y Return vs Nifty Z-Score]],Table2[1Y Return vs Nifty Z-Score])</f>
        <v>439</v>
      </c>
      <c r="AT350">
        <f>_xlfn.RANK.AVG(Table2[[#This Row],[6M Return vs Nifty Z-Score]],Table2[6M Return vs Nifty Z-Score])</f>
        <v>214</v>
      </c>
      <c r="AU350">
        <f>_xlfn.RANK.AVG(Table2[[#This Row],[Sharpe Ratio Z-Score]],Table2[Sharpe Ratio Z-Score])</f>
        <v>397</v>
      </c>
      <c r="AV350">
        <f>(Table2[[#This Row],[Rank 1Y]]+Table2[[#This Row],[Rank 6M]]+Table2[[#This Row],[Rank Sharpe]])/3</f>
        <v>350</v>
      </c>
    </row>
    <row r="351" spans="1:48" x14ac:dyDescent="0.3">
      <c r="A351" t="s">
        <v>323</v>
      </c>
      <c r="B351" t="s">
        <v>324</v>
      </c>
      <c r="C351" t="s">
        <v>3150</v>
      </c>
      <c r="D351" t="s">
        <v>108</v>
      </c>
      <c r="E351">
        <v>85332.570668475004</v>
      </c>
      <c r="F351">
        <v>84.13</v>
      </c>
      <c r="G351">
        <v>35.2850015722778</v>
      </c>
      <c r="H351">
        <f>(Table2[[#This Row],[1Y Return vs Nifty]]-AVERAGE(Table2[1Y Return vs Nifty]))/_xlfn.STDEV.P(Table2[1Y Return vs Nifty])</f>
        <v>0.19391911685586091</v>
      </c>
      <c r="I351">
        <v>-9.1701729673867494</v>
      </c>
      <c r="J351">
        <f>(Table2[[#This Row],[1M Return vs Nifty]]-AVERAGE(Table2[1M Return vs Nifty]))/_xlfn.STDEV.P(Table2[1M Return vs Nifty])</f>
        <v>-1.0279687404478459</v>
      </c>
      <c r="K351">
        <v>-18.994269373540899</v>
      </c>
      <c r="L351">
        <f>(Table2[[#This Row],[6M Return vs Nifty]]-AVERAGE(Table2[6M Return vs Nifty]))/_xlfn.STDEV.P(Table2[6M Return vs Nifty])</f>
        <v>-0.86978854298483577</v>
      </c>
      <c r="M351">
        <v>-5.8878222542544902</v>
      </c>
      <c r="N351">
        <f>(Table2[[#This Row],[1W Return vs Nifty]]-AVERAGE(Table2[1W Return vs Nifty]))/_xlfn.STDEV.P(Table2[1W Return vs Nifty])</f>
        <v>-1.3267171272740579</v>
      </c>
      <c r="O351">
        <v>90.87</v>
      </c>
      <c r="P351">
        <v>94.102798869457402</v>
      </c>
      <c r="Q351">
        <v>89.593379552840105</v>
      </c>
      <c r="R351">
        <v>16.637593588087899</v>
      </c>
      <c r="S351" s="1">
        <f>(Table2[[#This Row],[Close Price]]-Table2[[#This Row],[20D EMA]])/Table2[[#This Row],[20D EMA]]</f>
        <v>-7.417189391438328E-2</v>
      </c>
      <c r="T351" s="1">
        <f>(Table2[[#This Row],[Close Price]]-Table2[[#This Row],[50D EMA]])/Table2[[#This Row],[50D EMA]]</f>
        <v>-0.10597770724430855</v>
      </c>
      <c r="U351" s="1">
        <f>(Table2[[#This Row],[Close Price]]-Table2[[#This Row],[200D EMA]])/Table2[[#This Row],[200D EMA]]</f>
        <v>-6.0979723949557391E-2</v>
      </c>
      <c r="V351">
        <v>0.72299693063648596</v>
      </c>
      <c r="W351">
        <v>83.01</v>
      </c>
      <c r="X351">
        <v>84.85</v>
      </c>
      <c r="Y351">
        <v>83.01</v>
      </c>
      <c r="Z351">
        <v>91.84</v>
      </c>
      <c r="AA351">
        <v>83.01</v>
      </c>
      <c r="AB351">
        <v>95.55</v>
      </c>
      <c r="AC351" s="1">
        <f>(Table2[[#This Row],[Close Price]]/Table2[[#This Row],[Day Low]])-1</f>
        <v>1.3492350319238566E-2</v>
      </c>
      <c r="AD351" s="1">
        <f>(Table2[[#This Row],[Day High]]/Table2[[#This Row],[Close Price]])-1</f>
        <v>8.5581837632235924E-3</v>
      </c>
      <c r="AE351" s="1">
        <f>(Table2[[#This Row],[Close Price]]/Table2[[#This Row],[Current Week Low]])-1</f>
        <v>1.3492350319238566E-2</v>
      </c>
      <c r="AF351" s="1">
        <f>(Table2[[#This Row],[Current Week High]]/Table2[[#This Row],[Close Price]])-1</f>
        <v>9.1643884464519321E-2</v>
      </c>
      <c r="AG351" s="1">
        <f>(Table2[[#This Row],[Close Price]]/Table2[[#This Row],[Current Month Low]])-1</f>
        <v>1.3492350319238566E-2</v>
      </c>
      <c r="AH351" s="1">
        <f>(Table2[[#This Row],[Current Month High]]/Table2[[#This Row],[Close Price]])-1</f>
        <v>0.13574230357779626</v>
      </c>
      <c r="AI351">
        <v>40.734577439676698</v>
      </c>
      <c r="AJ351">
        <v>73.822314049586694</v>
      </c>
      <c r="AK351" t="str">
        <f>IF(AND(Table2[[#This Row],[20D EMA]]&gt;Table2[[#This Row],[50D EMA]],Table2[[#This Row],[50D EMA]]&gt;Table2[[#This Row],[200D EMA]]),"Uptrend","Downtrend/NoTrend")</f>
        <v>Downtrend/NoTrend</v>
      </c>
      <c r="AL351">
        <v>-0.14000000000000001</v>
      </c>
      <c r="AM351" t="s">
        <v>3190</v>
      </c>
      <c r="AN351">
        <v>-11.49</v>
      </c>
      <c r="AO351" t="s">
        <v>3190</v>
      </c>
      <c r="AP351">
        <v>0.115165919183389</v>
      </c>
      <c r="AQ351">
        <f>(Table2[[#This Row],[Sharpe Ratio]]-AVERAGE(Table2[Sharpe Ratio]))/_xlfn.STDEV.P(Table2[Sharpe Ratio])</f>
        <v>0.57865441899114167</v>
      </c>
      <c r="AR3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1">
        <f>_xlfn.RANK.AVG(Table2[[#This Row],[1Y Return vs Nifty Z-Score]],Table2[1Y Return vs Nifty Z-Score])</f>
        <v>236</v>
      </c>
      <c r="AT351">
        <f>_xlfn.RANK.AVG(Table2[[#This Row],[6M Return vs Nifty Z-Score]],Table2[6M Return vs Nifty Z-Score])</f>
        <v>623</v>
      </c>
      <c r="AU351">
        <f>_xlfn.RANK.AVG(Table2[[#This Row],[Sharpe Ratio Z-Score]],Table2[Sharpe Ratio Z-Score])</f>
        <v>192</v>
      </c>
      <c r="AV351">
        <f>(Table2[[#This Row],[Rank 1Y]]+Table2[[#This Row],[Rank 6M]]+Table2[[#This Row],[Rank Sharpe]])/3</f>
        <v>350.33333333333331</v>
      </c>
    </row>
    <row r="352" spans="1:48" x14ac:dyDescent="0.3">
      <c r="A352" t="s">
        <v>1275</v>
      </c>
      <c r="B352" t="s">
        <v>1276</v>
      </c>
      <c r="C352" t="s">
        <v>3157</v>
      </c>
      <c r="D352" t="s">
        <v>859</v>
      </c>
      <c r="E352">
        <v>9369.4006406480003</v>
      </c>
      <c r="F352">
        <v>194.24</v>
      </c>
      <c r="G352">
        <v>25.3427022258034</v>
      </c>
      <c r="H352">
        <f>(Table2[[#This Row],[1Y Return vs Nifty]]-AVERAGE(Table2[1Y Return vs Nifty]))/_xlfn.STDEV.P(Table2[1Y Return vs Nifty])</f>
        <v>2.4516903077161551E-2</v>
      </c>
      <c r="I352">
        <v>-5.6160521962460503</v>
      </c>
      <c r="J352">
        <f>(Table2[[#This Row],[1M Return vs Nifty]]-AVERAGE(Table2[1M Return vs Nifty]))/_xlfn.STDEV.P(Table2[1M Return vs Nifty])</f>
        <v>-0.61891994693287533</v>
      </c>
      <c r="K352">
        <v>-14.5950799105216</v>
      </c>
      <c r="L352">
        <f>(Table2[[#This Row],[6M Return vs Nifty]]-AVERAGE(Table2[6M Return vs Nifty]))/_xlfn.STDEV.P(Table2[6M Return vs Nifty])</f>
        <v>-0.73006561176063511</v>
      </c>
      <c r="M352">
        <v>4.0395163859219503</v>
      </c>
      <c r="N352">
        <f>(Table2[[#This Row],[1W Return vs Nifty]]-AVERAGE(Table2[1W Return vs Nifty]))/_xlfn.STDEV.P(Table2[1W Return vs Nifty])</f>
        <v>0.85979043475803429</v>
      </c>
      <c r="O352">
        <v>198.86</v>
      </c>
      <c r="P352">
        <v>207.47785969486401</v>
      </c>
      <c r="Q352">
        <v>194.790655980358</v>
      </c>
      <c r="R352">
        <v>57.249023718415302</v>
      </c>
      <c r="S352" s="1">
        <f>(Table2[[#This Row],[Close Price]]-Table2[[#This Row],[20D EMA]])/Table2[[#This Row],[20D EMA]]</f>
        <v>-2.323242482148247E-2</v>
      </c>
      <c r="T352" s="1">
        <f>(Table2[[#This Row],[Close Price]]-Table2[[#This Row],[50D EMA]])/Table2[[#This Row],[50D EMA]]</f>
        <v>-6.3803722066213778E-2</v>
      </c>
      <c r="U352" s="1">
        <f>(Table2[[#This Row],[Close Price]]-Table2[[#This Row],[200D EMA]])/Table2[[#This Row],[200D EMA]]</f>
        <v>-2.8269116790361534E-3</v>
      </c>
      <c r="V352">
        <v>0.73285150285674705</v>
      </c>
      <c r="W352">
        <v>193.71</v>
      </c>
      <c r="X352">
        <v>202.2</v>
      </c>
      <c r="Y352">
        <v>188.91</v>
      </c>
      <c r="Z352">
        <v>208.99</v>
      </c>
      <c r="AA352">
        <v>182.99</v>
      </c>
      <c r="AB352">
        <v>208.99</v>
      </c>
      <c r="AC352" s="1">
        <f>(Table2[[#This Row],[Close Price]]/Table2[[#This Row],[Day Low]])-1</f>
        <v>2.7360487326415495E-3</v>
      </c>
      <c r="AD352" s="1">
        <f>(Table2[[#This Row],[Day High]]/Table2[[#This Row],[Close Price]])-1</f>
        <v>4.0980230642504001E-2</v>
      </c>
      <c r="AE352" s="1">
        <f>(Table2[[#This Row],[Close Price]]/Table2[[#This Row],[Current Week Low]])-1</f>
        <v>2.8214493674236563E-2</v>
      </c>
      <c r="AF352" s="1">
        <f>(Table2[[#This Row],[Current Week High]]/Table2[[#This Row],[Close Price]])-1</f>
        <v>7.5936985172981863E-2</v>
      </c>
      <c r="AG352" s="1">
        <f>(Table2[[#This Row],[Close Price]]/Table2[[#This Row],[Current Month Low]])-1</f>
        <v>6.1478769331657412E-2</v>
      </c>
      <c r="AH352" s="1">
        <f>(Table2[[#This Row],[Current Month High]]/Table2[[#This Row],[Close Price]])-1</f>
        <v>7.5936985172981863E-2</v>
      </c>
      <c r="AI352">
        <v>35.914332784184502</v>
      </c>
      <c r="AJ352">
        <v>71.061206516952893</v>
      </c>
      <c r="AK352" t="str">
        <f>IF(AND(Table2[[#This Row],[20D EMA]]&gt;Table2[[#This Row],[50D EMA]],Table2[[#This Row],[50D EMA]]&gt;Table2[[#This Row],[200D EMA]]),"Uptrend","Downtrend/NoTrend")</f>
        <v>Downtrend/NoTrend</v>
      </c>
      <c r="AL352">
        <v>-0.27</v>
      </c>
      <c r="AM352" t="s">
        <v>3190</v>
      </c>
      <c r="AN352">
        <v>-5.24</v>
      </c>
      <c r="AO352" t="s">
        <v>3190</v>
      </c>
      <c r="AP352">
        <v>0.106986837219239</v>
      </c>
      <c r="AQ352">
        <f>(Table2[[#This Row],[Sharpe Ratio]]-AVERAGE(Table2[Sharpe Ratio]))/_xlfn.STDEV.P(Table2[Sharpe Ratio])</f>
        <v>0.48281439218549904</v>
      </c>
      <c r="AR3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2">
        <f>_xlfn.RANK.AVG(Table2[[#This Row],[1Y Return vs Nifty Z-Score]],Table2[1Y Return vs Nifty Z-Score])</f>
        <v>277</v>
      </c>
      <c r="AT352">
        <f>_xlfn.RANK.AVG(Table2[[#This Row],[6M Return vs Nifty Z-Score]],Table2[6M Return vs Nifty Z-Score])</f>
        <v>568</v>
      </c>
      <c r="AU352">
        <f>_xlfn.RANK.AVG(Table2[[#This Row],[Sharpe Ratio Z-Score]],Table2[Sharpe Ratio Z-Score])</f>
        <v>216</v>
      </c>
      <c r="AV352">
        <f>(Table2[[#This Row],[Rank 1Y]]+Table2[[#This Row],[Rank 6M]]+Table2[[#This Row],[Rank Sharpe]])/3</f>
        <v>353.66666666666669</v>
      </c>
    </row>
    <row r="353" spans="1:48" x14ac:dyDescent="0.3">
      <c r="A353" t="s">
        <v>1838</v>
      </c>
      <c r="B353" t="s">
        <v>1839</v>
      </c>
      <c r="C353" t="s">
        <v>3154</v>
      </c>
      <c r="D353" t="s">
        <v>83</v>
      </c>
      <c r="E353">
        <v>4255.4139606500003</v>
      </c>
      <c r="F353">
        <v>1050.05</v>
      </c>
      <c r="G353">
        <v>15.2731041744109</v>
      </c>
      <c r="H353">
        <f>(Table2[[#This Row],[1Y Return vs Nifty]]-AVERAGE(Table2[1Y Return vs Nifty]))/_xlfn.STDEV.P(Table2[1Y Return vs Nifty])</f>
        <v>-0.14705429412003995</v>
      </c>
      <c r="I353">
        <v>-5.1258340170958396</v>
      </c>
      <c r="J353">
        <f>(Table2[[#This Row],[1M Return vs Nifty]]-AVERAGE(Table2[1M Return vs Nifty]))/_xlfn.STDEV.P(Table2[1M Return vs Nifty])</f>
        <v>-0.56250004236217577</v>
      </c>
      <c r="K353">
        <v>38.418852472169199</v>
      </c>
      <c r="L353">
        <f>(Table2[[#This Row],[6M Return vs Nifty]]-AVERAGE(Table2[6M Return vs Nifty]))/_xlfn.STDEV.P(Table2[6M Return vs Nifty])</f>
        <v>0.95371320488239608</v>
      </c>
      <c r="M353">
        <v>-2.4771696633691702</v>
      </c>
      <c r="N353">
        <f>(Table2[[#This Row],[1W Return vs Nifty]]-AVERAGE(Table2[1W Return vs Nifty]))/_xlfn.STDEV.P(Table2[1W Return vs Nifty])</f>
        <v>-0.57551703712557101</v>
      </c>
      <c r="O353">
        <v>1090.8800000000001</v>
      </c>
      <c r="P353">
        <v>1137.20475503702</v>
      </c>
      <c r="Q353">
        <v>1015.27806333262</v>
      </c>
      <c r="R353">
        <v>39.316040038784003</v>
      </c>
      <c r="S353" s="1">
        <f>(Table2[[#This Row],[Close Price]]-Table2[[#This Row],[20D EMA]])/Table2[[#This Row],[20D EMA]]</f>
        <v>-3.7428498093282622E-2</v>
      </c>
      <c r="T353" s="1">
        <f>(Table2[[#This Row],[Close Price]]-Table2[[#This Row],[50D EMA]])/Table2[[#This Row],[50D EMA]]</f>
        <v>-7.6639457099511421E-2</v>
      </c>
      <c r="U353" s="1">
        <f>(Table2[[#This Row],[Close Price]]-Table2[[#This Row],[200D EMA]])/Table2[[#This Row],[200D EMA]]</f>
        <v>3.4248683117649635E-2</v>
      </c>
      <c r="V353">
        <v>1.1748865048855699</v>
      </c>
      <c r="W353">
        <v>1025</v>
      </c>
      <c r="X353">
        <v>1061.95</v>
      </c>
      <c r="Y353">
        <v>1025</v>
      </c>
      <c r="Z353">
        <v>1120</v>
      </c>
      <c r="AA353">
        <v>972.05</v>
      </c>
      <c r="AB353">
        <v>1140</v>
      </c>
      <c r="AC353" s="1">
        <f>(Table2[[#This Row],[Close Price]]/Table2[[#This Row],[Day Low]])-1</f>
        <v>2.4439024390243924E-2</v>
      </c>
      <c r="AD353" s="1">
        <f>(Table2[[#This Row],[Day High]]/Table2[[#This Row],[Close Price]])-1</f>
        <v>1.1332793676491759E-2</v>
      </c>
      <c r="AE353" s="1">
        <f>(Table2[[#This Row],[Close Price]]/Table2[[#This Row],[Current Week Low]])-1</f>
        <v>2.4439024390243924E-2</v>
      </c>
      <c r="AF353" s="1">
        <f>(Table2[[#This Row],[Current Week High]]/Table2[[#This Row],[Close Price]])-1</f>
        <v>6.6615875434503202E-2</v>
      </c>
      <c r="AG353" s="1">
        <f>(Table2[[#This Row],[Close Price]]/Table2[[#This Row],[Current Month Low]])-1</f>
        <v>8.0242785864924615E-2</v>
      </c>
      <c r="AH353" s="1">
        <f>(Table2[[#This Row],[Current Month High]]/Table2[[#This Row],[Close Price]])-1</f>
        <v>8.5662587495833664E-2</v>
      </c>
      <c r="AI353">
        <v>51.678491500404697</v>
      </c>
      <c r="AJ353">
        <v>72.139344262294998</v>
      </c>
      <c r="AK353" t="str">
        <f>IF(AND(Table2[[#This Row],[20D EMA]]&gt;Table2[[#This Row],[50D EMA]],Table2[[#This Row],[50D EMA]]&gt;Table2[[#This Row],[200D EMA]]),"Uptrend","Downtrend/NoTrend")</f>
        <v>Downtrend/NoTrend</v>
      </c>
      <c r="AL353">
        <v>0</v>
      </c>
      <c r="AM353">
        <v>0</v>
      </c>
      <c r="AN353">
        <v>-6.29</v>
      </c>
      <c r="AO353" t="s">
        <v>3190</v>
      </c>
      <c r="AP353">
        <v>-2.1186393461933E-2</v>
      </c>
      <c r="AQ353">
        <f>(Table2[[#This Row],[Sharpe Ratio]]-AVERAGE(Table2[Sharpe Ratio]))/_xlfn.STDEV.P(Table2[Sharpe Ratio])</f>
        <v>-1.0190810427902466</v>
      </c>
      <c r="AR3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3">
        <f>_xlfn.RANK.AVG(Table2[[#This Row],[1Y Return vs Nifty Z-Score]],Table2[1Y Return vs Nifty Z-Score])</f>
        <v>345</v>
      </c>
      <c r="AT353">
        <f>_xlfn.RANK.AVG(Table2[[#This Row],[6M Return vs Nifty Z-Score]],Table2[6M Return vs Nifty Z-Score])</f>
        <v>91</v>
      </c>
      <c r="AU353">
        <f>_xlfn.RANK.AVG(Table2[[#This Row],[Sharpe Ratio Z-Score]],Table2[Sharpe Ratio Z-Score])</f>
        <v>626</v>
      </c>
      <c r="AV353">
        <f>(Table2[[#This Row],[Rank 1Y]]+Table2[[#This Row],[Rank 6M]]+Table2[[#This Row],[Rank Sharpe]])/3</f>
        <v>354</v>
      </c>
    </row>
    <row r="354" spans="1:48" x14ac:dyDescent="0.3">
      <c r="A354" t="s">
        <v>435</v>
      </c>
      <c r="B354" t="s">
        <v>436</v>
      </c>
      <c r="C354" t="s">
        <v>3143</v>
      </c>
      <c r="D354" t="s">
        <v>437</v>
      </c>
      <c r="E354">
        <v>52635.003087919999</v>
      </c>
      <c r="F354">
        <v>349.45</v>
      </c>
      <c r="G354">
        <v>25.191418695715502</v>
      </c>
      <c r="H354">
        <f>(Table2[[#This Row],[1Y Return vs Nifty]]-AVERAGE(Table2[1Y Return vs Nifty]))/_xlfn.STDEV.P(Table2[1Y Return vs Nifty])</f>
        <v>2.193925337943502E-2</v>
      </c>
      <c r="I354">
        <v>6.8403924223036396</v>
      </c>
      <c r="J354">
        <f>(Table2[[#This Row],[1M Return vs Nifty]]-AVERAGE(Table2[1M Return vs Nifty]))/_xlfn.STDEV.P(Table2[1M Return vs Nifty])</f>
        <v>0.8147099072007693</v>
      </c>
      <c r="K354">
        <v>2.7176511562604002</v>
      </c>
      <c r="L354">
        <f>(Table2[[#This Row],[6M Return vs Nifty]]-AVERAGE(Table2[6M Return vs Nifty]))/_xlfn.STDEV.P(Table2[6M Return vs Nifty])</f>
        <v>-0.18019487932647479</v>
      </c>
      <c r="M354">
        <v>0.327568451351124</v>
      </c>
      <c r="N354">
        <f>(Table2[[#This Row],[1W Return vs Nifty]]-AVERAGE(Table2[1W Return vs Nifty]))/_xlfn.STDEV.P(Table2[1W Return vs Nifty])</f>
        <v>4.2229704436834457E-2</v>
      </c>
      <c r="O354">
        <v>349.66</v>
      </c>
      <c r="P354">
        <v>348.27881799617398</v>
      </c>
      <c r="Q354">
        <v>313.80107818037402</v>
      </c>
      <c r="R354">
        <v>50.339640182748496</v>
      </c>
      <c r="S354" s="1">
        <f>(Table2[[#This Row],[Close Price]]-Table2[[#This Row],[20D EMA]])/Table2[[#This Row],[20D EMA]]</f>
        <v>-6.0058342389760443E-4</v>
      </c>
      <c r="T354" s="1">
        <f>(Table2[[#This Row],[Close Price]]-Table2[[#This Row],[50D EMA]])/Table2[[#This Row],[50D EMA]]</f>
        <v>3.3627712720641838E-3</v>
      </c>
      <c r="U354" s="1">
        <f>(Table2[[#This Row],[Close Price]]-Table2[[#This Row],[200D EMA]])/Table2[[#This Row],[200D EMA]]</f>
        <v>0.11360356703151554</v>
      </c>
      <c r="V354">
        <v>0.71270249783226003</v>
      </c>
      <c r="W354">
        <v>342.85</v>
      </c>
      <c r="X354">
        <v>351.85</v>
      </c>
      <c r="Y354">
        <v>342.85</v>
      </c>
      <c r="Z354">
        <v>361.4</v>
      </c>
      <c r="AA354">
        <v>340</v>
      </c>
      <c r="AB354">
        <v>368.65</v>
      </c>
      <c r="AC354" s="1">
        <f>(Table2[[#This Row],[Close Price]]/Table2[[#This Row],[Day Low]])-1</f>
        <v>1.9250401050021848E-2</v>
      </c>
      <c r="AD354" s="1">
        <f>(Table2[[#This Row],[Day High]]/Table2[[#This Row],[Close Price]])-1</f>
        <v>6.8679353269425203E-3</v>
      </c>
      <c r="AE354" s="1">
        <f>(Table2[[#This Row],[Close Price]]/Table2[[#This Row],[Current Week Low]])-1</f>
        <v>1.9250401050021848E-2</v>
      </c>
      <c r="AF354" s="1">
        <f>(Table2[[#This Row],[Current Week High]]/Table2[[#This Row],[Close Price]])-1</f>
        <v>3.4196594648733702E-2</v>
      </c>
      <c r="AG354" s="1">
        <f>(Table2[[#This Row],[Close Price]]/Table2[[#This Row],[Current Month Low]])-1</f>
        <v>2.7794117647058858E-2</v>
      </c>
      <c r="AH354" s="1">
        <f>(Table2[[#This Row],[Current Month High]]/Table2[[#This Row],[Close Price]])-1</f>
        <v>5.4943482615538608E-2</v>
      </c>
      <c r="AI354">
        <v>9.9441980254685909</v>
      </c>
      <c r="AJ354">
        <v>82.290036515388607</v>
      </c>
      <c r="AK354" t="str">
        <f>IF(AND(Table2[[#This Row],[20D EMA]]&gt;Table2[[#This Row],[50D EMA]],Table2[[#This Row],[50D EMA]]&gt;Table2[[#This Row],[200D EMA]]),"Uptrend","Downtrend/NoTrend")</f>
        <v>Uptrend</v>
      </c>
      <c r="AL354">
        <v>0.01</v>
      </c>
      <c r="AM354" t="s">
        <v>3191</v>
      </c>
      <c r="AN354">
        <v>1.55</v>
      </c>
      <c r="AO354" t="s">
        <v>3191</v>
      </c>
      <c r="AP354">
        <v>4.7378236408403003E-2</v>
      </c>
      <c r="AQ354">
        <f>(Table2[[#This Row],[Sharpe Ratio]]-AVERAGE(Table2[Sharpe Ratio]))/_xlfn.STDEV.P(Table2[Sharpe Ratio])</f>
        <v>-0.21566129550142299</v>
      </c>
      <c r="AR3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0.48302269018914096</v>
      </c>
      <c r="AS354">
        <f>_xlfn.RANK.AVG(Table2[[#This Row],[1Y Return vs Nifty Z-Score]],Table2[1Y Return vs Nifty Z-Score])</f>
        <v>278</v>
      </c>
      <c r="AT354">
        <f>_xlfn.RANK.AVG(Table2[[#This Row],[6M Return vs Nifty Z-Score]],Table2[6M Return vs Nifty Z-Score])</f>
        <v>387</v>
      </c>
      <c r="AU354">
        <f>_xlfn.RANK.AVG(Table2[[#This Row],[Sharpe Ratio Z-Score]],Table2[Sharpe Ratio Z-Score])</f>
        <v>398</v>
      </c>
      <c r="AV354">
        <f>(Table2[[#This Row],[Rank 1Y]]+Table2[[#This Row],[Rank 6M]]+Table2[[#This Row],[Rank Sharpe]])/3</f>
        <v>354.33333333333331</v>
      </c>
    </row>
    <row r="355" spans="1:48" x14ac:dyDescent="0.3">
      <c r="A355" t="s">
        <v>1790</v>
      </c>
      <c r="B355" t="s">
        <v>1791</v>
      </c>
      <c r="C355" t="s">
        <v>3159</v>
      </c>
      <c r="D355" t="s">
        <v>448</v>
      </c>
      <c r="E355">
        <v>4536.7542549899999</v>
      </c>
      <c r="F355">
        <v>396.6</v>
      </c>
      <c r="G355">
        <v>1.79412120528882</v>
      </c>
      <c r="H355">
        <f>(Table2[[#This Row],[1Y Return vs Nifty]]-AVERAGE(Table2[1Y Return vs Nifty]))/_xlfn.STDEV.P(Table2[1Y Return vs Nifty])</f>
        <v>-0.3767164150120611</v>
      </c>
      <c r="I355">
        <v>-1.5746227000519299</v>
      </c>
      <c r="J355">
        <f>(Table2[[#This Row],[1M Return vs Nifty]]-AVERAGE(Table2[1M Return vs Nifty]))/_xlfn.STDEV.P(Table2[1M Return vs Nifty])</f>
        <v>-0.15378610204008009</v>
      </c>
      <c r="K355">
        <v>-6.4243378942986604</v>
      </c>
      <c r="L355">
        <f>(Table2[[#This Row],[6M Return vs Nifty]]-AVERAGE(Table2[6M Return vs Nifty]))/_xlfn.STDEV.P(Table2[6M Return vs Nifty])</f>
        <v>-0.47055416439508768</v>
      </c>
      <c r="M355">
        <v>-0.55844376894028702</v>
      </c>
      <c r="N355">
        <f>(Table2[[#This Row],[1W Return vs Nifty]]-AVERAGE(Table2[1W Return vs Nifty]))/_xlfn.STDEV.P(Table2[1W Return vs Nifty])</f>
        <v>-0.15291548904732605</v>
      </c>
      <c r="O355">
        <v>398.54</v>
      </c>
      <c r="P355">
        <v>390.37827676886002</v>
      </c>
      <c r="Q355">
        <v>369.313849289524</v>
      </c>
      <c r="R355">
        <v>46.512640219904199</v>
      </c>
      <c r="S355" s="1">
        <f>(Table2[[#This Row],[Close Price]]-Table2[[#This Row],[20D EMA]])/Table2[[#This Row],[20D EMA]]</f>
        <v>-4.8677673508305255E-3</v>
      </c>
      <c r="T355" s="1">
        <f>(Table2[[#This Row],[Close Price]]-Table2[[#This Row],[50D EMA]])/Table2[[#This Row],[50D EMA]]</f>
        <v>1.593767789190749E-2</v>
      </c>
      <c r="U355" s="1">
        <f>(Table2[[#This Row],[Close Price]]-Table2[[#This Row],[200D EMA]])/Table2[[#This Row],[200D EMA]]</f>
        <v>7.3883367122485069E-2</v>
      </c>
      <c r="V355">
        <v>0.70656168824166998</v>
      </c>
      <c r="W355">
        <v>383.15</v>
      </c>
      <c r="X355">
        <v>398.35</v>
      </c>
      <c r="Y355">
        <v>383.15</v>
      </c>
      <c r="Z355">
        <v>414.5</v>
      </c>
      <c r="AA355">
        <v>379.55</v>
      </c>
      <c r="AB355">
        <v>438.95</v>
      </c>
      <c r="AC355" s="1">
        <f>(Table2[[#This Row],[Close Price]]/Table2[[#This Row],[Day Low]])-1</f>
        <v>3.5103745269476905E-2</v>
      </c>
      <c r="AD355" s="1">
        <f>(Table2[[#This Row],[Day High]]/Table2[[#This Row],[Close Price]])-1</f>
        <v>4.4125063035804768E-3</v>
      </c>
      <c r="AE355" s="1">
        <f>(Table2[[#This Row],[Close Price]]/Table2[[#This Row],[Current Week Low]])-1</f>
        <v>3.5103745269476905E-2</v>
      </c>
      <c r="AF355" s="1">
        <f>(Table2[[#This Row],[Current Week High]]/Table2[[#This Row],[Close Price]])-1</f>
        <v>4.5133635905194147E-2</v>
      </c>
      <c r="AG355" s="1">
        <f>(Table2[[#This Row],[Close Price]]/Table2[[#This Row],[Current Month Low]])-1</f>
        <v>4.4921617705177219E-2</v>
      </c>
      <c r="AH355" s="1">
        <f>(Table2[[#This Row],[Current Month High]]/Table2[[#This Row],[Close Price]])-1</f>
        <v>0.10678265254664643</v>
      </c>
      <c r="AI355">
        <v>15.6959152798789</v>
      </c>
      <c r="AJ355">
        <v>40.863079381992499</v>
      </c>
      <c r="AK355" t="str">
        <f>IF(AND(Table2[[#This Row],[20D EMA]]&gt;Table2[[#This Row],[50D EMA]],Table2[[#This Row],[50D EMA]]&gt;Table2[[#This Row],[200D EMA]]),"Uptrend","Downtrend/NoTrend")</f>
        <v>Uptrend</v>
      </c>
      <c r="AL355">
        <v>0.08</v>
      </c>
      <c r="AM355" t="s">
        <v>3191</v>
      </c>
      <c r="AN355">
        <v>-6.13</v>
      </c>
      <c r="AO355" t="s">
        <v>3190</v>
      </c>
      <c r="AP355">
        <v>0.129291329354148</v>
      </c>
      <c r="AQ355">
        <f>(Table2[[#This Row],[Sharpe Ratio]]-AVERAGE(Table2[Sharpe Ratio]))/_xlfn.STDEV.P(Table2[Sharpe Ratio])</f>
        <v>0.74417173442336682</v>
      </c>
      <c r="AR3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-0.4098004360711881</v>
      </c>
      <c r="AS355">
        <f>_xlfn.RANK.AVG(Table2[[#This Row],[1Y Return vs Nifty Z-Score]],Table2[1Y Return vs Nifty Z-Score])</f>
        <v>432</v>
      </c>
      <c r="AT355">
        <f>_xlfn.RANK.AVG(Table2[[#This Row],[6M Return vs Nifty Z-Score]],Table2[6M Return vs Nifty Z-Score])</f>
        <v>478</v>
      </c>
      <c r="AU355">
        <f>_xlfn.RANK.AVG(Table2[[#This Row],[Sharpe Ratio Z-Score]],Table2[Sharpe Ratio Z-Score])</f>
        <v>154</v>
      </c>
      <c r="AV355">
        <f>(Table2[[#This Row],[Rank 1Y]]+Table2[[#This Row],[Rank 6M]]+Table2[[#This Row],[Rank Sharpe]])/3</f>
        <v>354.66666666666669</v>
      </c>
    </row>
    <row r="356" spans="1:48" x14ac:dyDescent="0.3">
      <c r="A356" t="s">
        <v>1442</v>
      </c>
      <c r="B356" t="s">
        <v>1443</v>
      </c>
      <c r="C356" t="s">
        <v>3152</v>
      </c>
      <c r="D356" t="s">
        <v>1444</v>
      </c>
      <c r="E356">
        <v>7470.9584938449998</v>
      </c>
      <c r="F356">
        <v>368.05</v>
      </c>
      <c r="G356">
        <v>16.179130336425899</v>
      </c>
      <c r="H356">
        <f>(Table2[[#This Row],[1Y Return vs Nifty]]-AVERAGE(Table2[1Y Return vs Nifty]))/_xlfn.STDEV.P(Table2[1Y Return vs Nifty])</f>
        <v>-0.1316169357949574</v>
      </c>
      <c r="I356">
        <v>-4.3599898665764503</v>
      </c>
      <c r="J356">
        <f>(Table2[[#This Row],[1M Return vs Nifty]]-AVERAGE(Table2[1M Return vs Nifty]))/_xlfn.STDEV.P(Table2[1M Return vs Nifty])</f>
        <v>-0.47435795435712752</v>
      </c>
      <c r="K356">
        <v>-2.9643740073226801</v>
      </c>
      <c r="L356">
        <f>(Table2[[#This Row],[6M Return vs Nifty]]-AVERAGE(Table2[6M Return vs Nifty]))/_xlfn.STDEV.P(Table2[6M Return vs Nifty])</f>
        <v>-0.36066203533766683</v>
      </c>
      <c r="M356">
        <v>-1.89930555342364</v>
      </c>
      <c r="N356">
        <f>(Table2[[#This Row],[1W Return vs Nifty]]-AVERAGE(Table2[1W Return vs Nifty]))/_xlfn.STDEV.P(Table2[1W Return vs Nifty])</f>
        <v>-0.44824181342066172</v>
      </c>
      <c r="O356">
        <v>382.5</v>
      </c>
      <c r="P356">
        <v>401.50466693223098</v>
      </c>
      <c r="Q356">
        <v>388.14260116606499</v>
      </c>
      <c r="R356">
        <v>33.092512773281001</v>
      </c>
      <c r="S356" s="1">
        <f>(Table2[[#This Row],[Close Price]]-Table2[[#This Row],[20D EMA]])/Table2[[#This Row],[20D EMA]]</f>
        <v>-3.777777777777775E-2</v>
      </c>
      <c r="T356" s="1">
        <f>(Table2[[#This Row],[Close Price]]-Table2[[#This Row],[50D EMA]])/Table2[[#This Row],[50D EMA]]</f>
        <v>-8.3323233046946624E-2</v>
      </c>
      <c r="U356" s="1">
        <f>(Table2[[#This Row],[Close Price]]-Table2[[#This Row],[200D EMA]])/Table2[[#This Row],[200D EMA]]</f>
        <v>-5.1766029046289755E-2</v>
      </c>
      <c r="V356">
        <v>0.63604437403936498</v>
      </c>
      <c r="W356">
        <v>358.1</v>
      </c>
      <c r="X356">
        <v>369.95</v>
      </c>
      <c r="Y356">
        <v>358.1</v>
      </c>
      <c r="Z356">
        <v>387.95</v>
      </c>
      <c r="AA356">
        <v>356.8</v>
      </c>
      <c r="AB356">
        <v>409.9</v>
      </c>
      <c r="AC356" s="1">
        <f>(Table2[[#This Row],[Close Price]]/Table2[[#This Row],[Day Low]])-1</f>
        <v>2.7785534766824771E-2</v>
      </c>
      <c r="AD356" s="1">
        <f>(Table2[[#This Row],[Day High]]/Table2[[#This Row],[Close Price]])-1</f>
        <v>5.1623420730877445E-3</v>
      </c>
      <c r="AE356" s="1">
        <f>(Table2[[#This Row],[Close Price]]/Table2[[#This Row],[Current Week Low]])-1</f>
        <v>2.7785534766824771E-2</v>
      </c>
      <c r="AF356" s="1">
        <f>(Table2[[#This Row],[Current Week High]]/Table2[[#This Row],[Close Price]])-1</f>
        <v>5.4068740660236259E-2</v>
      </c>
      <c r="AG356" s="1">
        <f>(Table2[[#This Row],[Close Price]]/Table2[[#This Row],[Current Month Low]])-1</f>
        <v>3.1530269058295923E-2</v>
      </c>
      <c r="AH356" s="1">
        <f>(Table2[[#This Row],[Current Month High]]/Table2[[#This Row],[Close Price]])-1</f>
        <v>0.11370737671512021</v>
      </c>
      <c r="AI356">
        <v>59.7609020513517</v>
      </c>
      <c r="AJ356">
        <v>68.636884306987398</v>
      </c>
      <c r="AK356" t="str">
        <f>IF(AND(Table2[[#This Row],[20D EMA]]&gt;Table2[[#This Row],[50D EMA]],Table2[[#This Row],[50D EMA]]&gt;Table2[[#This Row],[200D EMA]]),"Uptrend","Downtrend/NoTrend")</f>
        <v>Downtrend/NoTrend</v>
      </c>
      <c r="AL356">
        <v>-0.26</v>
      </c>
      <c r="AM356" t="s">
        <v>3190</v>
      </c>
      <c r="AN356">
        <v>-9.4600000000000009</v>
      </c>
      <c r="AO356" t="s">
        <v>3190</v>
      </c>
      <c r="AP356">
        <v>8.6019263054724002E-2</v>
      </c>
      <c r="AQ356">
        <f>(Table2[[#This Row],[Sharpe Ratio]]-AVERAGE(Table2[Sharpe Ratio]))/_xlfn.STDEV.P(Table2[Sharpe Ratio])</f>
        <v>0.23712265333455393</v>
      </c>
      <c r="AR3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6">
        <f>_xlfn.RANK.AVG(Table2[[#This Row],[1Y Return vs Nifty Z-Score]],Table2[1Y Return vs Nifty Z-Score])</f>
        <v>338</v>
      </c>
      <c r="AT356">
        <f>_xlfn.RANK.AVG(Table2[[#This Row],[6M Return vs Nifty Z-Score]],Table2[6M Return vs Nifty Z-Score])</f>
        <v>446</v>
      </c>
      <c r="AU356">
        <f>_xlfn.RANK.AVG(Table2[[#This Row],[Sharpe Ratio Z-Score]],Table2[Sharpe Ratio Z-Score])</f>
        <v>282</v>
      </c>
      <c r="AV356">
        <f>(Table2[[#This Row],[Rank 1Y]]+Table2[[#This Row],[Rank 6M]]+Table2[[#This Row],[Rank Sharpe]])/3</f>
        <v>355.33333333333331</v>
      </c>
    </row>
    <row r="357" spans="1:48" x14ac:dyDescent="0.3">
      <c r="A357" t="s">
        <v>162</v>
      </c>
      <c r="B357" t="s">
        <v>163</v>
      </c>
      <c r="C357" t="s">
        <v>3144</v>
      </c>
      <c r="D357" t="s">
        <v>21</v>
      </c>
      <c r="E357">
        <v>166221.58820520001</v>
      </c>
      <c r="F357">
        <v>1687.9</v>
      </c>
      <c r="G357">
        <v>15.8387983069643</v>
      </c>
      <c r="H357">
        <f>(Table2[[#This Row],[1Y Return vs Nifty]]-AVERAGE(Table2[1Y Return vs Nifty]))/_xlfn.STDEV.P(Table2[1Y Return vs Nifty])</f>
        <v>-0.13741569493521971</v>
      </c>
      <c r="I357">
        <v>5.3894904428513701</v>
      </c>
      <c r="J357">
        <f>(Table2[[#This Row],[1M Return vs Nifty]]-AVERAGE(Table2[1M Return vs Nifty]))/_xlfn.STDEV.P(Table2[1M Return vs Nifty])</f>
        <v>0.64772354336571258</v>
      </c>
      <c r="K357">
        <v>30.0905439185372</v>
      </c>
      <c r="L357">
        <f>(Table2[[#This Row],[6M Return vs Nifty]]-AVERAGE(Table2[6M Return vs Nifty]))/_xlfn.STDEV.P(Table2[6M Return vs Nifty])</f>
        <v>0.68919727688360688</v>
      </c>
      <c r="M357">
        <v>6.0973499059284304</v>
      </c>
      <c r="N357">
        <f>(Table2[[#This Row],[1W Return vs Nifty]]-AVERAGE(Table2[1W Return vs Nifty]))/_xlfn.STDEV.P(Table2[1W Return vs Nifty])</f>
        <v>1.3130305946824385</v>
      </c>
      <c r="O357">
        <v>1645.64</v>
      </c>
      <c r="P357">
        <v>1605.4227871502101</v>
      </c>
      <c r="Q357">
        <v>1438.0107297100101</v>
      </c>
      <c r="R357">
        <v>64.969565708432498</v>
      </c>
      <c r="S357" s="1">
        <f>(Table2[[#This Row],[Close Price]]-Table2[[#This Row],[20D EMA]])/Table2[[#This Row],[20D EMA]]</f>
        <v>2.5679978610145589E-2</v>
      </c>
      <c r="T357" s="1">
        <f>(Table2[[#This Row],[Close Price]]-Table2[[#This Row],[50D EMA]])/Table2[[#This Row],[50D EMA]]</f>
        <v>5.1374138644310341E-2</v>
      </c>
      <c r="U357" s="1">
        <f>(Table2[[#This Row],[Close Price]]-Table2[[#This Row],[200D EMA]])/Table2[[#This Row],[200D EMA]]</f>
        <v>0.17377427381253463</v>
      </c>
      <c r="V357">
        <v>0.93475554387895099</v>
      </c>
      <c r="W357">
        <v>1645.6</v>
      </c>
      <c r="X357">
        <v>1702.4</v>
      </c>
      <c r="Y357">
        <v>1645.6</v>
      </c>
      <c r="Z357">
        <v>1709.9</v>
      </c>
      <c r="AA357">
        <v>1580</v>
      </c>
      <c r="AB357">
        <v>1709.9</v>
      </c>
      <c r="AC357" s="1">
        <f>(Table2[[#This Row],[Close Price]]/Table2[[#This Row],[Day Low]])-1</f>
        <v>2.5704910063198971E-2</v>
      </c>
      <c r="AD357" s="1">
        <f>(Table2[[#This Row],[Day High]]/Table2[[#This Row],[Close Price]])-1</f>
        <v>8.5905563125776574E-3</v>
      </c>
      <c r="AE357" s="1">
        <f>(Table2[[#This Row],[Close Price]]/Table2[[#This Row],[Current Week Low]])-1</f>
        <v>2.5704910063198971E-2</v>
      </c>
      <c r="AF357" s="1">
        <f>(Table2[[#This Row],[Current Week High]]/Table2[[#This Row],[Close Price]])-1</f>
        <v>1.3033947508738652E-2</v>
      </c>
      <c r="AG357" s="1">
        <f>(Table2[[#This Row],[Close Price]]/Table2[[#This Row],[Current Month Low]])-1</f>
        <v>6.8291139240506338E-2</v>
      </c>
      <c r="AH357" s="1">
        <f>(Table2[[#This Row],[Current Month High]]/Table2[[#This Row],[Close Price]])-1</f>
        <v>1.3033947508738652E-2</v>
      </c>
      <c r="AI357">
        <v>1.3033947508738599</v>
      </c>
      <c r="AJ357">
        <v>53.703956654373201</v>
      </c>
      <c r="AK357" t="str">
        <f>IF(AND(Table2[[#This Row],[20D EMA]]&gt;Table2[[#This Row],[50D EMA]],Table2[[#This Row],[50D EMA]]&gt;Table2[[#This Row],[200D EMA]]),"Uptrend","Downtrend/NoTrend")</f>
        <v>Uptrend</v>
      </c>
      <c r="AL357">
        <v>0.05</v>
      </c>
      <c r="AM357" t="s">
        <v>3191</v>
      </c>
      <c r="AN357">
        <v>3.85</v>
      </c>
      <c r="AO357" t="s">
        <v>3191</v>
      </c>
      <c r="AP357">
        <v>-8.7904067754479998E-3</v>
      </c>
      <c r="AQ357">
        <f>(Table2[[#This Row],[Sharpe Ratio]]-AVERAGE(Table2[Sharpe Ratio]))/_xlfn.STDEV.P(Table2[Sharpe Ratio])</f>
        <v>-0.87382859251252432</v>
      </c>
      <c r="AR3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1.6387071274840139</v>
      </c>
      <c r="AS357">
        <f>_xlfn.RANK.AVG(Table2[[#This Row],[1Y Return vs Nifty Z-Score]],Table2[1Y Return vs Nifty Z-Score])</f>
        <v>341</v>
      </c>
      <c r="AT357">
        <f>_xlfn.RANK.AVG(Table2[[#This Row],[6M Return vs Nifty Z-Score]],Table2[6M Return vs Nifty Z-Score])</f>
        <v>131</v>
      </c>
      <c r="AU357">
        <f>_xlfn.RANK.AVG(Table2[[#This Row],[Sharpe Ratio Z-Score]],Table2[Sharpe Ratio Z-Score])</f>
        <v>595</v>
      </c>
      <c r="AV357">
        <f>(Table2[[#This Row],[Rank 1Y]]+Table2[[#This Row],[Rank 6M]]+Table2[[#This Row],[Rank Sharpe]])/3</f>
        <v>355.66666666666669</v>
      </c>
    </row>
    <row r="358" spans="1:48" x14ac:dyDescent="0.3">
      <c r="A358" t="s">
        <v>610</v>
      </c>
      <c r="B358" t="s">
        <v>611</v>
      </c>
      <c r="C358" t="s">
        <v>3151</v>
      </c>
      <c r="D358" t="s">
        <v>409</v>
      </c>
      <c r="E358">
        <v>32024.96520205</v>
      </c>
      <c r="F358">
        <v>505.75</v>
      </c>
      <c r="G358">
        <v>5.7705562143961</v>
      </c>
      <c r="H358">
        <f>(Table2[[#This Row],[1Y Return vs Nifty]]-AVERAGE(Table2[1Y Return vs Nifty]))/_xlfn.STDEV.P(Table2[1Y Return vs Nifty])</f>
        <v>-0.30896378858075529</v>
      </c>
      <c r="I358">
        <v>-0.64793837317945602</v>
      </c>
      <c r="J358">
        <f>(Table2[[#This Row],[1M Return vs Nifty]]-AVERAGE(Table2[1M Return vs Nifty]))/_xlfn.STDEV.P(Table2[1M Return vs Nifty])</f>
        <v>-4.7132690328705248E-2</v>
      </c>
      <c r="K358">
        <v>-6.11557114868884</v>
      </c>
      <c r="L358">
        <f>(Table2[[#This Row],[6M Return vs Nifty]]-AVERAGE(Table2[6M Return vs Nifty]))/_xlfn.STDEV.P(Table2[6M Return vs Nifty])</f>
        <v>-0.46074740450810797</v>
      </c>
      <c r="M358">
        <v>-0.100975064954321</v>
      </c>
      <c r="N358">
        <f>(Table2[[#This Row],[1W Return vs Nifty]]-AVERAGE(Table2[1W Return vs Nifty]))/_xlfn.STDEV.P(Table2[1W Return vs Nifty])</f>
        <v>-5.21574896566094E-2</v>
      </c>
      <c r="O358">
        <v>515.21</v>
      </c>
      <c r="P358">
        <v>515.79543478700305</v>
      </c>
      <c r="Q358">
        <v>491.86678315436802</v>
      </c>
      <c r="R358">
        <v>39.400812256474502</v>
      </c>
      <c r="S358" s="1">
        <f>(Table2[[#This Row],[Close Price]]-Table2[[#This Row],[20D EMA]])/Table2[[#This Row],[20D EMA]]</f>
        <v>-1.8361444847732063E-2</v>
      </c>
      <c r="T358" s="1">
        <f>(Table2[[#This Row],[Close Price]]-Table2[[#This Row],[50D EMA]])/Table2[[#This Row],[50D EMA]]</f>
        <v>-1.9475617870001686E-2</v>
      </c>
      <c r="U358" s="1">
        <f>(Table2[[#This Row],[Close Price]]-Table2[[#This Row],[200D EMA]])/Table2[[#This Row],[200D EMA]]</f>
        <v>2.8225562939213265E-2</v>
      </c>
      <c r="V358">
        <v>0.71298531541676302</v>
      </c>
      <c r="W358">
        <v>494.95</v>
      </c>
      <c r="X358">
        <v>510.9</v>
      </c>
      <c r="Y358">
        <v>494.95</v>
      </c>
      <c r="Z358">
        <v>522.9</v>
      </c>
      <c r="AA358">
        <v>491.4</v>
      </c>
      <c r="AB358">
        <v>552.15</v>
      </c>
      <c r="AC358" s="1">
        <f>(Table2[[#This Row],[Close Price]]/Table2[[#This Row],[Day Low]])-1</f>
        <v>2.1820385897565409E-2</v>
      </c>
      <c r="AD358" s="1">
        <f>(Table2[[#This Row],[Day High]]/Table2[[#This Row],[Close Price]])-1</f>
        <v>1.0182896688087029E-2</v>
      </c>
      <c r="AE358" s="1">
        <f>(Table2[[#This Row],[Close Price]]/Table2[[#This Row],[Current Week Low]])-1</f>
        <v>2.1820385897565409E-2</v>
      </c>
      <c r="AF358" s="1">
        <f>(Table2[[#This Row],[Current Week High]]/Table2[[#This Row],[Close Price]])-1</f>
        <v>3.3910034602075978E-2</v>
      </c>
      <c r="AG358" s="1">
        <f>(Table2[[#This Row],[Close Price]]/Table2[[#This Row],[Current Month Low]])-1</f>
        <v>2.9202279202279247E-2</v>
      </c>
      <c r="AH358" s="1">
        <f>(Table2[[#This Row],[Current Month High]]/Table2[[#This Row],[Close Price]])-1</f>
        <v>9.17449332674245E-2</v>
      </c>
      <c r="AI358">
        <v>15.6500247157686</v>
      </c>
      <c r="AJ358">
        <v>37.394729693018199</v>
      </c>
      <c r="AK358" t="str">
        <f>IF(AND(Table2[[#This Row],[20D EMA]]&gt;Table2[[#This Row],[50D EMA]],Table2[[#This Row],[50D EMA]]&gt;Table2[[#This Row],[200D EMA]]),"Uptrend","Downtrend/NoTrend")</f>
        <v>Downtrend/NoTrend</v>
      </c>
      <c r="AL358">
        <v>-0.03</v>
      </c>
      <c r="AM358" t="s">
        <v>3190</v>
      </c>
      <c r="AN358">
        <v>-8.17</v>
      </c>
      <c r="AO358" t="s">
        <v>3190</v>
      </c>
      <c r="AP358">
        <v>0.117921034773255</v>
      </c>
      <c r="AQ358">
        <f>(Table2[[#This Row],[Sharpe Ratio]]-AVERAGE(Table2[Sharpe Ratio]))/_xlfn.STDEV.P(Table2[Sharpe Ratio])</f>
        <v>0.61093803628985177</v>
      </c>
      <c r="AR3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58">
        <f>_xlfn.RANK.AVG(Table2[[#This Row],[1Y Return vs Nifty Z-Score]],Table2[1Y Return vs Nifty Z-Score])</f>
        <v>408</v>
      </c>
      <c r="AT358">
        <f>_xlfn.RANK.AVG(Table2[[#This Row],[6M Return vs Nifty Z-Score]],Table2[6M Return vs Nifty Z-Score])</f>
        <v>474</v>
      </c>
      <c r="AU358">
        <f>_xlfn.RANK.AVG(Table2[[#This Row],[Sharpe Ratio Z-Score]],Table2[Sharpe Ratio Z-Score])</f>
        <v>185</v>
      </c>
      <c r="AV358">
        <f>(Table2[[#This Row],[Rank 1Y]]+Table2[[#This Row],[Rank 6M]]+Table2[[#This Row],[Rank Sharpe]])/3</f>
        <v>355.66666666666669</v>
      </c>
    </row>
    <row r="359" spans="1:48" x14ac:dyDescent="0.3">
      <c r="A359" t="s">
        <v>182</v>
      </c>
      <c r="B359" t="s">
        <v>183</v>
      </c>
      <c r="C359" t="s">
        <v>3147</v>
      </c>
      <c r="D359" t="s">
        <v>127</v>
      </c>
      <c r="E359">
        <v>144243.97905960001</v>
      </c>
      <c r="F359">
        <v>5887.2</v>
      </c>
      <c r="G359">
        <v>1.42069136706375</v>
      </c>
      <c r="H359">
        <f>(Table2[[#This Row],[1Y Return vs Nifty]]-AVERAGE(Table2[1Y Return vs Nifty]))/_xlfn.STDEV.P(Table2[1Y Return vs Nifty])</f>
        <v>-0.38307911231998121</v>
      </c>
      <c r="I359">
        <v>-0.15295272832078799</v>
      </c>
      <c r="J359">
        <f>(Table2[[#This Row],[1M Return vs Nifty]]-AVERAGE(Table2[1M Return vs Nifty]))/_xlfn.STDEV.P(Table2[1M Return vs Nifty])</f>
        <v>9.835908622895316E-3</v>
      </c>
      <c r="K359">
        <v>12.3987018724654</v>
      </c>
      <c r="L359">
        <f>(Table2[[#This Row],[6M Return vs Nifty]]-AVERAGE(Table2[6M Return vs Nifty]))/_xlfn.STDEV.P(Table2[6M Return vs Nifty])</f>
        <v>0.12728557696420145</v>
      </c>
      <c r="M359">
        <v>8.7010134499322406E-2</v>
      </c>
      <c r="N359">
        <f>(Table2[[#This Row],[1W Return vs Nifty]]-AVERAGE(Table2[1W Return vs Nifty]))/_xlfn.STDEV.P(Table2[1W Return vs Nifty])</f>
        <v>-1.0753536890050291E-2</v>
      </c>
      <c r="O359">
        <v>6076.31</v>
      </c>
      <c r="P359">
        <v>5989.6694098622402</v>
      </c>
      <c r="Q359">
        <v>5483.4654156496499</v>
      </c>
      <c r="R359">
        <v>37.711114999391398</v>
      </c>
      <c r="S359" s="1">
        <f>(Table2[[#This Row],[Close Price]]-Table2[[#This Row],[20D EMA]])/Table2[[#This Row],[20D EMA]]</f>
        <v>-3.1122506916204173E-2</v>
      </c>
      <c r="T359" s="1">
        <f>(Table2[[#This Row],[Close Price]]-Table2[[#This Row],[50D EMA]])/Table2[[#This Row],[50D EMA]]</f>
        <v>-1.7107690399994397E-2</v>
      </c>
      <c r="U359" s="1">
        <f>(Table2[[#This Row],[Close Price]]-Table2[[#This Row],[200D EMA]])/Table2[[#This Row],[200D EMA]]</f>
        <v>7.3627633940774609E-2</v>
      </c>
      <c r="V359">
        <v>1.05248630345674</v>
      </c>
      <c r="W359">
        <v>5870</v>
      </c>
      <c r="X359">
        <v>5998</v>
      </c>
      <c r="Y359">
        <v>5870</v>
      </c>
      <c r="Z359">
        <v>6114</v>
      </c>
      <c r="AA359">
        <v>5870</v>
      </c>
      <c r="AB359">
        <v>6469.9</v>
      </c>
      <c r="AC359" s="1">
        <f>(Table2[[#This Row],[Close Price]]/Table2[[#This Row],[Day Low]])-1</f>
        <v>2.9301533219761033E-3</v>
      </c>
      <c r="AD359" s="1">
        <f>(Table2[[#This Row],[Day High]]/Table2[[#This Row],[Close Price]])-1</f>
        <v>1.8820491914662396E-2</v>
      </c>
      <c r="AE359" s="1">
        <f>(Table2[[#This Row],[Close Price]]/Table2[[#This Row],[Current Week Low]])-1</f>
        <v>2.9301533219761033E-3</v>
      </c>
      <c r="AF359" s="1">
        <f>(Table2[[#This Row],[Current Week High]]/Table2[[#This Row],[Close Price]])-1</f>
        <v>3.8524256013045211E-2</v>
      </c>
      <c r="AG359" s="1">
        <f>(Table2[[#This Row],[Close Price]]/Table2[[#This Row],[Current Month Low]])-1</f>
        <v>2.9301533219761033E-3</v>
      </c>
      <c r="AH359" s="1">
        <f>(Table2[[#This Row],[Current Month High]]/Table2[[#This Row],[Close Price]])-1</f>
        <v>9.8977442587308007E-2</v>
      </c>
      <c r="AI359">
        <v>9.8977442587307998</v>
      </c>
      <c r="AJ359">
        <v>35.409526876279401</v>
      </c>
      <c r="AK359" t="str">
        <f>IF(AND(Table2[[#This Row],[20D EMA]]&gt;Table2[[#This Row],[50D EMA]],Table2[[#This Row],[50D EMA]]&gt;Table2[[#This Row],[200D EMA]]),"Uptrend","Downtrend/NoTrend")</f>
        <v>Uptrend</v>
      </c>
      <c r="AL359">
        <v>0.04</v>
      </c>
      <c r="AM359" t="s">
        <v>3191</v>
      </c>
      <c r="AN359">
        <v>-8.67</v>
      </c>
      <c r="AO359" t="s">
        <v>3190</v>
      </c>
      <c r="AP359">
        <v>5.5484778984651997E-2</v>
      </c>
      <c r="AQ359">
        <f>(Table2[[#This Row],[Sharpe Ratio]]-AVERAGE(Table2[Sharpe Ratio]))/_xlfn.STDEV.P(Table2[Sharpe Ratio])</f>
        <v>-0.12067126346430937</v>
      </c>
      <c r="AR3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-0.37738242708724412</v>
      </c>
      <c r="AS359">
        <f>_xlfn.RANK.AVG(Table2[[#This Row],[1Y Return vs Nifty Z-Score]],Table2[1Y Return vs Nifty Z-Score])</f>
        <v>435</v>
      </c>
      <c r="AT359">
        <f>_xlfn.RANK.AVG(Table2[[#This Row],[6M Return vs Nifty Z-Score]],Table2[6M Return vs Nifty Z-Score])</f>
        <v>264</v>
      </c>
      <c r="AU359">
        <f>_xlfn.RANK.AVG(Table2[[#This Row],[Sharpe Ratio Z-Score]],Table2[Sharpe Ratio Z-Score])</f>
        <v>369</v>
      </c>
      <c r="AV359">
        <f>(Table2[[#This Row],[Rank 1Y]]+Table2[[#This Row],[Rank 6M]]+Table2[[#This Row],[Rank Sharpe]])/3</f>
        <v>356</v>
      </c>
    </row>
    <row r="360" spans="1:48" x14ac:dyDescent="0.3">
      <c r="A360" t="s">
        <v>1517</v>
      </c>
      <c r="B360" t="s">
        <v>1518</v>
      </c>
      <c r="C360" t="s">
        <v>3156</v>
      </c>
      <c r="D360" t="s">
        <v>133</v>
      </c>
      <c r="E360">
        <v>6751.8256670000001</v>
      </c>
      <c r="F360">
        <v>964.3</v>
      </c>
      <c r="G360">
        <v>17.3628357080322</v>
      </c>
      <c r="H360">
        <f>(Table2[[#This Row],[1Y Return vs Nifty]]-AVERAGE(Table2[1Y Return vs Nifty]))/_xlfn.STDEV.P(Table2[1Y Return vs Nifty])</f>
        <v>-0.11144833058363353</v>
      </c>
      <c r="I360">
        <v>2.1307249147270899</v>
      </c>
      <c r="J360">
        <f>(Table2[[#This Row],[1M Return vs Nifty]]-AVERAGE(Table2[1M Return vs Nifty]))/_xlfn.STDEV.P(Table2[1M Return vs Nifty])</f>
        <v>0.27266760310299987</v>
      </c>
      <c r="K360">
        <v>6.9733842716444503</v>
      </c>
      <c r="L360">
        <f>(Table2[[#This Row],[6M Return vs Nifty]]-AVERAGE(Table2[6M Return vs Nifty]))/_xlfn.STDEV.P(Table2[6M Return vs Nifty])</f>
        <v>-4.5028274117057399E-2</v>
      </c>
      <c r="M360">
        <v>0.98704795094801701</v>
      </c>
      <c r="N360">
        <f>(Table2[[#This Row],[1W Return vs Nifty]]-AVERAGE(Table2[1W Return vs Nifty]))/_xlfn.STDEV.P(Table2[1W Return vs Nifty])</f>
        <v>0.18748081000888317</v>
      </c>
      <c r="O360">
        <v>952.75</v>
      </c>
      <c r="P360">
        <v>943.76081696451797</v>
      </c>
      <c r="Q360">
        <v>882.52263121307999</v>
      </c>
      <c r="R360">
        <v>52.087066830544103</v>
      </c>
      <c r="S360" s="1">
        <f>(Table2[[#This Row],[Close Price]]-Table2[[#This Row],[20D EMA]])/Table2[[#This Row],[20D EMA]]</f>
        <v>1.2122802414064502E-2</v>
      </c>
      <c r="T360" s="1">
        <f>(Table2[[#This Row],[Close Price]]-Table2[[#This Row],[50D EMA]])/Table2[[#This Row],[50D EMA]]</f>
        <v>2.1763123310780747E-2</v>
      </c>
      <c r="U360" s="1">
        <f>(Table2[[#This Row],[Close Price]]-Table2[[#This Row],[200D EMA]])/Table2[[#This Row],[200D EMA]]</f>
        <v>9.2663197400968733E-2</v>
      </c>
      <c r="V360">
        <v>1.0646465539391301</v>
      </c>
      <c r="W360">
        <v>935.95</v>
      </c>
      <c r="X360">
        <v>972</v>
      </c>
      <c r="Y360">
        <v>931</v>
      </c>
      <c r="Z360">
        <v>1058.75</v>
      </c>
      <c r="AA360">
        <v>892</v>
      </c>
      <c r="AB360">
        <v>1058.75</v>
      </c>
      <c r="AC360" s="1">
        <f>(Table2[[#This Row],[Close Price]]/Table2[[#This Row],[Day Low]])-1</f>
        <v>3.0290079598269015E-2</v>
      </c>
      <c r="AD360" s="1">
        <f>(Table2[[#This Row],[Day High]]/Table2[[#This Row],[Close Price]])-1</f>
        <v>7.985066887898018E-3</v>
      </c>
      <c r="AE360" s="1">
        <f>(Table2[[#This Row],[Close Price]]/Table2[[#This Row],[Current Week Low]])-1</f>
        <v>3.5767991407089195E-2</v>
      </c>
      <c r="AF360" s="1">
        <f>(Table2[[#This Row],[Current Week High]]/Table2[[#This Row],[Close Price]])-1</f>
        <v>9.7946697085969259E-2</v>
      </c>
      <c r="AG360" s="1">
        <f>(Table2[[#This Row],[Close Price]]/Table2[[#This Row],[Current Month Low]])-1</f>
        <v>8.1053811659192787E-2</v>
      </c>
      <c r="AH360" s="1">
        <f>(Table2[[#This Row],[Current Month High]]/Table2[[#This Row],[Close Price]])-1</f>
        <v>9.7946697085969259E-2</v>
      </c>
      <c r="AI360">
        <v>9.7946697085969205</v>
      </c>
      <c r="AJ360">
        <v>56.529502475448403</v>
      </c>
      <c r="AK360" t="str">
        <f>IF(AND(Table2[[#This Row],[20D EMA]]&gt;Table2[[#This Row],[50D EMA]],Table2[[#This Row],[50D EMA]]&gt;Table2[[#This Row],[200D EMA]]),"Uptrend","Downtrend/NoTrend")</f>
        <v>Uptrend</v>
      </c>
      <c r="AL360">
        <v>7.0000000000000007E-2</v>
      </c>
      <c r="AM360" t="s">
        <v>3191</v>
      </c>
      <c r="AN360">
        <v>1.94</v>
      </c>
      <c r="AO360" t="s">
        <v>3191</v>
      </c>
      <c r="AP360">
        <v>4.0756492220753997E-2</v>
      </c>
      <c r="AQ360">
        <f>(Table2[[#This Row],[Sharpe Ratio]]-AVERAGE(Table2[Sharpe Ratio]))/_xlfn.STDEV.P(Table2[Sharpe Ratio])</f>
        <v>-0.2932529058100185</v>
      </c>
      <c r="AR3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1.0418902601173619E-2</v>
      </c>
      <c r="AS360">
        <f>_xlfn.RANK.AVG(Table2[[#This Row],[1Y Return vs Nifty Z-Score]],Table2[1Y Return vs Nifty Z-Score])</f>
        <v>328</v>
      </c>
      <c r="AT360">
        <f>_xlfn.RANK.AVG(Table2[[#This Row],[6M Return vs Nifty Z-Score]],Table2[6M Return vs Nifty Z-Score])</f>
        <v>332</v>
      </c>
      <c r="AU360">
        <f>_xlfn.RANK.AVG(Table2[[#This Row],[Sharpe Ratio Z-Score]],Table2[Sharpe Ratio Z-Score])</f>
        <v>417</v>
      </c>
      <c r="AV360">
        <f>(Table2[[#This Row],[Rank 1Y]]+Table2[[#This Row],[Rank 6M]]+Table2[[#This Row],[Rank Sharpe]])/3</f>
        <v>359</v>
      </c>
    </row>
    <row r="361" spans="1:48" x14ac:dyDescent="0.3">
      <c r="A361" t="s">
        <v>287</v>
      </c>
      <c r="B361" t="s">
        <v>288</v>
      </c>
      <c r="C361" t="s">
        <v>3152</v>
      </c>
      <c r="D361" t="s">
        <v>117</v>
      </c>
      <c r="E361">
        <v>94095.485874000005</v>
      </c>
      <c r="F361">
        <v>964.5</v>
      </c>
      <c r="G361">
        <v>14.774203844554499</v>
      </c>
      <c r="H361">
        <f>(Table2[[#This Row],[1Y Return vs Nifty]]-AVERAGE(Table2[1Y Return vs Nifty]))/_xlfn.STDEV.P(Table2[1Y Return vs Nifty])</f>
        <v>-0.15555482477068538</v>
      </c>
      <c r="I361">
        <v>-9.3488505798612707</v>
      </c>
      <c r="J361">
        <f>(Table2[[#This Row],[1M Return vs Nifty]]-AVERAGE(Table2[1M Return vs Nifty]))/_xlfn.STDEV.P(Table2[1M Return vs Nifty])</f>
        <v>-1.04853299994187</v>
      </c>
      <c r="K361">
        <v>-6.5196874891229699</v>
      </c>
      <c r="L361">
        <f>(Table2[[#This Row],[6M Return vs Nifty]]-AVERAGE(Table2[6M Return vs Nifty]))/_xlfn.STDEV.P(Table2[6M Return vs Nifty])</f>
        <v>-0.47358256883001482</v>
      </c>
      <c r="M361">
        <v>-5.92183899093303</v>
      </c>
      <c r="N361">
        <f>(Table2[[#This Row],[1W Return vs Nifty]]-AVERAGE(Table2[1W Return vs Nifty]))/_xlfn.STDEV.P(Table2[1W Return vs Nifty])</f>
        <v>-1.3342093519960263</v>
      </c>
      <c r="O361">
        <v>989.64</v>
      </c>
      <c r="P361">
        <v>989.69801142443396</v>
      </c>
      <c r="Q361">
        <v>914.82423172535903</v>
      </c>
      <c r="R361">
        <v>23.8007443051659</v>
      </c>
      <c r="S361" s="1">
        <f>(Table2[[#This Row],[Close Price]]-Table2[[#This Row],[20D EMA]])/Table2[[#This Row],[20D EMA]]</f>
        <v>-2.540317691281677E-2</v>
      </c>
      <c r="T361" s="1">
        <f>(Table2[[#This Row],[Close Price]]-Table2[[#This Row],[50D EMA]])/Table2[[#This Row],[50D EMA]]</f>
        <v>-2.5460303176892754E-2</v>
      </c>
      <c r="U361" s="1">
        <f>(Table2[[#This Row],[Close Price]]-Table2[[#This Row],[200D EMA]])/Table2[[#This Row],[200D EMA]]</f>
        <v>5.4300888139957162E-2</v>
      </c>
      <c r="V361">
        <v>1.3940844825787699</v>
      </c>
      <c r="W361">
        <v>923.7</v>
      </c>
      <c r="X361">
        <v>973.2</v>
      </c>
      <c r="Y361">
        <v>915</v>
      </c>
      <c r="Z361">
        <v>1017.1</v>
      </c>
      <c r="AA361">
        <v>915</v>
      </c>
      <c r="AB361">
        <v>1069</v>
      </c>
      <c r="AC361" s="1">
        <f>(Table2[[#This Row],[Close Price]]/Table2[[#This Row],[Day Low]])-1</f>
        <v>4.4170185125040451E-2</v>
      </c>
      <c r="AD361" s="1">
        <f>(Table2[[#This Row],[Day High]]/Table2[[#This Row],[Close Price]])-1</f>
        <v>9.0202177293934316E-3</v>
      </c>
      <c r="AE361" s="1">
        <f>(Table2[[#This Row],[Close Price]]/Table2[[#This Row],[Current Week Low]])-1</f>
        <v>5.4098360655737698E-2</v>
      </c>
      <c r="AF361" s="1">
        <f>(Table2[[#This Row],[Current Week High]]/Table2[[#This Row],[Close Price]])-1</f>
        <v>5.4536029030585853E-2</v>
      </c>
      <c r="AG361" s="1">
        <f>(Table2[[#This Row],[Close Price]]/Table2[[#This Row],[Current Month Low]])-1</f>
        <v>5.4098360655737698E-2</v>
      </c>
      <c r="AH361" s="1">
        <f>(Table2[[#This Row],[Current Month High]]/Table2[[#This Row],[Close Price]])-1</f>
        <v>0.10834629341627777</v>
      </c>
      <c r="AI361">
        <v>13.7376879212026</v>
      </c>
      <c r="AJ361">
        <v>65.835625859697302</v>
      </c>
      <c r="AK361" t="str">
        <f>IF(AND(Table2[[#This Row],[20D EMA]]&gt;Table2[[#This Row],[50D EMA]],Table2[[#This Row],[50D EMA]]&gt;Table2[[#This Row],[200D EMA]]),"Uptrend","Downtrend/NoTrend")</f>
        <v>Downtrend/NoTrend</v>
      </c>
      <c r="AL361">
        <v>-0.04</v>
      </c>
      <c r="AM361" t="s">
        <v>3190</v>
      </c>
      <c r="AN361">
        <v>-6.84</v>
      </c>
      <c r="AO361" t="s">
        <v>3190</v>
      </c>
      <c r="AP361">
        <v>9.5986798314126001E-2</v>
      </c>
      <c r="AQ361">
        <f>(Table2[[#This Row],[Sharpe Ratio]]-AVERAGE(Table2[Sharpe Ratio]))/_xlfn.STDEV.P(Table2[Sharpe Ratio])</f>
        <v>0.35391923889689858</v>
      </c>
      <c r="AR3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1">
        <f>_xlfn.RANK.AVG(Table2[[#This Row],[1Y Return vs Nifty Z-Score]],Table2[1Y Return vs Nifty Z-Score])</f>
        <v>347</v>
      </c>
      <c r="AT361">
        <f>_xlfn.RANK.AVG(Table2[[#This Row],[6M Return vs Nifty Z-Score]],Table2[6M Return vs Nifty Z-Score])</f>
        <v>482</v>
      </c>
      <c r="AU361">
        <f>_xlfn.RANK.AVG(Table2[[#This Row],[Sharpe Ratio Z-Score]],Table2[Sharpe Ratio Z-Score])</f>
        <v>249</v>
      </c>
      <c r="AV361">
        <f>(Table2[[#This Row],[Rank 1Y]]+Table2[[#This Row],[Rank 6M]]+Table2[[#This Row],[Rank Sharpe]])/3</f>
        <v>359.33333333333331</v>
      </c>
    </row>
    <row r="362" spans="1:48" x14ac:dyDescent="0.3">
      <c r="A362" t="s">
        <v>780</v>
      </c>
      <c r="B362" t="s">
        <v>781</v>
      </c>
      <c r="C362" t="s">
        <v>3154</v>
      </c>
      <c r="D362" t="s">
        <v>258</v>
      </c>
      <c r="E362">
        <v>21011.989703570001</v>
      </c>
      <c r="F362">
        <v>658.65</v>
      </c>
      <c r="G362">
        <v>6.9009954684968102</v>
      </c>
      <c r="H362">
        <f>(Table2[[#This Row],[1Y Return vs Nifty]]-AVERAGE(Table2[1Y Return vs Nifty]))/_xlfn.STDEV.P(Table2[1Y Return vs Nifty])</f>
        <v>-0.28970275996820316</v>
      </c>
      <c r="I362">
        <v>-8.4531865278513294</v>
      </c>
      <c r="J362">
        <f>(Table2[[#This Row],[1M Return vs Nifty]]-AVERAGE(Table2[1M Return vs Nifty]))/_xlfn.STDEV.P(Table2[1M Return vs Nifty])</f>
        <v>-0.94544975560073596</v>
      </c>
      <c r="K362">
        <v>-7.7702099438740202</v>
      </c>
      <c r="L362">
        <f>(Table2[[#This Row],[6M Return vs Nifty]]-AVERAGE(Table2[6M Return vs Nifty]))/_xlfn.STDEV.P(Table2[6M Return vs Nifty])</f>
        <v>-0.51330049059908067</v>
      </c>
      <c r="M362">
        <v>0.31361169781057502</v>
      </c>
      <c r="N362">
        <f>(Table2[[#This Row],[1W Return vs Nifty]]-AVERAGE(Table2[1W Return vs Nifty]))/_xlfn.STDEV.P(Table2[1W Return vs Nifty])</f>
        <v>3.9155713686249351E-2</v>
      </c>
      <c r="O362">
        <v>676.74</v>
      </c>
      <c r="P362">
        <v>682.72214048425701</v>
      </c>
      <c r="Q362">
        <v>644.64256513112605</v>
      </c>
      <c r="R362">
        <v>41.610105845062897</v>
      </c>
      <c r="S362" s="1">
        <f>(Table2[[#This Row],[Close Price]]-Table2[[#This Row],[20D EMA]])/Table2[[#This Row],[20D EMA]]</f>
        <v>-2.673109318201973E-2</v>
      </c>
      <c r="T362" s="1">
        <f>(Table2[[#This Row],[Close Price]]-Table2[[#This Row],[50D EMA]])/Table2[[#This Row],[50D EMA]]</f>
        <v>-3.5259059369573964E-2</v>
      </c>
      <c r="U362" s="1">
        <f>(Table2[[#This Row],[Close Price]]-Table2[[#This Row],[200D EMA]])/Table2[[#This Row],[200D EMA]]</f>
        <v>2.1728994680989908E-2</v>
      </c>
      <c r="V362">
        <v>0.64477003969315805</v>
      </c>
      <c r="W362">
        <v>649</v>
      </c>
      <c r="X362">
        <v>665.85</v>
      </c>
      <c r="Y362">
        <v>649</v>
      </c>
      <c r="Z362">
        <v>685.95</v>
      </c>
      <c r="AA362">
        <v>624.70000000000005</v>
      </c>
      <c r="AB362">
        <v>698.9</v>
      </c>
      <c r="AC362" s="1">
        <f>(Table2[[#This Row],[Close Price]]/Table2[[#This Row],[Day Low]])-1</f>
        <v>1.4869029275808909E-2</v>
      </c>
      <c r="AD362" s="1">
        <f>(Table2[[#This Row],[Day High]]/Table2[[#This Row],[Close Price]])-1</f>
        <v>1.0931450694602773E-2</v>
      </c>
      <c r="AE362" s="1">
        <f>(Table2[[#This Row],[Close Price]]/Table2[[#This Row],[Current Week Low]])-1</f>
        <v>1.4869029275808909E-2</v>
      </c>
      <c r="AF362" s="1">
        <f>(Table2[[#This Row],[Current Week High]]/Table2[[#This Row],[Close Price]])-1</f>
        <v>4.144841721703485E-2</v>
      </c>
      <c r="AG362" s="1">
        <f>(Table2[[#This Row],[Close Price]]/Table2[[#This Row],[Current Month Low]])-1</f>
        <v>5.4346086121338066E-2</v>
      </c>
      <c r="AH362" s="1">
        <f>(Table2[[#This Row],[Current Month High]]/Table2[[#This Row],[Close Price]])-1</f>
        <v>6.1109845896910375E-2</v>
      </c>
      <c r="AI362">
        <v>21.301146284065801</v>
      </c>
      <c r="AJ362">
        <v>41.098971722365</v>
      </c>
      <c r="AK362" t="str">
        <f>IF(AND(Table2[[#This Row],[20D EMA]]&gt;Table2[[#This Row],[50D EMA]],Table2[[#This Row],[50D EMA]]&gt;Table2[[#This Row],[200D EMA]]),"Uptrend","Downtrend/NoTrend")</f>
        <v>Downtrend/NoTrend</v>
      </c>
      <c r="AL362">
        <v>-0.02</v>
      </c>
      <c r="AM362" t="s">
        <v>3190</v>
      </c>
      <c r="AN362">
        <v>-2.88</v>
      </c>
      <c r="AO362" t="s">
        <v>3190</v>
      </c>
      <c r="AP362">
        <v>0.115142040489842</v>
      </c>
      <c r="AQ362">
        <f>(Table2[[#This Row],[Sharpe Ratio]]-AVERAGE(Table2[Sharpe Ratio]))/_xlfn.STDEV.P(Table2[Sharpe Ratio])</f>
        <v>0.57837461562938797</v>
      </c>
      <c r="AR3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2">
        <f>_xlfn.RANK.AVG(Table2[[#This Row],[1Y Return vs Nifty Z-Score]],Table2[1Y Return vs Nifty Z-Score])</f>
        <v>400</v>
      </c>
      <c r="AT362">
        <f>_xlfn.RANK.AVG(Table2[[#This Row],[6M Return vs Nifty Z-Score]],Table2[6M Return vs Nifty Z-Score])</f>
        <v>488</v>
      </c>
      <c r="AU362">
        <f>_xlfn.RANK.AVG(Table2[[#This Row],[Sharpe Ratio Z-Score]],Table2[Sharpe Ratio Z-Score])</f>
        <v>193</v>
      </c>
      <c r="AV362">
        <f>(Table2[[#This Row],[Rank 1Y]]+Table2[[#This Row],[Rank 6M]]+Table2[[#This Row],[Rank Sharpe]])/3</f>
        <v>360.33333333333331</v>
      </c>
    </row>
    <row r="363" spans="1:48" x14ac:dyDescent="0.3">
      <c r="A363" t="s">
        <v>1307</v>
      </c>
      <c r="B363" t="s">
        <v>1308</v>
      </c>
      <c r="C363" t="s">
        <v>3149</v>
      </c>
      <c r="D363" t="s">
        <v>51</v>
      </c>
      <c r="E363">
        <v>8899.1991914399896</v>
      </c>
      <c r="F363">
        <v>539.35</v>
      </c>
      <c r="G363">
        <v>14.1991876937408</v>
      </c>
      <c r="H363">
        <f>(Table2[[#This Row],[1Y Return vs Nifty]]-AVERAGE(Table2[1Y Return vs Nifty]))/_xlfn.STDEV.P(Table2[1Y Return vs Nifty])</f>
        <v>-0.16535225748838855</v>
      </c>
      <c r="I363">
        <v>-0.90182557950361397</v>
      </c>
      <c r="J363">
        <f>(Table2[[#This Row],[1M Return vs Nifty]]-AVERAGE(Table2[1M Return vs Nifty]))/_xlfn.STDEV.P(Table2[1M Return vs Nifty])</f>
        <v>-7.6352928503800155E-2</v>
      </c>
      <c r="K363">
        <v>6.3309518653971297</v>
      </c>
      <c r="L363">
        <f>(Table2[[#This Row],[6M Return vs Nifty]]-AVERAGE(Table2[6M Return vs Nifty]))/_xlfn.STDEV.P(Table2[6M Return vs Nifty])</f>
        <v>-6.5432609885920895E-2</v>
      </c>
      <c r="M363">
        <v>1.4765513945570701</v>
      </c>
      <c r="N363">
        <f>(Table2[[#This Row],[1W Return vs Nifty]]-AVERAGE(Table2[1W Return vs Nifty]))/_xlfn.STDEV.P(Table2[1W Return vs Nifty])</f>
        <v>0.2952944970287229</v>
      </c>
      <c r="O363">
        <v>544.04</v>
      </c>
      <c r="P363">
        <v>536.62894371887603</v>
      </c>
      <c r="Q363">
        <v>479.33426105639899</v>
      </c>
      <c r="R363">
        <v>51.5756162971389</v>
      </c>
      <c r="S363" s="1">
        <f>(Table2[[#This Row],[Close Price]]-Table2[[#This Row],[20D EMA]])/Table2[[#This Row],[20D EMA]]</f>
        <v>-8.6206896551723061E-3</v>
      </c>
      <c r="T363" s="1">
        <f>(Table2[[#This Row],[Close Price]]-Table2[[#This Row],[50D EMA]])/Table2[[#This Row],[50D EMA]]</f>
        <v>5.0706476290057756E-3</v>
      </c>
      <c r="U363" s="1">
        <f>(Table2[[#This Row],[Close Price]]-Table2[[#This Row],[200D EMA]])/Table2[[#This Row],[200D EMA]]</f>
        <v>0.12520644531299113</v>
      </c>
      <c r="V363">
        <v>0.33894503761158601</v>
      </c>
      <c r="W363">
        <v>533.29999999999995</v>
      </c>
      <c r="X363">
        <v>546.1</v>
      </c>
      <c r="Y363">
        <v>529.20000000000005</v>
      </c>
      <c r="Z363">
        <v>569.95000000000005</v>
      </c>
      <c r="AA363">
        <v>500.55</v>
      </c>
      <c r="AB363">
        <v>569.95000000000005</v>
      </c>
      <c r="AC363" s="1">
        <f>(Table2[[#This Row],[Close Price]]/Table2[[#This Row],[Day Low]])-1</f>
        <v>1.1344459028689524E-2</v>
      </c>
      <c r="AD363" s="1">
        <f>(Table2[[#This Row],[Day High]]/Table2[[#This Row],[Close Price]])-1</f>
        <v>1.2515064429405864E-2</v>
      </c>
      <c r="AE363" s="1">
        <f>(Table2[[#This Row],[Close Price]]/Table2[[#This Row],[Current Week Low]])-1</f>
        <v>1.9179894179894186E-2</v>
      </c>
      <c r="AF363" s="1">
        <f>(Table2[[#This Row],[Current Week High]]/Table2[[#This Row],[Close Price]])-1</f>
        <v>5.6734958746639474E-2</v>
      </c>
      <c r="AG363" s="1">
        <f>(Table2[[#This Row],[Close Price]]/Table2[[#This Row],[Current Month Low]])-1</f>
        <v>7.7514733792827917E-2</v>
      </c>
      <c r="AH363" s="1">
        <f>(Table2[[#This Row],[Current Month High]]/Table2[[#This Row],[Close Price]])-1</f>
        <v>5.6734958746639474E-2</v>
      </c>
      <c r="AI363">
        <v>22.156299249096101</v>
      </c>
      <c r="AJ363">
        <v>57.107486163705197</v>
      </c>
      <c r="AK363" t="str">
        <f>IF(AND(Table2[[#This Row],[20D EMA]]&gt;Table2[[#This Row],[50D EMA]],Table2[[#This Row],[50D EMA]]&gt;Table2[[#This Row],[200D EMA]]),"Uptrend","Downtrend/NoTrend")</f>
        <v>Uptrend</v>
      </c>
      <c r="AL363">
        <v>-0.01</v>
      </c>
      <c r="AM363" t="s">
        <v>3190</v>
      </c>
      <c r="AN363">
        <v>0.13</v>
      </c>
      <c r="AO363" t="s">
        <v>3191</v>
      </c>
      <c r="AP363">
        <v>4.8686544082395998E-2</v>
      </c>
      <c r="AQ363">
        <f>(Table2[[#This Row],[Sharpe Ratio]]-AVERAGE(Table2[Sharpe Ratio]))/_xlfn.STDEV.P(Table2[Sharpe Ratio])</f>
        <v>-0.20033093897790241</v>
      </c>
      <c r="AR3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-0.21217423782728917</v>
      </c>
      <c r="AS363">
        <f>_xlfn.RANK.AVG(Table2[[#This Row],[1Y Return vs Nifty Z-Score]],Table2[1Y Return vs Nifty Z-Score])</f>
        <v>352</v>
      </c>
      <c r="AT363">
        <f>_xlfn.RANK.AVG(Table2[[#This Row],[6M Return vs Nifty Z-Score]],Table2[6M Return vs Nifty Z-Score])</f>
        <v>337</v>
      </c>
      <c r="AU363">
        <f>_xlfn.RANK.AVG(Table2[[#This Row],[Sharpe Ratio Z-Score]],Table2[Sharpe Ratio Z-Score])</f>
        <v>392</v>
      </c>
      <c r="AV363">
        <f>(Table2[[#This Row],[Rank 1Y]]+Table2[[#This Row],[Rank 6M]]+Table2[[#This Row],[Rank Sharpe]])/3</f>
        <v>360.33333333333331</v>
      </c>
    </row>
    <row r="364" spans="1:48" x14ac:dyDescent="0.3">
      <c r="A364" t="s">
        <v>1264</v>
      </c>
      <c r="B364" t="s">
        <v>1265</v>
      </c>
      <c r="C364" t="s">
        <v>3147</v>
      </c>
      <c r="D364" t="s">
        <v>1010</v>
      </c>
      <c r="E364">
        <v>9464.0536464800007</v>
      </c>
      <c r="F364">
        <v>421.9</v>
      </c>
      <c r="G364">
        <v>-20.449449199107399</v>
      </c>
      <c r="H364">
        <f>(Table2[[#This Row],[1Y Return vs Nifty]]-AVERAGE(Table2[1Y Return vs Nifty]))/_xlfn.STDEV.P(Table2[1Y Return vs Nifty])</f>
        <v>-0.75571426425538257</v>
      </c>
      <c r="I364">
        <v>-12.2044543232747</v>
      </c>
      <c r="J364">
        <f>(Table2[[#This Row],[1M Return vs Nifty]]-AVERAGE(Table2[1M Return vs Nifty]))/_xlfn.STDEV.P(Table2[1M Return vs Nifty])</f>
        <v>-1.3771884793743259</v>
      </c>
      <c r="K364">
        <v>15.2428126933283</v>
      </c>
      <c r="L364">
        <f>(Table2[[#This Row],[6M Return vs Nifty]]-AVERAGE(Table2[6M Return vs Nifty]))/_xlfn.STDEV.P(Table2[6M Return vs Nifty])</f>
        <v>0.21761755833439966</v>
      </c>
      <c r="M364">
        <v>-0.30466609032366798</v>
      </c>
      <c r="N364">
        <f>(Table2[[#This Row],[1W Return vs Nifty]]-AVERAGE(Table2[1W Return vs Nifty]))/_xlfn.STDEV.P(Table2[1W Return vs Nifty])</f>
        <v>-9.7020668342355551E-2</v>
      </c>
      <c r="O364">
        <v>449.26</v>
      </c>
      <c r="P364">
        <v>446.29727654610599</v>
      </c>
      <c r="Q364">
        <v>394.95581128572599</v>
      </c>
      <c r="R364">
        <v>32.4591586131558</v>
      </c>
      <c r="S364" s="1">
        <f>(Table2[[#This Row],[Close Price]]-Table2[[#This Row],[20D EMA]])/Table2[[#This Row],[20D EMA]]</f>
        <v>-6.0900146908249152E-2</v>
      </c>
      <c r="T364" s="1">
        <f>(Table2[[#This Row],[Close Price]]-Table2[[#This Row],[50D EMA]])/Table2[[#This Row],[50D EMA]]</f>
        <v>-5.4665976756381983E-2</v>
      </c>
      <c r="U364" s="1">
        <f>(Table2[[#This Row],[Close Price]]-Table2[[#This Row],[200D EMA]])/Table2[[#This Row],[200D EMA]]</f>
        <v>6.8220767853904407E-2</v>
      </c>
      <c r="V364">
        <v>0.43971384132068297</v>
      </c>
      <c r="W364">
        <v>420</v>
      </c>
      <c r="X364">
        <v>435.8</v>
      </c>
      <c r="Y364">
        <v>420</v>
      </c>
      <c r="Z364">
        <v>447</v>
      </c>
      <c r="AA364">
        <v>420</v>
      </c>
      <c r="AB364">
        <v>485.6</v>
      </c>
      <c r="AC364" s="1">
        <f>(Table2[[#This Row],[Close Price]]/Table2[[#This Row],[Day Low]])-1</f>
        <v>4.5238095238093745E-3</v>
      </c>
      <c r="AD364" s="1">
        <f>(Table2[[#This Row],[Day High]]/Table2[[#This Row],[Close Price]])-1</f>
        <v>3.2946195780990895E-2</v>
      </c>
      <c r="AE364" s="1">
        <f>(Table2[[#This Row],[Close Price]]/Table2[[#This Row],[Current Week Low]])-1</f>
        <v>4.5238095238093745E-3</v>
      </c>
      <c r="AF364" s="1">
        <f>(Table2[[#This Row],[Current Week High]]/Table2[[#This Row],[Close Price]])-1</f>
        <v>5.949277079876758E-2</v>
      </c>
      <c r="AG364" s="1">
        <f>(Table2[[#This Row],[Close Price]]/Table2[[#This Row],[Current Month Low]])-1</f>
        <v>4.5238095238093745E-3</v>
      </c>
      <c r="AH364" s="1">
        <f>(Table2[[#This Row],[Current Month High]]/Table2[[#This Row],[Close Price]])-1</f>
        <v>0.15098364541360532</v>
      </c>
      <c r="AI364">
        <v>22.777909457217302</v>
      </c>
      <c r="AJ364">
        <v>57.719626168224202</v>
      </c>
      <c r="AK364" t="str">
        <f>IF(AND(Table2[[#This Row],[20D EMA]]&gt;Table2[[#This Row],[50D EMA]],Table2[[#This Row],[50D EMA]]&gt;Table2[[#This Row],[200D EMA]]),"Uptrend","Downtrend/NoTrend")</f>
        <v>Uptrend</v>
      </c>
      <c r="AL364">
        <v>0.01</v>
      </c>
      <c r="AM364" t="s">
        <v>3191</v>
      </c>
      <c r="AN364">
        <v>-11.86</v>
      </c>
      <c r="AO364" t="s">
        <v>3190</v>
      </c>
      <c r="AP364">
        <v>8.9028483372551995E-2</v>
      </c>
      <c r="AQ364">
        <f>(Table2[[#This Row],[Sharpe Ratio]]-AVERAGE(Table2[Sharpe Ratio]))/_xlfn.STDEV.P(Table2[Sharpe Ratio])</f>
        <v>0.27238379354427805</v>
      </c>
      <c r="AR3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-1.7399220600933865</v>
      </c>
      <c r="AS364">
        <f>_xlfn.RANK.AVG(Table2[[#This Row],[1Y Return vs Nifty Z-Score]],Table2[1Y Return vs Nifty Z-Score])</f>
        <v>574</v>
      </c>
      <c r="AT364">
        <f>_xlfn.RANK.AVG(Table2[[#This Row],[6M Return vs Nifty Z-Score]],Table2[6M Return vs Nifty Z-Score])</f>
        <v>235</v>
      </c>
      <c r="AU364">
        <f>_xlfn.RANK.AVG(Table2[[#This Row],[Sharpe Ratio Z-Score]],Table2[Sharpe Ratio Z-Score])</f>
        <v>273</v>
      </c>
      <c r="AV364">
        <f>(Table2[[#This Row],[Rank 1Y]]+Table2[[#This Row],[Rank 6M]]+Table2[[#This Row],[Rank Sharpe]])/3</f>
        <v>360.66666666666669</v>
      </c>
    </row>
    <row r="365" spans="1:48" x14ac:dyDescent="0.3">
      <c r="A365" t="s">
        <v>1963</v>
      </c>
      <c r="B365" t="s">
        <v>1964</v>
      </c>
      <c r="C365" t="s">
        <v>3154</v>
      </c>
      <c r="D365" t="s">
        <v>117</v>
      </c>
      <c r="E365">
        <v>3589.3728584999999</v>
      </c>
      <c r="F365">
        <v>819.45</v>
      </c>
      <c r="G365">
        <v>38.299334361899703</v>
      </c>
      <c r="H365">
        <f>(Table2[[#This Row],[1Y Return vs Nifty]]-AVERAGE(Table2[1Y Return vs Nifty]))/_xlfn.STDEV.P(Table2[1Y Return vs Nifty])</f>
        <v>0.24527893110333146</v>
      </c>
      <c r="I365">
        <v>0.97419056489848399</v>
      </c>
      <c r="J365">
        <f>(Table2[[#This Row],[1M Return vs Nifty]]-AVERAGE(Table2[1M Return vs Nifty]))/_xlfn.STDEV.P(Table2[1M Return vs Nifty])</f>
        <v>0.13956042669599872</v>
      </c>
      <c r="K365">
        <v>-16.786461918301701</v>
      </c>
      <c r="L365">
        <f>(Table2[[#This Row],[6M Return vs Nifty]]-AVERAGE(Table2[6M Return vs Nifty]))/_xlfn.STDEV.P(Table2[6M Return vs Nifty])</f>
        <v>-0.79966623254155156</v>
      </c>
      <c r="M365">
        <v>0.83825664350815599</v>
      </c>
      <c r="N365">
        <f>(Table2[[#This Row],[1W Return vs Nifty]]-AVERAGE(Table2[1W Return vs Nifty]))/_xlfn.STDEV.P(Table2[1W Return vs Nifty])</f>
        <v>0.15470935628157123</v>
      </c>
      <c r="O365">
        <v>829.91</v>
      </c>
      <c r="P365">
        <v>831.62691081891001</v>
      </c>
      <c r="Q365">
        <v>782.91606617670504</v>
      </c>
      <c r="R365">
        <v>41.405988290501199</v>
      </c>
      <c r="S365" s="1">
        <f>(Table2[[#This Row],[Close Price]]-Table2[[#This Row],[20D EMA]])/Table2[[#This Row],[20D EMA]]</f>
        <v>-1.2603776313094098E-2</v>
      </c>
      <c r="T365" s="1">
        <f>(Table2[[#This Row],[Close Price]]-Table2[[#This Row],[50D EMA]])/Table2[[#This Row],[50D EMA]]</f>
        <v>-1.4642276074158366E-2</v>
      </c>
      <c r="U365" s="1">
        <f>(Table2[[#This Row],[Close Price]]-Table2[[#This Row],[200D EMA]])/Table2[[#This Row],[200D EMA]]</f>
        <v>4.6663921461855974E-2</v>
      </c>
      <c r="V365">
        <v>0.57949964599898796</v>
      </c>
      <c r="W365">
        <v>803.55</v>
      </c>
      <c r="X365">
        <v>829.35</v>
      </c>
      <c r="Y365">
        <v>803.55</v>
      </c>
      <c r="Z365">
        <v>840.45</v>
      </c>
      <c r="AA365">
        <v>800.1</v>
      </c>
      <c r="AB365">
        <v>902</v>
      </c>
      <c r="AC365" s="1">
        <f>(Table2[[#This Row],[Close Price]]/Table2[[#This Row],[Day Low]])-1</f>
        <v>1.9787194325182167E-2</v>
      </c>
      <c r="AD365" s="1">
        <f>(Table2[[#This Row],[Day High]]/Table2[[#This Row],[Close Price]])-1</f>
        <v>1.2081274025260713E-2</v>
      </c>
      <c r="AE365" s="1">
        <f>(Table2[[#This Row],[Close Price]]/Table2[[#This Row],[Current Week Low]])-1</f>
        <v>1.9787194325182167E-2</v>
      </c>
      <c r="AF365" s="1">
        <f>(Table2[[#This Row],[Current Week High]]/Table2[[#This Row],[Close Price]])-1</f>
        <v>2.5626944902068516E-2</v>
      </c>
      <c r="AG365" s="1">
        <f>(Table2[[#This Row],[Close Price]]/Table2[[#This Row],[Current Month Low]])-1</f>
        <v>2.4184476940382504E-2</v>
      </c>
      <c r="AH365" s="1">
        <f>(Table2[[#This Row],[Current Month High]]/Table2[[#This Row],[Close Price]])-1</f>
        <v>0.10073830007932139</v>
      </c>
      <c r="AI365">
        <v>32.161815852095899</v>
      </c>
      <c r="AJ365">
        <v>93.494687131050696</v>
      </c>
      <c r="AK365" t="str">
        <f>IF(AND(Table2[[#This Row],[20D EMA]]&gt;Table2[[#This Row],[50D EMA]],Table2[[#This Row],[50D EMA]]&gt;Table2[[#This Row],[200D EMA]]),"Uptrend","Downtrend/NoTrend")</f>
        <v>Downtrend/NoTrend</v>
      </c>
      <c r="AL365">
        <v>-0.1</v>
      </c>
      <c r="AM365" t="s">
        <v>3190</v>
      </c>
      <c r="AN365">
        <v>-4.3600000000000003</v>
      </c>
      <c r="AO365" t="s">
        <v>3190</v>
      </c>
      <c r="AP365">
        <v>8.7787778411181003E-2</v>
      </c>
      <c r="AQ365">
        <f>(Table2[[#This Row],[Sharpe Ratio]]-AVERAGE(Table2[Sharpe Ratio]))/_xlfn.STDEV.P(Table2[Sharpe Ratio])</f>
        <v>0.25784558531053198</v>
      </c>
      <c r="AR3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5">
        <f>_xlfn.RANK.AVG(Table2[[#This Row],[1Y Return vs Nifty Z-Score]],Table2[1Y Return vs Nifty Z-Score])</f>
        <v>222</v>
      </c>
      <c r="AT365">
        <f>_xlfn.RANK.AVG(Table2[[#This Row],[6M Return vs Nifty Z-Score]],Table2[6M Return vs Nifty Z-Score])</f>
        <v>593</v>
      </c>
      <c r="AU365">
        <f>_xlfn.RANK.AVG(Table2[[#This Row],[Sharpe Ratio Z-Score]],Table2[Sharpe Ratio Z-Score])</f>
        <v>276</v>
      </c>
      <c r="AV365">
        <f>(Table2[[#This Row],[Rank 1Y]]+Table2[[#This Row],[Rank 6M]]+Table2[[#This Row],[Rank Sharpe]])/3</f>
        <v>363.66666666666669</v>
      </c>
    </row>
    <row r="366" spans="1:48" x14ac:dyDescent="0.3">
      <c r="A366" t="s">
        <v>1540</v>
      </c>
      <c r="B366" t="s">
        <v>1541</v>
      </c>
      <c r="C366" t="s">
        <v>3149</v>
      </c>
      <c r="D366" t="s">
        <v>51</v>
      </c>
      <c r="E366">
        <v>6531.0932525500002</v>
      </c>
      <c r="F366">
        <v>1590.6</v>
      </c>
      <c r="G366">
        <v>4.3933669116284504</v>
      </c>
      <c r="H366">
        <f>(Table2[[#This Row],[1Y Return vs Nifty]]-AVERAGE(Table2[1Y Return vs Nifty]))/_xlfn.STDEV.P(Table2[1Y Return vs Nifty])</f>
        <v>-0.33242907649364767</v>
      </c>
      <c r="I366">
        <v>6.7132469912683099</v>
      </c>
      <c r="J366">
        <f>(Table2[[#This Row],[1M Return vs Nifty]]-AVERAGE(Table2[1M Return vs Nifty]))/_xlfn.STDEV.P(Table2[1M Return vs Nifty])</f>
        <v>0.80007655945742573</v>
      </c>
      <c r="K366">
        <v>18.983825548463699</v>
      </c>
      <c r="L366">
        <f>(Table2[[#This Row],[6M Return vs Nifty]]-AVERAGE(Table2[6M Return vs Nifty]))/_xlfn.STDEV.P(Table2[6M Return vs Nifty])</f>
        <v>0.33643610121847561</v>
      </c>
      <c r="M366">
        <v>-5.1949538964447504</v>
      </c>
      <c r="N366">
        <f>(Table2[[#This Row],[1W Return vs Nifty]]-AVERAGE(Table2[1W Return vs Nifty]))/_xlfn.STDEV.P(Table2[1W Return vs Nifty])</f>
        <v>-1.1741120879221589</v>
      </c>
      <c r="O366">
        <v>1625.88</v>
      </c>
      <c r="P366">
        <v>1534.1588254528599</v>
      </c>
      <c r="Q366">
        <v>1333.1930375945799</v>
      </c>
      <c r="R366">
        <v>37.5654716980873</v>
      </c>
      <c r="S366" s="1">
        <f>(Table2[[#This Row],[Close Price]]-Table2[[#This Row],[20D EMA]])/Table2[[#This Row],[20D EMA]]</f>
        <v>-2.1699018377740176E-2</v>
      </c>
      <c r="T366" s="1">
        <f>(Table2[[#This Row],[Close Price]]-Table2[[#This Row],[50D EMA]])/Table2[[#This Row],[50D EMA]]</f>
        <v>3.6789655419463788E-2</v>
      </c>
      <c r="U366" s="1">
        <f>(Table2[[#This Row],[Close Price]]-Table2[[#This Row],[200D EMA]])/Table2[[#This Row],[200D EMA]]</f>
        <v>0.19307553756044796</v>
      </c>
      <c r="V366">
        <v>0.56014176565715501</v>
      </c>
      <c r="W366">
        <v>1555.05</v>
      </c>
      <c r="X366">
        <v>1605</v>
      </c>
      <c r="Y366">
        <v>1555.05</v>
      </c>
      <c r="Z366">
        <v>1683.95</v>
      </c>
      <c r="AA366">
        <v>1555.05</v>
      </c>
      <c r="AB366">
        <v>1780.8</v>
      </c>
      <c r="AC366" s="1">
        <f>(Table2[[#This Row],[Close Price]]/Table2[[#This Row],[Day Low]])-1</f>
        <v>2.2861001253978941E-2</v>
      </c>
      <c r="AD366" s="1">
        <f>(Table2[[#This Row],[Day High]]/Table2[[#This Row],[Close Price]])-1</f>
        <v>9.0531874764241405E-3</v>
      </c>
      <c r="AE366" s="1">
        <f>(Table2[[#This Row],[Close Price]]/Table2[[#This Row],[Current Week Low]])-1</f>
        <v>2.2861001253978941E-2</v>
      </c>
      <c r="AF366" s="1">
        <f>(Table2[[#This Row],[Current Week High]]/Table2[[#This Row],[Close Price]])-1</f>
        <v>5.8688545203068099E-2</v>
      </c>
      <c r="AG366" s="1">
        <f>(Table2[[#This Row],[Close Price]]/Table2[[#This Row],[Current Month Low]])-1</f>
        <v>2.2861001253978941E-2</v>
      </c>
      <c r="AH366" s="1">
        <f>(Table2[[#This Row],[Current Month High]]/Table2[[#This Row],[Close Price]])-1</f>
        <v>0.11957751791776694</v>
      </c>
      <c r="AI366">
        <v>14.610838677228699</v>
      </c>
      <c r="AJ366">
        <v>58.355318831201103</v>
      </c>
      <c r="AK366" t="str">
        <f>IF(AND(Table2[[#This Row],[20D EMA]]&gt;Table2[[#This Row],[50D EMA]],Table2[[#This Row],[50D EMA]]&gt;Table2[[#This Row],[200D EMA]]),"Uptrend","Downtrend/NoTrend")</f>
        <v>Uptrend</v>
      </c>
      <c r="AL366">
        <v>0.11</v>
      </c>
      <c r="AM366" t="s">
        <v>3191</v>
      </c>
      <c r="AN366">
        <v>-7.52</v>
      </c>
      <c r="AO366" t="s">
        <v>3190</v>
      </c>
      <c r="AP366">
        <v>2.2453149572861E-2</v>
      </c>
      <c r="AQ366">
        <f>(Table2[[#This Row],[Sharpe Ratio]]-AVERAGE(Table2[Sharpe Ratio]))/_xlfn.STDEV.P(Table2[Sharpe Ratio])</f>
        <v>-0.50772597964590693</v>
      </c>
      <c r="AR3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-0.87775448338581219</v>
      </c>
      <c r="AS366">
        <f>_xlfn.RANK.AVG(Table2[[#This Row],[1Y Return vs Nifty Z-Score]],Table2[1Y Return vs Nifty Z-Score])</f>
        <v>417</v>
      </c>
      <c r="AT366">
        <f>_xlfn.RANK.AVG(Table2[[#This Row],[6M Return vs Nifty Z-Score]],Table2[6M Return vs Nifty Z-Score])</f>
        <v>210</v>
      </c>
      <c r="AU366">
        <f>_xlfn.RANK.AVG(Table2[[#This Row],[Sharpe Ratio Z-Score]],Table2[Sharpe Ratio Z-Score])</f>
        <v>466</v>
      </c>
      <c r="AV366">
        <f>(Table2[[#This Row],[Rank 1Y]]+Table2[[#This Row],[Rank 6M]]+Table2[[#This Row],[Rank Sharpe]])/3</f>
        <v>364.33333333333331</v>
      </c>
    </row>
    <row r="367" spans="1:48" x14ac:dyDescent="0.3">
      <c r="A367" t="s">
        <v>894</v>
      </c>
      <c r="B367" t="s">
        <v>895</v>
      </c>
      <c r="C367" t="s">
        <v>3143</v>
      </c>
      <c r="D367" t="s">
        <v>181</v>
      </c>
      <c r="E367">
        <v>17405.63226138</v>
      </c>
      <c r="F367">
        <v>1582.25</v>
      </c>
      <c r="G367">
        <v>14.0779604171699</v>
      </c>
      <c r="H367">
        <f>(Table2[[#This Row],[1Y Return vs Nifty]]-AVERAGE(Table2[1Y Return vs Nifty]))/_xlfn.STDEV.P(Table2[1Y Return vs Nifty])</f>
        <v>-0.16741779266348417</v>
      </c>
      <c r="I367">
        <v>-5.8108395255557497</v>
      </c>
      <c r="J367">
        <f>(Table2[[#This Row],[1M Return vs Nifty]]-AVERAGE(Table2[1M Return vs Nifty]))/_xlfn.STDEV.P(Table2[1M Return vs Nifty])</f>
        <v>-0.64133829655484476</v>
      </c>
      <c r="K367">
        <v>-7.3201717246320103E-2</v>
      </c>
      <c r="L367">
        <f>(Table2[[#This Row],[6M Return vs Nifty]]-AVERAGE(Table2[6M Return vs Nifty]))/_xlfn.STDEV.P(Table2[6M Return vs Nifty])</f>
        <v>-0.2688353317052205</v>
      </c>
      <c r="M367">
        <v>-4.9008910116503497</v>
      </c>
      <c r="N367">
        <f>(Table2[[#This Row],[1W Return vs Nifty]]-AVERAGE(Table2[1W Return vs Nifty]))/_xlfn.STDEV.P(Table2[1W Return vs Nifty])</f>
        <v>-1.1093444049991856</v>
      </c>
      <c r="O367">
        <v>1821.91</v>
      </c>
      <c r="P367">
        <v>1814.0516505527401</v>
      </c>
      <c r="Q367">
        <v>1573.28576900441</v>
      </c>
      <c r="R367">
        <v>32.565868551248698</v>
      </c>
      <c r="S367" s="1">
        <f>(Table2[[#This Row],[Close Price]]-Table2[[#This Row],[20D EMA]])/Table2[[#This Row],[20D EMA]]</f>
        <v>-0.131543270523791</v>
      </c>
      <c r="T367" s="1">
        <f>(Table2[[#This Row],[Close Price]]-Table2[[#This Row],[50D EMA]])/Table2[[#This Row],[50D EMA]]</f>
        <v>-0.12778117452284796</v>
      </c>
      <c r="U367" s="1">
        <f>(Table2[[#This Row],[Close Price]]-Table2[[#This Row],[200D EMA]])/Table2[[#This Row],[200D EMA]]</f>
        <v>5.6977766990561826E-3</v>
      </c>
      <c r="V367">
        <v>1.3556154060968799</v>
      </c>
      <c r="W367">
        <v>1503.75</v>
      </c>
      <c r="X367">
        <v>1689.95</v>
      </c>
      <c r="Y367">
        <v>1503.75</v>
      </c>
      <c r="Z367">
        <v>1857</v>
      </c>
      <c r="AA367">
        <v>1503.75</v>
      </c>
      <c r="AB367">
        <v>1958</v>
      </c>
      <c r="AC367" s="1">
        <f>(Table2[[#This Row],[Close Price]]/Table2[[#This Row],[Day Low]])-1</f>
        <v>5.2202826267664149E-2</v>
      </c>
      <c r="AD367" s="1">
        <f>(Table2[[#This Row],[Day High]]/Table2[[#This Row],[Close Price]])-1</f>
        <v>6.8067625217253847E-2</v>
      </c>
      <c r="AE367" s="1">
        <f>(Table2[[#This Row],[Close Price]]/Table2[[#This Row],[Current Week Low]])-1</f>
        <v>5.2202826267664149E-2</v>
      </c>
      <c r="AF367" s="1">
        <f>(Table2[[#This Row],[Current Week High]]/Table2[[#This Row],[Close Price]])-1</f>
        <v>0.17364512561226109</v>
      </c>
      <c r="AG367" s="1">
        <f>(Table2[[#This Row],[Close Price]]/Table2[[#This Row],[Current Month Low]])-1</f>
        <v>5.2202826267664149E-2</v>
      </c>
      <c r="AH367" s="1">
        <f>(Table2[[#This Row],[Current Month High]]/Table2[[#This Row],[Close Price]])-1</f>
        <v>0.237478274608943</v>
      </c>
      <c r="AI367">
        <v>25.6438615895086</v>
      </c>
      <c r="AJ367">
        <v>61.660280970625699</v>
      </c>
      <c r="AK367" t="str">
        <f>IF(AND(Table2[[#This Row],[20D EMA]]&gt;Table2[[#This Row],[50D EMA]],Table2[[#This Row],[50D EMA]]&gt;Table2[[#This Row],[200D EMA]]),"Uptrend","Downtrend/NoTrend")</f>
        <v>Uptrend</v>
      </c>
      <c r="AL367">
        <v>-0.09</v>
      </c>
      <c r="AM367" t="s">
        <v>3190</v>
      </c>
      <c r="AN367">
        <v>-17.38</v>
      </c>
      <c r="AO367" t="s">
        <v>3190</v>
      </c>
      <c r="AP367">
        <v>6.7456206716929007E-2</v>
      </c>
      <c r="AQ367">
        <f>(Table2[[#This Row],[Sharpe Ratio]]-AVERAGE(Table2[Sharpe Ratio]))/_xlfn.STDEV.P(Table2[Sharpe Ratio])</f>
        <v>1.9606332455647642E-2</v>
      </c>
      <c r="AR3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-2.1673294934670873</v>
      </c>
      <c r="AS367">
        <f>_xlfn.RANK.AVG(Table2[[#This Row],[1Y Return vs Nifty Z-Score]],Table2[1Y Return vs Nifty Z-Score])</f>
        <v>353</v>
      </c>
      <c r="AT367">
        <f>_xlfn.RANK.AVG(Table2[[#This Row],[6M Return vs Nifty Z-Score]],Table2[6M Return vs Nifty Z-Score])</f>
        <v>408</v>
      </c>
      <c r="AU367">
        <f>_xlfn.RANK.AVG(Table2[[#This Row],[Sharpe Ratio Z-Score]],Table2[Sharpe Ratio Z-Score])</f>
        <v>334</v>
      </c>
      <c r="AV367">
        <f>(Table2[[#This Row],[Rank 1Y]]+Table2[[#This Row],[Rank 6M]]+Table2[[#This Row],[Rank Sharpe]])/3</f>
        <v>365</v>
      </c>
    </row>
    <row r="368" spans="1:48" x14ac:dyDescent="0.3">
      <c r="A368" t="s">
        <v>1915</v>
      </c>
      <c r="B368" t="s">
        <v>1916</v>
      </c>
      <c r="C368" t="s">
        <v>3152</v>
      </c>
      <c r="D368" t="s">
        <v>117</v>
      </c>
      <c r="E368">
        <v>3797.8295213400002</v>
      </c>
      <c r="F368">
        <v>693.35</v>
      </c>
      <c r="G368">
        <v>32.476833298883598</v>
      </c>
      <c r="H368">
        <f>(Table2[[#This Row],[1Y Return vs Nifty]]-AVERAGE(Table2[1Y Return vs Nifty]))/_xlfn.STDEV.P(Table2[1Y Return vs Nifty])</f>
        <v>0.14607204390037046</v>
      </c>
      <c r="I368">
        <v>8.1997588284216505</v>
      </c>
      <c r="J368">
        <f>(Table2[[#This Row],[1M Return vs Nifty]]-AVERAGE(Table2[1M Return vs Nifty]))/_xlfn.STDEV.P(Table2[1M Return vs Nifty])</f>
        <v>0.97116131225217672</v>
      </c>
      <c r="K368">
        <v>-9.5555106088086994</v>
      </c>
      <c r="L368">
        <f>(Table2[[#This Row],[6M Return vs Nifty]]-AVERAGE(Table2[6M Return vs Nifty]))/_xlfn.STDEV.P(Table2[6M Return vs Nifty])</f>
        <v>-0.57000353649380886</v>
      </c>
      <c r="M368">
        <v>1.7220067862510999</v>
      </c>
      <c r="N368">
        <f>(Table2[[#This Row],[1W Return vs Nifty]]-AVERAGE(Table2[1W Return vs Nifty]))/_xlfn.STDEV.P(Table2[1W Return vs Nifty])</f>
        <v>0.34935632462756533</v>
      </c>
      <c r="O368">
        <v>692.32</v>
      </c>
      <c r="P368">
        <v>687.31523943173397</v>
      </c>
      <c r="Q368">
        <v>645.74552440611296</v>
      </c>
      <c r="R368">
        <v>54.783700482469001</v>
      </c>
      <c r="S368" s="1">
        <f>(Table2[[#This Row],[Close Price]]-Table2[[#This Row],[20D EMA]])/Table2[[#This Row],[20D EMA]]</f>
        <v>1.487751328865225E-3</v>
      </c>
      <c r="T368" s="1">
        <f>(Table2[[#This Row],[Close Price]]-Table2[[#This Row],[50D EMA]])/Table2[[#This Row],[50D EMA]]</f>
        <v>8.7801931661744288E-3</v>
      </c>
      <c r="U368" s="1">
        <f>(Table2[[#This Row],[Close Price]]-Table2[[#This Row],[200D EMA]])/Table2[[#This Row],[200D EMA]]</f>
        <v>7.3720178916715715E-2</v>
      </c>
      <c r="V368">
        <v>1.22287589235539</v>
      </c>
      <c r="W368">
        <v>684.9</v>
      </c>
      <c r="X368">
        <v>703</v>
      </c>
      <c r="Y368">
        <v>684.9</v>
      </c>
      <c r="Z368">
        <v>732.4</v>
      </c>
      <c r="AA368">
        <v>661.45</v>
      </c>
      <c r="AB368">
        <v>732.4</v>
      </c>
      <c r="AC368" s="1">
        <f>(Table2[[#This Row],[Close Price]]/Table2[[#This Row],[Day Low]])-1</f>
        <v>1.233756752810633E-2</v>
      </c>
      <c r="AD368" s="1">
        <f>(Table2[[#This Row],[Day High]]/Table2[[#This Row],[Close Price]])-1</f>
        <v>1.3917934665031995E-2</v>
      </c>
      <c r="AE368" s="1">
        <f>(Table2[[#This Row],[Close Price]]/Table2[[#This Row],[Current Week Low]])-1</f>
        <v>1.233756752810633E-2</v>
      </c>
      <c r="AF368" s="1">
        <f>(Table2[[#This Row],[Current Week High]]/Table2[[#This Row],[Close Price]])-1</f>
        <v>5.6320761520155749E-2</v>
      </c>
      <c r="AG368" s="1">
        <f>(Table2[[#This Row],[Close Price]]/Table2[[#This Row],[Current Month Low]])-1</f>
        <v>4.8227379242573143E-2</v>
      </c>
      <c r="AH368" s="1">
        <f>(Table2[[#This Row],[Current Month High]]/Table2[[#This Row],[Close Price]])-1</f>
        <v>5.6320761520155749E-2</v>
      </c>
      <c r="AI368">
        <v>26.920025960914401</v>
      </c>
      <c r="AJ368">
        <v>79.044544867656498</v>
      </c>
      <c r="AK368" t="str">
        <f>IF(AND(Table2[[#This Row],[20D EMA]]&gt;Table2[[#This Row],[50D EMA]],Table2[[#This Row],[50D EMA]]&gt;Table2[[#This Row],[200D EMA]]),"Uptrend","Downtrend/NoTrend")</f>
        <v>Uptrend</v>
      </c>
      <c r="AL368">
        <v>-0.08</v>
      </c>
      <c r="AM368" t="s">
        <v>3190</v>
      </c>
      <c r="AN368">
        <v>-2.91</v>
      </c>
      <c r="AO368" t="s">
        <v>3190</v>
      </c>
      <c r="AP368">
        <v>6.6015722895404999E-2</v>
      </c>
      <c r="AQ368">
        <f>(Table2[[#This Row],[Sharpe Ratio]]-AVERAGE(Table2[Sharpe Ratio]))/_xlfn.STDEV.P(Table2[Sharpe Ratio])</f>
        <v>2.7271755193223677E-3</v>
      </c>
      <c r="AR3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0.89931331980562601</v>
      </c>
      <c r="AS368">
        <f>_xlfn.RANK.AVG(Table2[[#This Row],[1Y Return vs Nifty Z-Score]],Table2[1Y Return vs Nifty Z-Score])</f>
        <v>248</v>
      </c>
      <c r="AT368">
        <f>_xlfn.RANK.AVG(Table2[[#This Row],[6M Return vs Nifty Z-Score]],Table2[6M Return vs Nifty Z-Score])</f>
        <v>509</v>
      </c>
      <c r="AU368">
        <f>_xlfn.RANK.AVG(Table2[[#This Row],[Sharpe Ratio Z-Score]],Table2[Sharpe Ratio Z-Score])</f>
        <v>339</v>
      </c>
      <c r="AV368">
        <f>(Table2[[#This Row],[Rank 1Y]]+Table2[[#This Row],[Rank 6M]]+Table2[[#This Row],[Rank Sharpe]])/3</f>
        <v>365.33333333333331</v>
      </c>
    </row>
    <row r="369" spans="1:48" x14ac:dyDescent="0.3">
      <c r="A369" t="s">
        <v>1374</v>
      </c>
      <c r="B369" t="s">
        <v>1375</v>
      </c>
      <c r="C369" t="s">
        <v>3151</v>
      </c>
      <c r="D369" t="s">
        <v>190</v>
      </c>
      <c r="E369">
        <v>8236.6178280000004</v>
      </c>
      <c r="F369">
        <v>420.3</v>
      </c>
      <c r="G369">
        <v>9.1888799964234593</v>
      </c>
      <c r="H369">
        <f>(Table2[[#This Row],[1Y Return vs Nifty]]-AVERAGE(Table2[1Y Return vs Nifty]))/_xlfn.STDEV.P(Table2[1Y Return vs Nifty])</f>
        <v>-0.2507205597351912</v>
      </c>
      <c r="I369">
        <v>-6.7144456900964498</v>
      </c>
      <c r="J369">
        <f>(Table2[[#This Row],[1M Return vs Nifty]]-AVERAGE(Table2[1M Return vs Nifty]))/_xlfn.STDEV.P(Table2[1M Return vs Nifty])</f>
        <v>-0.74533560987614578</v>
      </c>
      <c r="K369">
        <v>24.2465469529896</v>
      </c>
      <c r="L369">
        <f>(Table2[[#This Row],[6M Return vs Nifty]]-AVERAGE(Table2[6M Return vs Nifty]))/_xlfn.STDEV.P(Table2[6M Return vs Nifty])</f>
        <v>0.50358572435655846</v>
      </c>
      <c r="M369">
        <v>4.2813715971239104</v>
      </c>
      <c r="N369">
        <f>(Table2[[#This Row],[1W Return vs Nifty]]-AVERAGE(Table2[1W Return vs Nifty]))/_xlfn.STDEV.P(Table2[1W Return vs Nifty])</f>
        <v>0.91305931853216082</v>
      </c>
      <c r="O369">
        <v>421.97</v>
      </c>
      <c r="P369">
        <v>422.577278926318</v>
      </c>
      <c r="Q369">
        <v>353.99571318442901</v>
      </c>
      <c r="R369">
        <v>50.307470057247698</v>
      </c>
      <c r="S369" s="1">
        <f>(Table2[[#This Row],[Close Price]]-Table2[[#This Row],[20D EMA]])/Table2[[#This Row],[20D EMA]]</f>
        <v>-3.9576273194777255E-3</v>
      </c>
      <c r="T369" s="1">
        <f>(Table2[[#This Row],[Close Price]]-Table2[[#This Row],[50D EMA]])/Table2[[#This Row],[50D EMA]]</f>
        <v>-5.3890235937532841E-3</v>
      </c>
      <c r="U369" s="1">
        <f>(Table2[[#This Row],[Close Price]]-Table2[[#This Row],[200D EMA]])/Table2[[#This Row],[200D EMA]]</f>
        <v>0.1873025134093276</v>
      </c>
      <c r="V369">
        <v>0.98224030897478898</v>
      </c>
      <c r="W369">
        <v>407</v>
      </c>
      <c r="X369">
        <v>429.45</v>
      </c>
      <c r="Y369">
        <v>398</v>
      </c>
      <c r="Z369">
        <v>431.7</v>
      </c>
      <c r="AA369">
        <v>382.9</v>
      </c>
      <c r="AB369">
        <v>441.5</v>
      </c>
      <c r="AC369" s="1">
        <f>(Table2[[#This Row],[Close Price]]/Table2[[#This Row],[Day Low]])-1</f>
        <v>3.2678132678132688E-2</v>
      </c>
      <c r="AD369" s="1">
        <f>(Table2[[#This Row],[Day High]]/Table2[[#This Row],[Close Price]])-1</f>
        <v>2.1770164168451123E-2</v>
      </c>
      <c r="AE369" s="1">
        <f>(Table2[[#This Row],[Close Price]]/Table2[[#This Row],[Current Week Low]])-1</f>
        <v>5.6030150753768826E-2</v>
      </c>
      <c r="AF369" s="1">
        <f>(Table2[[#This Row],[Current Week High]]/Table2[[#This Row],[Close Price]])-1</f>
        <v>2.7123483226266787E-2</v>
      </c>
      <c r="AG369" s="1">
        <f>(Table2[[#This Row],[Close Price]]/Table2[[#This Row],[Current Month Low]])-1</f>
        <v>9.7675633324628031E-2</v>
      </c>
      <c r="AH369" s="1">
        <f>(Table2[[#This Row],[Current Month High]]/Table2[[#This Row],[Close Price]])-1</f>
        <v>5.0440161789198079E-2</v>
      </c>
      <c r="AI369">
        <v>15.4651439448013</v>
      </c>
      <c r="AJ369">
        <v>75.052061640982899</v>
      </c>
      <c r="AK369" t="str">
        <f>IF(AND(Table2[[#This Row],[20D EMA]]&gt;Table2[[#This Row],[50D EMA]],Table2[[#This Row],[50D EMA]]&gt;Table2[[#This Row],[200D EMA]]),"Uptrend","Downtrend/NoTrend")</f>
        <v>Downtrend/NoTrend</v>
      </c>
      <c r="AL369">
        <v>0.12</v>
      </c>
      <c r="AM369" t="s">
        <v>3191</v>
      </c>
      <c r="AN369">
        <v>-3.7</v>
      </c>
      <c r="AO369" t="s">
        <v>3190</v>
      </c>
      <c r="AQ369">
        <f>(Table2[[#This Row],[Sharpe Ratio]]-AVERAGE(Table2[Sharpe Ratio]))/_xlfn.STDEV.P(Table2[Sharpe Ratio])</f>
        <v>-0.77082524510946515</v>
      </c>
      <c r="AR3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69">
        <f>_xlfn.RANK.AVG(Table2[[#This Row],[1Y Return vs Nifty Z-Score]],Table2[1Y Return vs Nifty Z-Score])</f>
        <v>380</v>
      </c>
      <c r="AT369">
        <f>_xlfn.RANK.AVG(Table2[[#This Row],[6M Return vs Nifty Z-Score]],Table2[6M Return vs Nifty Z-Score])</f>
        <v>172</v>
      </c>
      <c r="AU369">
        <f>_xlfn.RANK.AVG(Table2[[#This Row],[Sharpe Ratio Z-Score]],Table2[Sharpe Ratio Z-Score])</f>
        <v>548.5</v>
      </c>
      <c r="AV369">
        <f>(Table2[[#This Row],[Rank 1Y]]+Table2[[#This Row],[Rank 6M]]+Table2[[#This Row],[Rank Sharpe]])/3</f>
        <v>366.83333333333331</v>
      </c>
    </row>
    <row r="370" spans="1:48" x14ac:dyDescent="0.3">
      <c r="A370" t="s">
        <v>660</v>
      </c>
      <c r="B370" t="s">
        <v>661</v>
      </c>
      <c r="C370" t="s">
        <v>3154</v>
      </c>
      <c r="D370" t="s">
        <v>258</v>
      </c>
      <c r="E370">
        <v>28667.739995749998</v>
      </c>
      <c r="F370">
        <v>3645.65</v>
      </c>
      <c r="G370">
        <v>-6.6202976366184503</v>
      </c>
      <c r="H370">
        <f>(Table2[[#This Row],[1Y Return vs Nifty]]-AVERAGE(Table2[1Y Return vs Nifty]))/_xlfn.STDEV.P(Table2[1Y Return vs Nifty])</f>
        <v>-0.52008578358631896</v>
      </c>
      <c r="I370">
        <v>3.0257863019364102</v>
      </c>
      <c r="J370">
        <f>(Table2[[#This Row],[1M Return vs Nifty]]-AVERAGE(Table2[1M Return vs Nifty]))/_xlfn.STDEV.P(Table2[1M Return vs Nifty])</f>
        <v>0.3756814858986316</v>
      </c>
      <c r="K370">
        <v>6.75117322787146</v>
      </c>
      <c r="L370">
        <f>(Table2[[#This Row],[6M Return vs Nifty]]-AVERAGE(Table2[6M Return vs Nifty]))/_xlfn.STDEV.P(Table2[6M Return vs Nifty])</f>
        <v>-5.2085932953383617E-2</v>
      </c>
      <c r="M370">
        <v>2.2104566138389599</v>
      </c>
      <c r="N370">
        <f>(Table2[[#This Row],[1W Return vs Nifty]]-AVERAGE(Table2[1W Return vs Nifty]))/_xlfn.STDEV.P(Table2[1W Return vs Nifty])</f>
        <v>0.45693795152723415</v>
      </c>
      <c r="O370">
        <v>3752.12</v>
      </c>
      <c r="P370">
        <v>3800.9142704276001</v>
      </c>
      <c r="Q370">
        <v>3639.6115808429799</v>
      </c>
      <c r="R370">
        <v>57.6015106494553</v>
      </c>
      <c r="S370" s="1">
        <f>(Table2[[#This Row],[Close Price]]-Table2[[#This Row],[20D EMA]])/Table2[[#This Row],[20D EMA]]</f>
        <v>-2.8375958125006609E-2</v>
      </c>
      <c r="T370" s="1">
        <f>(Table2[[#This Row],[Close Price]]-Table2[[#This Row],[50D EMA]])/Table2[[#This Row],[50D EMA]]</f>
        <v>-4.0849190321288899E-2</v>
      </c>
      <c r="U370" s="1">
        <f>(Table2[[#This Row],[Close Price]]-Table2[[#This Row],[200D EMA]])/Table2[[#This Row],[200D EMA]]</f>
        <v>1.659083400218649E-3</v>
      </c>
      <c r="V370">
        <v>0.42149735205939098</v>
      </c>
      <c r="W370">
        <v>3585.45</v>
      </c>
      <c r="X370">
        <v>3779.95</v>
      </c>
      <c r="Y370">
        <v>3585.45</v>
      </c>
      <c r="Z370">
        <v>3873.4</v>
      </c>
      <c r="AA370">
        <v>3575</v>
      </c>
      <c r="AB370">
        <v>3873.4</v>
      </c>
      <c r="AC370" s="1">
        <f>(Table2[[#This Row],[Close Price]]/Table2[[#This Row],[Day Low]])-1</f>
        <v>1.6790082137528195E-2</v>
      </c>
      <c r="AD370" s="1">
        <f>(Table2[[#This Row],[Day High]]/Table2[[#This Row],[Close Price]])-1</f>
        <v>3.6838423875029003E-2</v>
      </c>
      <c r="AE370" s="1">
        <f>(Table2[[#This Row],[Close Price]]/Table2[[#This Row],[Current Week Low]])-1</f>
        <v>1.6790082137528195E-2</v>
      </c>
      <c r="AF370" s="1">
        <f>(Table2[[#This Row],[Current Week High]]/Table2[[#This Row],[Close Price]])-1</f>
        <v>6.2471712863275464E-2</v>
      </c>
      <c r="AG370" s="1">
        <f>(Table2[[#This Row],[Close Price]]/Table2[[#This Row],[Current Month Low]])-1</f>
        <v>1.9762237762237733E-2</v>
      </c>
      <c r="AH370" s="1">
        <f>(Table2[[#This Row],[Current Month High]]/Table2[[#This Row],[Close Price]])-1</f>
        <v>6.2471712863275464E-2</v>
      </c>
      <c r="AI370">
        <v>32.154759782206099</v>
      </c>
      <c r="AJ370">
        <v>44.410774410774401</v>
      </c>
      <c r="AK370" t="str">
        <f>IF(AND(Table2[[#This Row],[20D EMA]]&gt;Table2[[#This Row],[50D EMA]],Table2[[#This Row],[50D EMA]]&gt;Table2[[#This Row],[200D EMA]]),"Uptrend","Downtrend/NoTrend")</f>
        <v>Downtrend/NoTrend</v>
      </c>
      <c r="AL370">
        <v>-0.09</v>
      </c>
      <c r="AM370" t="s">
        <v>3190</v>
      </c>
      <c r="AN370">
        <v>-3.97</v>
      </c>
      <c r="AO370" t="s">
        <v>3190</v>
      </c>
      <c r="AP370">
        <v>8.6676160304532998E-2</v>
      </c>
      <c r="AQ370">
        <f>(Table2[[#This Row],[Sharpe Ratio]]-AVERAGE(Table2[Sharpe Ratio]))/_xlfn.STDEV.P(Table2[Sharpe Ratio])</f>
        <v>0.24481997808398132</v>
      </c>
      <c r="AR3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0">
        <f>_xlfn.RANK.AVG(Table2[[#This Row],[1Y Return vs Nifty Z-Score]],Table2[1Y Return vs Nifty Z-Score])</f>
        <v>491</v>
      </c>
      <c r="AT370">
        <f>_xlfn.RANK.AVG(Table2[[#This Row],[6M Return vs Nifty Z-Score]],Table2[6M Return vs Nifty Z-Score])</f>
        <v>334</v>
      </c>
      <c r="AU370">
        <f>_xlfn.RANK.AVG(Table2[[#This Row],[Sharpe Ratio Z-Score]],Table2[Sharpe Ratio Z-Score])</f>
        <v>279</v>
      </c>
      <c r="AV370">
        <f>(Table2[[#This Row],[Rank 1Y]]+Table2[[#This Row],[Rank 6M]]+Table2[[#This Row],[Rank Sharpe]])/3</f>
        <v>368</v>
      </c>
    </row>
    <row r="371" spans="1:48" x14ac:dyDescent="0.3">
      <c r="A371" t="s">
        <v>672</v>
      </c>
      <c r="B371" t="s">
        <v>673</v>
      </c>
      <c r="C371" t="s">
        <v>3154</v>
      </c>
      <c r="D371" t="s">
        <v>258</v>
      </c>
      <c r="E371">
        <v>27944.998229119999</v>
      </c>
      <c r="F371">
        <v>1481.45</v>
      </c>
      <c r="G371">
        <v>3.1097272102921298</v>
      </c>
      <c r="H371">
        <f>(Table2[[#This Row],[1Y Return vs Nifty]]-AVERAGE(Table2[1Y Return vs Nifty]))/_xlfn.STDEV.P(Table2[1Y Return vs Nifty])</f>
        <v>-0.35430041626352804</v>
      </c>
      <c r="I371">
        <v>-2.0885891450088301</v>
      </c>
      <c r="J371">
        <f>(Table2[[#This Row],[1M Return vs Nifty]]-AVERAGE(Table2[1M Return vs Nifty]))/_xlfn.STDEV.P(Table2[1M Return vs Nifty])</f>
        <v>-0.21293922815889865</v>
      </c>
      <c r="K371">
        <v>8.0590073056550295</v>
      </c>
      <c r="L371">
        <f>(Table2[[#This Row],[6M Return vs Nifty]]-AVERAGE(Table2[6M Return vs Nifty]))/_xlfn.STDEV.P(Table2[6M Return vs Nifty])</f>
        <v>-1.0547733146593928E-2</v>
      </c>
      <c r="M371">
        <v>0.70773373900096204</v>
      </c>
      <c r="N371">
        <f>(Table2[[#This Row],[1W Return vs Nifty]]-AVERAGE(Table2[1W Return vs Nifty]))/_xlfn.STDEV.P(Table2[1W Return vs Nifty])</f>
        <v>0.12596153895937501</v>
      </c>
      <c r="O371">
        <v>1482.46</v>
      </c>
      <c r="P371">
        <v>1515.68450635823</v>
      </c>
      <c r="Q371">
        <v>1443.69435248737</v>
      </c>
      <c r="R371">
        <v>45.975704443697303</v>
      </c>
      <c r="S371" s="1">
        <f>(Table2[[#This Row],[Close Price]]-Table2[[#This Row],[20D EMA]])/Table2[[#This Row],[20D EMA]]</f>
        <v>-6.8130000134910271E-4</v>
      </c>
      <c r="T371" s="1">
        <f>(Table2[[#This Row],[Close Price]]-Table2[[#This Row],[50D EMA]])/Table2[[#This Row],[50D EMA]]</f>
        <v>-2.2586828732904317E-2</v>
      </c>
      <c r="U371" s="1">
        <f>(Table2[[#This Row],[Close Price]]-Table2[[#This Row],[200D EMA]])/Table2[[#This Row],[200D EMA]]</f>
        <v>2.6152105843996746E-2</v>
      </c>
      <c r="V371">
        <v>1.1585425629831101</v>
      </c>
      <c r="W371">
        <v>1451.05</v>
      </c>
      <c r="X371">
        <v>1488</v>
      </c>
      <c r="Y371">
        <v>1451.05</v>
      </c>
      <c r="Z371">
        <v>1536.75</v>
      </c>
      <c r="AA371">
        <v>1387.6</v>
      </c>
      <c r="AB371">
        <v>1536.75</v>
      </c>
      <c r="AC371" s="1">
        <f>(Table2[[#This Row],[Close Price]]/Table2[[#This Row],[Day Low]])-1</f>
        <v>2.0950346300954603E-2</v>
      </c>
      <c r="AD371" s="1">
        <f>(Table2[[#This Row],[Day High]]/Table2[[#This Row],[Close Price]])-1</f>
        <v>4.421343953558976E-3</v>
      </c>
      <c r="AE371" s="1">
        <f>(Table2[[#This Row],[Close Price]]/Table2[[#This Row],[Current Week Low]])-1</f>
        <v>2.0950346300954603E-2</v>
      </c>
      <c r="AF371" s="1">
        <f>(Table2[[#This Row],[Current Week High]]/Table2[[#This Row],[Close Price]])-1</f>
        <v>3.7328293226231102E-2</v>
      </c>
      <c r="AG371" s="1">
        <f>(Table2[[#This Row],[Close Price]]/Table2[[#This Row],[Current Month Low]])-1</f>
        <v>6.763476506197752E-2</v>
      </c>
      <c r="AH371" s="1">
        <f>(Table2[[#This Row],[Current Month High]]/Table2[[#This Row],[Close Price]])-1</f>
        <v>3.7328293226231102E-2</v>
      </c>
      <c r="AI371">
        <v>24.280265955651501</v>
      </c>
      <c r="AJ371">
        <v>44.447152886115397</v>
      </c>
      <c r="AK371" t="str">
        <f>IF(AND(Table2[[#This Row],[20D EMA]]&gt;Table2[[#This Row],[50D EMA]],Table2[[#This Row],[50D EMA]]&gt;Table2[[#This Row],[200D EMA]]),"Uptrend","Downtrend/NoTrend")</f>
        <v>Downtrend/NoTrend</v>
      </c>
      <c r="AL371">
        <v>-0.11</v>
      </c>
      <c r="AM371" t="s">
        <v>3190</v>
      </c>
      <c r="AN371">
        <v>0.79</v>
      </c>
      <c r="AO371" t="s">
        <v>3191</v>
      </c>
      <c r="AP371">
        <v>5.8538017612812E-2</v>
      </c>
      <c r="AQ371">
        <f>(Table2[[#This Row],[Sharpe Ratio]]-AVERAGE(Table2[Sharpe Ratio]))/_xlfn.STDEV.P(Table2[Sharpe Ratio])</f>
        <v>-8.489432990997145E-2</v>
      </c>
      <c r="AR3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1">
        <f>_xlfn.RANK.AVG(Table2[[#This Row],[1Y Return vs Nifty Z-Score]],Table2[1Y Return vs Nifty Z-Score])</f>
        <v>426</v>
      </c>
      <c r="AT371">
        <f>_xlfn.RANK.AVG(Table2[[#This Row],[6M Return vs Nifty Z-Score]],Table2[6M Return vs Nifty Z-Score])</f>
        <v>316</v>
      </c>
      <c r="AU371">
        <f>_xlfn.RANK.AVG(Table2[[#This Row],[Sharpe Ratio Z-Score]],Table2[Sharpe Ratio Z-Score])</f>
        <v>363</v>
      </c>
      <c r="AV371">
        <f>(Table2[[#This Row],[Rank 1Y]]+Table2[[#This Row],[Rank 6M]]+Table2[[#This Row],[Rank Sharpe]])/3</f>
        <v>368.33333333333331</v>
      </c>
    </row>
    <row r="372" spans="1:48" x14ac:dyDescent="0.3">
      <c r="A372" t="s">
        <v>273</v>
      </c>
      <c r="B372" t="s">
        <v>274</v>
      </c>
      <c r="C372" t="s">
        <v>3149</v>
      </c>
      <c r="D372" t="s">
        <v>275</v>
      </c>
      <c r="E372">
        <v>100495.41031701</v>
      </c>
      <c r="F372">
        <v>6982.9</v>
      </c>
      <c r="G372">
        <v>13.9483048085349</v>
      </c>
      <c r="H372">
        <f>(Table2[[#This Row],[1Y Return vs Nifty]]-AVERAGE(Table2[1Y Return vs Nifty]))/_xlfn.STDEV.P(Table2[1Y Return vs Nifty])</f>
        <v>-0.1696269342680751</v>
      </c>
      <c r="I372">
        <v>1.48531377774369</v>
      </c>
      <c r="J372">
        <f>(Table2[[#This Row],[1M Return vs Nifty]]-AVERAGE(Table2[1M Return vs Nifty]))/_xlfn.STDEV.P(Table2[1M Return vs Nifty])</f>
        <v>0.19838632120400226</v>
      </c>
      <c r="K372">
        <v>1.9666716634765999</v>
      </c>
      <c r="L372">
        <f>(Table2[[#This Row],[6M Return vs Nifty]]-AVERAGE(Table2[6M Return vs Nifty]))/_xlfn.STDEV.P(Table2[6M Return vs Nifty])</f>
        <v>-0.20404678588859862</v>
      </c>
      <c r="M372">
        <v>0.82490868327253597</v>
      </c>
      <c r="N372">
        <f>(Table2[[#This Row],[1W Return vs Nifty]]-AVERAGE(Table2[1W Return vs Nifty]))/_xlfn.STDEV.P(Table2[1W Return vs Nifty])</f>
        <v>0.15176945294486305</v>
      </c>
      <c r="O372">
        <v>7008.19</v>
      </c>
      <c r="P372">
        <v>6892.5280915252997</v>
      </c>
      <c r="Q372">
        <v>6344.0246039410104</v>
      </c>
      <c r="R372">
        <v>46.645718089666502</v>
      </c>
      <c r="S372" s="1">
        <f>(Table2[[#This Row],[Close Price]]-Table2[[#This Row],[20D EMA]])/Table2[[#This Row],[20D EMA]]</f>
        <v>-3.608635039860501E-3</v>
      </c>
      <c r="T372" s="1">
        <f>(Table2[[#This Row],[Close Price]]-Table2[[#This Row],[50D EMA]])/Table2[[#This Row],[50D EMA]]</f>
        <v>1.3111576372944581E-2</v>
      </c>
      <c r="U372" s="1">
        <f>(Table2[[#This Row],[Close Price]]-Table2[[#This Row],[200D EMA]])/Table2[[#This Row],[200D EMA]]</f>
        <v>0.10070506278650143</v>
      </c>
      <c r="V372">
        <v>0.68531167139677895</v>
      </c>
      <c r="W372">
        <v>6950</v>
      </c>
      <c r="X372">
        <v>7041.65</v>
      </c>
      <c r="Y372">
        <v>6950</v>
      </c>
      <c r="Z372">
        <v>7150.35</v>
      </c>
      <c r="AA372">
        <v>6727.35</v>
      </c>
      <c r="AB372">
        <v>7243.95</v>
      </c>
      <c r="AC372" s="1">
        <f>(Table2[[#This Row],[Close Price]]/Table2[[#This Row],[Day Low]])-1</f>
        <v>4.7338129496401482E-3</v>
      </c>
      <c r="AD372" s="1">
        <f>(Table2[[#This Row],[Day High]]/Table2[[#This Row],[Close Price]])-1</f>
        <v>8.4134099013304375E-3</v>
      </c>
      <c r="AE372" s="1">
        <f>(Table2[[#This Row],[Close Price]]/Table2[[#This Row],[Current Week Low]])-1</f>
        <v>4.7338129496401482E-3</v>
      </c>
      <c r="AF372" s="1">
        <f>(Table2[[#This Row],[Current Week High]]/Table2[[#This Row],[Close Price]])-1</f>
        <v>2.3980008306004663E-2</v>
      </c>
      <c r="AG372" s="1">
        <f>(Table2[[#This Row],[Close Price]]/Table2[[#This Row],[Current Month Low]])-1</f>
        <v>3.7986725828149215E-2</v>
      </c>
      <c r="AH372" s="1">
        <f>(Table2[[#This Row],[Current Month High]]/Table2[[#This Row],[Close Price]])-1</f>
        <v>3.7384181357315693E-2</v>
      </c>
      <c r="AI372">
        <v>4.7838290681522002</v>
      </c>
      <c r="AJ372">
        <v>47.754972492594099</v>
      </c>
      <c r="AK372" t="str">
        <f>IF(AND(Table2[[#This Row],[20D EMA]]&gt;Table2[[#This Row],[50D EMA]],Table2[[#This Row],[50D EMA]]&gt;Table2[[#This Row],[200D EMA]]),"Uptrend","Downtrend/NoTrend")</f>
        <v>Uptrend</v>
      </c>
      <c r="AL372">
        <v>-0.02</v>
      </c>
      <c r="AM372" t="s">
        <v>3190</v>
      </c>
      <c r="AN372">
        <v>-2.38</v>
      </c>
      <c r="AO372" t="s">
        <v>3190</v>
      </c>
      <c r="AP372">
        <v>5.9234391267561998E-2</v>
      </c>
      <c r="AQ372">
        <f>(Table2[[#This Row],[Sharpe Ratio]]-AVERAGE(Table2[Sharpe Ratio]))/_xlfn.STDEV.P(Table2[Sharpe Ratio])</f>
        <v>-7.6734432499661179E-2</v>
      </c>
      <c r="AR3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-0.1002523785074696</v>
      </c>
      <c r="AS372">
        <f>_xlfn.RANK.AVG(Table2[[#This Row],[1Y Return vs Nifty Z-Score]],Table2[1Y Return vs Nifty Z-Score])</f>
        <v>354</v>
      </c>
      <c r="AT372">
        <f>_xlfn.RANK.AVG(Table2[[#This Row],[6M Return vs Nifty Z-Score]],Table2[6M Return vs Nifty Z-Score])</f>
        <v>394</v>
      </c>
      <c r="AU372">
        <f>_xlfn.RANK.AVG(Table2[[#This Row],[Sharpe Ratio Z-Score]],Table2[Sharpe Ratio Z-Score])</f>
        <v>359</v>
      </c>
      <c r="AV372">
        <f>(Table2[[#This Row],[Rank 1Y]]+Table2[[#This Row],[Rank 6M]]+Table2[[#This Row],[Rank Sharpe]])/3</f>
        <v>369</v>
      </c>
    </row>
    <row r="373" spans="1:48" x14ac:dyDescent="0.3">
      <c r="A373" t="s">
        <v>654</v>
      </c>
      <c r="B373" t="s">
        <v>655</v>
      </c>
      <c r="C373" t="s">
        <v>3149</v>
      </c>
      <c r="D373" t="s">
        <v>51</v>
      </c>
      <c r="E373">
        <v>29268.223615559898</v>
      </c>
      <c r="F373">
        <v>1891.35</v>
      </c>
      <c r="G373">
        <v>9.7203017471235196</v>
      </c>
      <c r="H373">
        <f>(Table2[[#This Row],[1Y Return vs Nifty]]-AVERAGE(Table2[1Y Return vs Nifty]))/_xlfn.STDEV.P(Table2[1Y Return vs Nifty])</f>
        <v>-0.24166591172253954</v>
      </c>
      <c r="I373">
        <v>2.21165245590264</v>
      </c>
      <c r="J373">
        <f>(Table2[[#This Row],[1M Return vs Nifty]]-AVERAGE(Table2[1M Return vs Nifty]))/_xlfn.STDEV.P(Table2[1M Return vs Nifty])</f>
        <v>0.28198166844056222</v>
      </c>
      <c r="K373">
        <v>-7.7906872175725104</v>
      </c>
      <c r="L373">
        <f>(Table2[[#This Row],[6M Return vs Nifty]]-AVERAGE(Table2[6M Return vs Nifty]))/_xlfn.STDEV.P(Table2[6M Return vs Nifty])</f>
        <v>-0.51395087056763733</v>
      </c>
      <c r="M373">
        <v>3.9883294279014998</v>
      </c>
      <c r="N373">
        <f>(Table2[[#This Row],[1W Return vs Nifty]]-AVERAGE(Table2[1W Return vs Nifty]))/_xlfn.STDEV.P(Table2[1W Return vs Nifty])</f>
        <v>0.84851644936821535</v>
      </c>
      <c r="O373">
        <v>1850.77</v>
      </c>
      <c r="P373">
        <v>1862.7926339234</v>
      </c>
      <c r="Q373">
        <v>1750.01602881395</v>
      </c>
      <c r="R373">
        <v>60.745474954298899</v>
      </c>
      <c r="S373" s="1">
        <f>(Table2[[#This Row],[Close Price]]-Table2[[#This Row],[20D EMA]])/Table2[[#This Row],[20D EMA]]</f>
        <v>2.1926009174559738E-2</v>
      </c>
      <c r="T373" s="1">
        <f>(Table2[[#This Row],[Close Price]]-Table2[[#This Row],[50D EMA]])/Table2[[#This Row],[50D EMA]]</f>
        <v>1.5330405304670228E-2</v>
      </c>
      <c r="U373" s="1">
        <f>(Table2[[#This Row],[Close Price]]-Table2[[#This Row],[200D EMA]])/Table2[[#This Row],[200D EMA]]</f>
        <v>8.0761529528296433E-2</v>
      </c>
      <c r="V373">
        <v>1.5250961014958599</v>
      </c>
      <c r="W373">
        <v>1858.95</v>
      </c>
      <c r="X373">
        <v>1905</v>
      </c>
      <c r="Y373">
        <v>1798</v>
      </c>
      <c r="Z373">
        <v>1932.15</v>
      </c>
      <c r="AA373">
        <v>1666</v>
      </c>
      <c r="AB373">
        <v>1932.15</v>
      </c>
      <c r="AC373" s="1">
        <f>(Table2[[#This Row],[Close Price]]/Table2[[#This Row],[Day Low]])-1</f>
        <v>1.7429193899782147E-2</v>
      </c>
      <c r="AD373" s="1">
        <f>(Table2[[#This Row],[Day High]]/Table2[[#This Row],[Close Price]])-1</f>
        <v>7.2170671742406434E-3</v>
      </c>
      <c r="AE373" s="1">
        <f>(Table2[[#This Row],[Close Price]]/Table2[[#This Row],[Current Week Low]])-1</f>
        <v>5.1918798665183452E-2</v>
      </c>
      <c r="AF373" s="1">
        <f>(Table2[[#This Row],[Current Week High]]/Table2[[#This Row],[Close Price]])-1</f>
        <v>2.1571893092235728E-2</v>
      </c>
      <c r="AG373" s="1">
        <f>(Table2[[#This Row],[Close Price]]/Table2[[#This Row],[Current Month Low]])-1</f>
        <v>0.13526410564225677</v>
      </c>
      <c r="AH373" s="1">
        <f>(Table2[[#This Row],[Current Month High]]/Table2[[#This Row],[Close Price]])-1</f>
        <v>2.1571893092235728E-2</v>
      </c>
      <c r="AI373">
        <v>7.3307425912708002</v>
      </c>
      <c r="AJ373">
        <v>51.982803648197901</v>
      </c>
      <c r="AK373" t="str">
        <f>IF(AND(Table2[[#This Row],[20D EMA]]&gt;Table2[[#This Row],[50D EMA]],Table2[[#This Row],[50D EMA]]&gt;Table2[[#This Row],[200D EMA]]),"Uptrend","Downtrend/NoTrend")</f>
        <v>Downtrend/NoTrend</v>
      </c>
      <c r="AL373">
        <v>-0.08</v>
      </c>
      <c r="AM373" t="s">
        <v>3190</v>
      </c>
      <c r="AN373">
        <v>3.07</v>
      </c>
      <c r="AO373" t="s">
        <v>3191</v>
      </c>
      <c r="AP373">
        <v>9.7250951640649994E-2</v>
      </c>
      <c r="AQ373">
        <f>(Table2[[#This Row],[Sharpe Ratio]]-AVERAGE(Table2[Sharpe Ratio]))/_xlfn.STDEV.P(Table2[Sharpe Ratio])</f>
        <v>0.36873220803347734</v>
      </c>
      <c r="AR3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3">
        <f>_xlfn.RANK.AVG(Table2[[#This Row],[1Y Return vs Nifty Z-Score]],Table2[1Y Return vs Nifty Z-Score])</f>
        <v>377</v>
      </c>
      <c r="AT373">
        <f>_xlfn.RANK.AVG(Table2[[#This Row],[6M Return vs Nifty Z-Score]],Table2[6M Return vs Nifty Z-Score])</f>
        <v>489</v>
      </c>
      <c r="AU373">
        <f>_xlfn.RANK.AVG(Table2[[#This Row],[Sharpe Ratio Z-Score]],Table2[Sharpe Ratio Z-Score])</f>
        <v>242</v>
      </c>
      <c r="AV373">
        <f>(Table2[[#This Row],[Rank 1Y]]+Table2[[#This Row],[Rank 6M]]+Table2[[#This Row],[Rank Sharpe]])/3</f>
        <v>369.33333333333331</v>
      </c>
    </row>
    <row r="374" spans="1:48" x14ac:dyDescent="0.3">
      <c r="A374" t="s">
        <v>227</v>
      </c>
      <c r="B374" t="s">
        <v>228</v>
      </c>
      <c r="C374" t="s">
        <v>3155</v>
      </c>
      <c r="D374" t="s">
        <v>229</v>
      </c>
      <c r="E374">
        <v>113197.46442126</v>
      </c>
      <c r="F374">
        <v>1849.7</v>
      </c>
      <c r="G374">
        <v>11.6532247488199</v>
      </c>
      <c r="H374">
        <f>(Table2[[#This Row],[1Y Return vs Nifty]]-AVERAGE(Table2[1Y Return vs Nifty]))/_xlfn.STDEV.P(Table2[1Y Return vs Nifty])</f>
        <v>-0.20873173582013643</v>
      </c>
      <c r="I374">
        <v>-8.0506593614992195</v>
      </c>
      <c r="J374">
        <f>(Table2[[#This Row],[1M Return vs Nifty]]-AVERAGE(Table2[1M Return vs Nifty]))/_xlfn.STDEV.P(Table2[1M Return vs Nifty])</f>
        <v>-0.89912233389624363</v>
      </c>
      <c r="K374">
        <v>10.839164381563799</v>
      </c>
      <c r="L374">
        <f>(Table2[[#This Row],[6M Return vs Nifty]]-AVERAGE(Table2[6M Return vs Nifty]))/_xlfn.STDEV.P(Table2[6M Return vs Nifty])</f>
        <v>7.7753009336788304E-2</v>
      </c>
      <c r="M374">
        <v>-6.65180740722277</v>
      </c>
      <c r="N374">
        <f>(Table2[[#This Row],[1W Return vs Nifty]]-AVERAGE(Table2[1W Return vs Nifty]))/_xlfn.STDEV.P(Table2[1W Return vs Nifty])</f>
        <v>-1.4949857211835027</v>
      </c>
      <c r="O374">
        <v>1934.4</v>
      </c>
      <c r="P374">
        <v>1924.32967182779</v>
      </c>
      <c r="Q374">
        <v>1736.0328434488799</v>
      </c>
      <c r="R374">
        <v>16.380861212159701</v>
      </c>
      <c r="S374" s="1">
        <f>(Table2[[#This Row],[Close Price]]-Table2[[#This Row],[20D EMA]])/Table2[[#This Row],[20D EMA]]</f>
        <v>-4.3786186931348246E-2</v>
      </c>
      <c r="T374" s="1">
        <f>(Table2[[#This Row],[Close Price]]-Table2[[#This Row],[50D EMA]])/Table2[[#This Row],[50D EMA]]</f>
        <v>-3.8782165509563794E-2</v>
      </c>
      <c r="U374" s="1">
        <f>(Table2[[#This Row],[Close Price]]-Table2[[#This Row],[200D EMA]])/Table2[[#This Row],[200D EMA]]</f>
        <v>6.5475233939297994E-2</v>
      </c>
      <c r="V374">
        <v>1.16413758778611</v>
      </c>
      <c r="W374">
        <v>1763.65</v>
      </c>
      <c r="X374">
        <v>1865</v>
      </c>
      <c r="Y374">
        <v>1763.65</v>
      </c>
      <c r="Z374">
        <v>1970</v>
      </c>
      <c r="AA374">
        <v>1763.65</v>
      </c>
      <c r="AB374">
        <v>2065.4</v>
      </c>
      <c r="AC374" s="1">
        <f>(Table2[[#This Row],[Close Price]]/Table2[[#This Row],[Day Low]])-1</f>
        <v>4.8790859864485503E-2</v>
      </c>
      <c r="AD374" s="1">
        <f>(Table2[[#This Row],[Day High]]/Table2[[#This Row],[Close Price]])-1</f>
        <v>8.2716116126939632E-3</v>
      </c>
      <c r="AE374" s="1">
        <f>(Table2[[#This Row],[Close Price]]/Table2[[#This Row],[Current Week Low]])-1</f>
        <v>4.8790859864485503E-2</v>
      </c>
      <c r="AF374" s="1">
        <f>(Table2[[#This Row],[Current Week High]]/Table2[[#This Row],[Close Price]])-1</f>
        <v>6.5037573660593484E-2</v>
      </c>
      <c r="AG374" s="1">
        <f>(Table2[[#This Row],[Close Price]]/Table2[[#This Row],[Current Month Low]])-1</f>
        <v>4.8790859864485503E-2</v>
      </c>
      <c r="AH374" s="1">
        <f>(Table2[[#This Row],[Current Month High]]/Table2[[#This Row],[Close Price]])-1</f>
        <v>0.11661350489268529</v>
      </c>
      <c r="AI374">
        <v>13.856301021787299</v>
      </c>
      <c r="AJ374">
        <v>50.034472969136502</v>
      </c>
      <c r="AK374" t="str">
        <f>IF(AND(Table2[[#This Row],[20D EMA]]&gt;Table2[[#This Row],[50D EMA]],Table2[[#This Row],[50D EMA]]&gt;Table2[[#This Row],[200D EMA]]),"Uptrend","Downtrend/NoTrend")</f>
        <v>Uptrend</v>
      </c>
      <c r="AL374">
        <v>0.03</v>
      </c>
      <c r="AM374" t="s">
        <v>3191</v>
      </c>
      <c r="AN374">
        <v>-7.51</v>
      </c>
      <c r="AO374" t="s">
        <v>3190</v>
      </c>
      <c r="AP374">
        <v>2.3074070542511999E-2</v>
      </c>
      <c r="AQ374">
        <f>(Table2[[#This Row],[Sharpe Ratio]]-AVERAGE(Table2[Sharpe Ratio]))/_xlfn.STDEV.P(Table2[Sharpe Ratio])</f>
        <v>-0.50045021414601676</v>
      </c>
      <c r="AR3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-3.0255369957091114</v>
      </c>
      <c r="AS374">
        <f>_xlfn.RANK.AVG(Table2[[#This Row],[1Y Return vs Nifty Z-Score]],Table2[1Y Return vs Nifty Z-Score])</f>
        <v>366</v>
      </c>
      <c r="AT374">
        <f>_xlfn.RANK.AVG(Table2[[#This Row],[6M Return vs Nifty Z-Score]],Table2[6M Return vs Nifty Z-Score])</f>
        <v>282</v>
      </c>
      <c r="AU374">
        <f>_xlfn.RANK.AVG(Table2[[#This Row],[Sharpe Ratio Z-Score]],Table2[Sharpe Ratio Z-Score])</f>
        <v>462</v>
      </c>
      <c r="AV374">
        <f>(Table2[[#This Row],[Rank 1Y]]+Table2[[#This Row],[Rank 6M]]+Table2[[#This Row],[Rank Sharpe]])/3</f>
        <v>370</v>
      </c>
    </row>
    <row r="375" spans="1:48" x14ac:dyDescent="0.3">
      <c r="A375" t="s">
        <v>816</v>
      </c>
      <c r="B375" t="s">
        <v>817</v>
      </c>
      <c r="C375" t="s">
        <v>3156</v>
      </c>
      <c r="D375" t="s">
        <v>432</v>
      </c>
      <c r="E375">
        <v>19720.7605060799</v>
      </c>
      <c r="F375">
        <v>8444.9</v>
      </c>
      <c r="G375">
        <v>-1.28565973643859</v>
      </c>
      <c r="H375">
        <f>(Table2[[#This Row],[1Y Return vs Nifty]]-AVERAGE(Table2[1Y Return vs Nifty]))/_xlfn.STDEV.P(Table2[1Y Return vs Nifty])</f>
        <v>-0.42919136987922435</v>
      </c>
      <c r="I375">
        <v>-5.5945905609017998</v>
      </c>
      <c r="J375">
        <f>(Table2[[#This Row],[1M Return vs Nifty]]-AVERAGE(Table2[1M Return vs Nifty]))/_xlfn.STDEV.P(Table2[1M Return vs Nifty])</f>
        <v>-0.61644989692340246</v>
      </c>
      <c r="K375">
        <v>25.1364861427585</v>
      </c>
      <c r="L375">
        <f>(Table2[[#This Row],[6M Return vs Nifty]]-AVERAGE(Table2[6M Return vs Nifty]))/_xlfn.STDEV.P(Table2[6M Return vs Nifty])</f>
        <v>0.53185113853139132</v>
      </c>
      <c r="M375">
        <v>-2.12363323162907</v>
      </c>
      <c r="N375">
        <f>(Table2[[#This Row],[1W Return vs Nifty]]-AVERAGE(Table2[1W Return vs Nifty]))/_xlfn.STDEV.P(Table2[1W Return vs Nifty])</f>
        <v>-0.49765023823093463</v>
      </c>
      <c r="O375">
        <v>8422</v>
      </c>
      <c r="P375">
        <v>8278.6760426519304</v>
      </c>
      <c r="Q375">
        <v>7586.8581248692899</v>
      </c>
      <c r="R375">
        <v>40.654738116704202</v>
      </c>
      <c r="S375" s="1">
        <f>(Table2[[#This Row],[Close Price]]-Table2[[#This Row],[20D EMA]])/Table2[[#This Row],[20D EMA]]</f>
        <v>2.7190691047256754E-3</v>
      </c>
      <c r="T375" s="1">
        <f>(Table2[[#This Row],[Close Price]]-Table2[[#This Row],[50D EMA]])/Table2[[#This Row],[50D EMA]]</f>
        <v>2.0078567695085491E-2</v>
      </c>
      <c r="U375" s="1">
        <f>(Table2[[#This Row],[Close Price]]-Table2[[#This Row],[200D EMA]])/Table2[[#This Row],[200D EMA]]</f>
        <v>0.11309581133698773</v>
      </c>
      <c r="V375">
        <v>0.66841178619539698</v>
      </c>
      <c r="W375">
        <v>8240</v>
      </c>
      <c r="X375">
        <v>8524.85</v>
      </c>
      <c r="Y375">
        <v>8201</v>
      </c>
      <c r="Z375">
        <v>9034.9500000000007</v>
      </c>
      <c r="AA375">
        <v>8201</v>
      </c>
      <c r="AB375">
        <v>9034.9500000000007</v>
      </c>
      <c r="AC375" s="1">
        <f>(Table2[[#This Row],[Close Price]]/Table2[[#This Row],[Day Low]])-1</f>
        <v>2.4866504854368809E-2</v>
      </c>
      <c r="AD375" s="1">
        <f>(Table2[[#This Row],[Day High]]/Table2[[#This Row],[Close Price]])-1</f>
        <v>9.4672524245402734E-3</v>
      </c>
      <c r="AE375" s="1">
        <f>(Table2[[#This Row],[Close Price]]/Table2[[#This Row],[Current Week Low]])-1</f>
        <v>2.9740275576149111E-2</v>
      </c>
      <c r="AF375" s="1">
        <f>(Table2[[#This Row],[Current Week High]]/Table2[[#This Row],[Close Price]])-1</f>
        <v>6.9870572771732142E-2</v>
      </c>
      <c r="AG375" s="1">
        <f>(Table2[[#This Row],[Close Price]]/Table2[[#This Row],[Current Month Low]])-1</f>
        <v>2.9740275576149111E-2</v>
      </c>
      <c r="AH375" s="1">
        <f>(Table2[[#This Row],[Current Month High]]/Table2[[#This Row],[Close Price]])-1</f>
        <v>6.9870572771732142E-2</v>
      </c>
      <c r="AI375">
        <v>12.3601226775924</v>
      </c>
      <c r="AJ375">
        <v>53.918638136550797</v>
      </c>
      <c r="AK375" t="str">
        <f>IF(AND(Table2[[#This Row],[20D EMA]]&gt;Table2[[#This Row],[50D EMA]],Table2[[#This Row],[50D EMA]]&gt;Table2[[#This Row],[200D EMA]]),"Uptrend","Downtrend/NoTrend")</f>
        <v>Uptrend</v>
      </c>
      <c r="AL375">
        <v>7.0000000000000007E-2</v>
      </c>
      <c r="AM375" t="s">
        <v>3191</v>
      </c>
      <c r="AN375">
        <v>-2.27</v>
      </c>
      <c r="AO375" t="s">
        <v>3190</v>
      </c>
      <c r="AP375">
        <v>1.3316764037163E-2</v>
      </c>
      <c r="AQ375">
        <f>(Table2[[#This Row],[Sharpe Ratio]]-AVERAGE(Table2[Sharpe Ratio]))/_xlfn.STDEV.P(Table2[Sharpe Ratio])</f>
        <v>-0.61478340228649064</v>
      </c>
      <c r="AR3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-1.6262237687886607</v>
      </c>
      <c r="AS375">
        <f>_xlfn.RANK.AVG(Table2[[#This Row],[1Y Return vs Nifty Z-Score]],Table2[1Y Return vs Nifty Z-Score])</f>
        <v>452</v>
      </c>
      <c r="AT375">
        <f>_xlfn.RANK.AVG(Table2[[#This Row],[6M Return vs Nifty Z-Score]],Table2[6M Return vs Nifty Z-Score])</f>
        <v>165</v>
      </c>
      <c r="AU375">
        <f>_xlfn.RANK.AVG(Table2[[#This Row],[Sharpe Ratio Z-Score]],Table2[Sharpe Ratio Z-Score])</f>
        <v>494</v>
      </c>
      <c r="AV375">
        <f>(Table2[[#This Row],[Rank 1Y]]+Table2[[#This Row],[Rank 6M]]+Table2[[#This Row],[Rank Sharpe]])/3</f>
        <v>370.33333333333331</v>
      </c>
    </row>
    <row r="376" spans="1:48" x14ac:dyDescent="0.3">
      <c r="A376" t="s">
        <v>674</v>
      </c>
      <c r="B376" t="s">
        <v>675</v>
      </c>
      <c r="C376" t="s">
        <v>3149</v>
      </c>
      <c r="D376" t="s">
        <v>275</v>
      </c>
      <c r="E376">
        <v>27593.593790219998</v>
      </c>
      <c r="F376">
        <v>3356.1</v>
      </c>
      <c r="G376">
        <v>7.6601020870145202</v>
      </c>
      <c r="H376">
        <f>(Table2[[#This Row],[1Y Return vs Nifty]]-AVERAGE(Table2[1Y Return vs Nifty]))/_xlfn.STDEV.P(Table2[1Y Return vs Nifty])</f>
        <v>-0.27676869540329307</v>
      </c>
      <c r="I376">
        <v>3.0597981058349402</v>
      </c>
      <c r="J376">
        <f>(Table2[[#This Row],[1M Return vs Nifty]]-AVERAGE(Table2[1M Return vs Nifty]))/_xlfn.STDEV.P(Table2[1M Return vs Nifty])</f>
        <v>0.37959595258274947</v>
      </c>
      <c r="K376">
        <v>36.524575855007598</v>
      </c>
      <c r="L376">
        <f>(Table2[[#This Row],[6M Return vs Nifty]]-AVERAGE(Table2[6M Return vs Nifty]))/_xlfn.STDEV.P(Table2[6M Return vs Nifty])</f>
        <v>0.89354896696443475</v>
      </c>
      <c r="M376">
        <v>-5.3152436228070101</v>
      </c>
      <c r="N376">
        <f>(Table2[[#This Row],[1W Return vs Nifty]]-AVERAGE(Table2[1W Return vs Nifty]))/_xlfn.STDEV.P(Table2[1W Return vs Nifty])</f>
        <v>-1.2006060361855353</v>
      </c>
      <c r="O376">
        <v>3396.42</v>
      </c>
      <c r="P376">
        <v>3312.4870222323002</v>
      </c>
      <c r="Q376">
        <v>2888.04551030528</v>
      </c>
      <c r="R376">
        <v>34.142695406350597</v>
      </c>
      <c r="S376" s="1">
        <f>(Table2[[#This Row],[Close Price]]-Table2[[#This Row],[20D EMA]])/Table2[[#This Row],[20D EMA]]</f>
        <v>-1.1871323334569977E-2</v>
      </c>
      <c r="T376" s="1">
        <f>(Table2[[#This Row],[Close Price]]-Table2[[#This Row],[50D EMA]])/Table2[[#This Row],[50D EMA]]</f>
        <v>1.3166233550496665E-2</v>
      </c>
      <c r="U376" s="1">
        <f>(Table2[[#This Row],[Close Price]]-Table2[[#This Row],[200D EMA]])/Table2[[#This Row],[200D EMA]]</f>
        <v>0.16206617521246899</v>
      </c>
      <c r="V376">
        <v>1.04079320834248</v>
      </c>
      <c r="W376">
        <v>3312.1</v>
      </c>
      <c r="X376">
        <v>3382.75</v>
      </c>
      <c r="Y376">
        <v>3279</v>
      </c>
      <c r="Z376">
        <v>3519.3</v>
      </c>
      <c r="AA376">
        <v>3279</v>
      </c>
      <c r="AB376">
        <v>3653.95</v>
      </c>
      <c r="AC376" s="1">
        <f>(Table2[[#This Row],[Close Price]]/Table2[[#This Row],[Day Low]])-1</f>
        <v>1.3284623048821054E-2</v>
      </c>
      <c r="AD376" s="1">
        <f>(Table2[[#This Row],[Day High]]/Table2[[#This Row],[Close Price]])-1</f>
        <v>7.9407645779328018E-3</v>
      </c>
      <c r="AE376" s="1">
        <f>(Table2[[#This Row],[Close Price]]/Table2[[#This Row],[Current Week Low]])-1</f>
        <v>2.3513266239707287E-2</v>
      </c>
      <c r="AF376" s="1">
        <f>(Table2[[#This Row],[Current Week High]]/Table2[[#This Row],[Close Price]])-1</f>
        <v>4.862787163672122E-2</v>
      </c>
      <c r="AG376" s="1">
        <f>(Table2[[#This Row],[Close Price]]/Table2[[#This Row],[Current Month Low]])-1</f>
        <v>2.3513266239707287E-2</v>
      </c>
      <c r="AH376" s="1">
        <f>(Table2[[#This Row],[Current Month High]]/Table2[[#This Row],[Close Price]])-1</f>
        <v>8.8748845386013464E-2</v>
      </c>
      <c r="AI376">
        <v>8.8748845386013393</v>
      </c>
      <c r="AJ376">
        <v>72.665534804753804</v>
      </c>
      <c r="AK376" t="str">
        <f>IF(AND(Table2[[#This Row],[20D EMA]]&gt;Table2[[#This Row],[50D EMA]],Table2[[#This Row],[50D EMA]]&gt;Table2[[#This Row],[200D EMA]]),"Uptrend","Downtrend/NoTrend")</f>
        <v>Uptrend</v>
      </c>
      <c r="AL376">
        <v>0.01</v>
      </c>
      <c r="AM376" t="s">
        <v>3191</v>
      </c>
      <c r="AN376">
        <v>-1.74</v>
      </c>
      <c r="AO376" t="s">
        <v>3190</v>
      </c>
      <c r="AP376">
        <v>-2.0563408518275001E-2</v>
      </c>
      <c r="AQ376">
        <f>(Table2[[#This Row],[Sharpe Ratio]]-AVERAGE(Table2[Sharpe Ratio]))/_xlfn.STDEV.P(Table2[Sharpe Ratio])</f>
        <v>-1.0117810922626203</v>
      </c>
      <c r="AR3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-1.2160109043042644</v>
      </c>
      <c r="AS376">
        <f>_xlfn.RANK.AVG(Table2[[#This Row],[1Y Return vs Nifty Z-Score]],Table2[1Y Return vs Nifty Z-Score])</f>
        <v>391</v>
      </c>
      <c r="AT376">
        <f>_xlfn.RANK.AVG(Table2[[#This Row],[6M Return vs Nifty Z-Score]],Table2[6M Return vs Nifty Z-Score])</f>
        <v>98</v>
      </c>
      <c r="AU376">
        <f>_xlfn.RANK.AVG(Table2[[#This Row],[Sharpe Ratio Z-Score]],Table2[Sharpe Ratio Z-Score])</f>
        <v>624</v>
      </c>
      <c r="AV376">
        <f>(Table2[[#This Row],[Rank 1Y]]+Table2[[#This Row],[Rank 6M]]+Table2[[#This Row],[Rank Sharpe]])/3</f>
        <v>371</v>
      </c>
    </row>
    <row r="377" spans="1:48" x14ac:dyDescent="0.3">
      <c r="A377" t="s">
        <v>1026</v>
      </c>
      <c r="B377" t="s">
        <v>1027</v>
      </c>
      <c r="C377" t="s">
        <v>3151</v>
      </c>
      <c r="D377" t="s">
        <v>229</v>
      </c>
      <c r="E377">
        <v>13812.546422359999</v>
      </c>
      <c r="F377">
        <v>1683.5</v>
      </c>
      <c r="G377">
        <v>21.107505166484898</v>
      </c>
      <c r="H377">
        <f>(Table2[[#This Row],[1Y Return vs Nifty]]-AVERAGE(Table2[1Y Return vs Nifty]))/_xlfn.STDEV.P(Table2[1Y Return vs Nifty])</f>
        <v>-4.7644649561263533E-2</v>
      </c>
      <c r="I377">
        <v>3.0833775622742401</v>
      </c>
      <c r="J377">
        <f>(Table2[[#This Row],[1M Return vs Nifty]]-AVERAGE(Table2[1M Return vs Nifty]))/_xlfn.STDEV.P(Table2[1M Return vs Nifty])</f>
        <v>0.38230974562167841</v>
      </c>
      <c r="K377">
        <v>-18.015425932073999</v>
      </c>
      <c r="L377">
        <f>(Table2[[#This Row],[6M Return vs Nifty]]-AVERAGE(Table2[6M Return vs Nifty]))/_xlfn.STDEV.P(Table2[6M Return vs Nifty])</f>
        <v>-0.83869943532056335</v>
      </c>
      <c r="M377">
        <v>0.48899367236646601</v>
      </c>
      <c r="N377">
        <f>(Table2[[#This Row],[1W Return vs Nifty]]-AVERAGE(Table2[1W Return vs Nifty]))/_xlfn.STDEV.P(Table2[1W Return vs Nifty])</f>
        <v>7.7783791916464742E-2</v>
      </c>
      <c r="O377">
        <v>1680.32</v>
      </c>
      <c r="P377">
        <v>1666.19023037647</v>
      </c>
      <c r="Q377">
        <v>1618.12360045383</v>
      </c>
      <c r="R377">
        <v>48.366757199540103</v>
      </c>
      <c r="S377" s="1">
        <f>(Table2[[#This Row],[Close Price]]-Table2[[#This Row],[20D EMA]])/Table2[[#This Row],[20D EMA]]</f>
        <v>1.8924966673015044E-3</v>
      </c>
      <c r="T377" s="1">
        <f>(Table2[[#This Row],[Close Price]]-Table2[[#This Row],[50D EMA]])/Table2[[#This Row],[50D EMA]]</f>
        <v>1.0388831543934145E-2</v>
      </c>
      <c r="U377" s="1">
        <f>(Table2[[#This Row],[Close Price]]-Table2[[#This Row],[200D EMA]])/Table2[[#This Row],[200D EMA]]</f>
        <v>4.0402599361281218E-2</v>
      </c>
      <c r="V377">
        <v>1.0817842899039001</v>
      </c>
      <c r="W377">
        <v>1642</v>
      </c>
      <c r="X377">
        <v>1704.95</v>
      </c>
      <c r="Y377">
        <v>1642</v>
      </c>
      <c r="Z377">
        <v>1787</v>
      </c>
      <c r="AA377">
        <v>1552.7</v>
      </c>
      <c r="AB377">
        <v>1787</v>
      </c>
      <c r="AC377" s="1">
        <f>(Table2[[#This Row],[Close Price]]/Table2[[#This Row],[Day Low]])-1</f>
        <v>2.5274056029232606E-2</v>
      </c>
      <c r="AD377" s="1">
        <f>(Table2[[#This Row],[Day High]]/Table2[[#This Row],[Close Price]])-1</f>
        <v>1.2741312741312738E-2</v>
      </c>
      <c r="AE377" s="1">
        <f>(Table2[[#This Row],[Close Price]]/Table2[[#This Row],[Current Week Low]])-1</f>
        <v>2.5274056029232606E-2</v>
      </c>
      <c r="AF377" s="1">
        <f>(Table2[[#This Row],[Current Week High]]/Table2[[#This Row],[Close Price]])-1</f>
        <v>6.1479061479061459E-2</v>
      </c>
      <c r="AG377" s="1">
        <f>(Table2[[#This Row],[Close Price]]/Table2[[#This Row],[Current Month Low]])-1</f>
        <v>8.4240355509757059E-2</v>
      </c>
      <c r="AH377" s="1">
        <f>(Table2[[#This Row],[Current Month High]]/Table2[[#This Row],[Close Price]])-1</f>
        <v>6.1479061479061459E-2</v>
      </c>
      <c r="AI377">
        <v>31.983961983961901</v>
      </c>
      <c r="AJ377">
        <v>65.373280943025506</v>
      </c>
      <c r="AK377" t="str">
        <f>IF(AND(Table2[[#This Row],[20D EMA]]&gt;Table2[[#This Row],[50D EMA]],Table2[[#This Row],[50D EMA]]&gt;Table2[[#This Row],[200D EMA]]),"Uptrend","Downtrend/NoTrend")</f>
        <v>Uptrend</v>
      </c>
      <c r="AL377">
        <v>0.05</v>
      </c>
      <c r="AM377" t="s">
        <v>3191</v>
      </c>
      <c r="AN377">
        <v>-3.78</v>
      </c>
      <c r="AO377" t="s">
        <v>3190</v>
      </c>
      <c r="AP377">
        <v>0.110590048752455</v>
      </c>
      <c r="AQ377">
        <f>(Table2[[#This Row],[Sharpe Ratio]]-AVERAGE(Table2[Sharpe Ratio]))/_xlfn.STDEV.P(Table2[Sharpe Ratio])</f>
        <v>0.52503574311992629</v>
      </c>
      <c r="AR3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9.8785195776242521E-2</v>
      </c>
      <c r="AS377">
        <f>_xlfn.RANK.AVG(Table2[[#This Row],[1Y Return vs Nifty Z-Score]],Table2[1Y Return vs Nifty Z-Score])</f>
        <v>299</v>
      </c>
      <c r="AT377">
        <f>_xlfn.RANK.AVG(Table2[[#This Row],[6M Return vs Nifty Z-Score]],Table2[6M Return vs Nifty Z-Score])</f>
        <v>610</v>
      </c>
      <c r="AU377">
        <f>_xlfn.RANK.AVG(Table2[[#This Row],[Sharpe Ratio Z-Score]],Table2[Sharpe Ratio Z-Score])</f>
        <v>204</v>
      </c>
      <c r="AV377">
        <f>(Table2[[#This Row],[Rank 1Y]]+Table2[[#This Row],[Rank 6M]]+Table2[[#This Row],[Rank Sharpe]])/3</f>
        <v>371</v>
      </c>
    </row>
    <row r="378" spans="1:48" x14ac:dyDescent="0.3">
      <c r="A378" t="s">
        <v>1765</v>
      </c>
      <c r="B378" t="s">
        <v>1766</v>
      </c>
      <c r="C378" t="s">
        <v>3148</v>
      </c>
      <c r="D378" t="s">
        <v>48</v>
      </c>
      <c r="E378">
        <v>4632.1001295400001</v>
      </c>
      <c r="F378">
        <v>666.6</v>
      </c>
      <c r="G378">
        <v>-20.5217219382621</v>
      </c>
      <c r="H378">
        <f>(Table2[[#This Row],[1Y Return vs Nifty]]-AVERAGE(Table2[1Y Return vs Nifty]))/_xlfn.STDEV.P(Table2[1Y Return vs Nifty])</f>
        <v>-0.75694568583926392</v>
      </c>
      <c r="I378">
        <v>-2.2884246359018601</v>
      </c>
      <c r="J378">
        <f>(Table2[[#This Row],[1M Return vs Nifty]]-AVERAGE(Table2[1M Return vs Nifty]))/_xlfn.STDEV.P(Table2[1M Return vs Nifty])</f>
        <v>-0.2359385778475786</v>
      </c>
      <c r="K378">
        <v>-0.25961691286104999</v>
      </c>
      <c r="L378">
        <f>(Table2[[#This Row],[6M Return vs Nifty]]-AVERAGE(Table2[6M Return vs Nifty]))/_xlfn.STDEV.P(Table2[6M Return vs Nifty])</f>
        <v>-0.27475607637306809</v>
      </c>
      <c r="M378">
        <v>3.8448580379600199</v>
      </c>
      <c r="N378">
        <f>(Table2[[#This Row],[1W Return vs Nifty]]-AVERAGE(Table2[1W Return vs Nifty]))/_xlfn.STDEV.P(Table2[1W Return vs Nifty])</f>
        <v>0.81691671348605899</v>
      </c>
      <c r="O378">
        <v>662.25</v>
      </c>
      <c r="P378">
        <v>669.59897263837104</v>
      </c>
      <c r="Q378">
        <v>629.25093435982501</v>
      </c>
      <c r="R378">
        <v>57.0637093594151</v>
      </c>
      <c r="S378" s="1">
        <f>(Table2[[#This Row],[Close Price]]-Table2[[#This Row],[20D EMA]])/Table2[[#This Row],[20D EMA]]</f>
        <v>6.5685164212910879E-3</v>
      </c>
      <c r="T378" s="1">
        <f>(Table2[[#This Row],[Close Price]]-Table2[[#This Row],[50D EMA]])/Table2[[#This Row],[50D EMA]]</f>
        <v>-4.4787593185132675E-3</v>
      </c>
      <c r="U378" s="1">
        <f>(Table2[[#This Row],[Close Price]]-Table2[[#This Row],[200D EMA]])/Table2[[#This Row],[200D EMA]]</f>
        <v>5.9354803625635416E-2</v>
      </c>
      <c r="V378">
        <v>0.57315391666056004</v>
      </c>
      <c r="W378">
        <v>646.6</v>
      </c>
      <c r="X378">
        <v>675</v>
      </c>
      <c r="Y378">
        <v>617.04999999999995</v>
      </c>
      <c r="Z378">
        <v>684.8</v>
      </c>
      <c r="AA378">
        <v>601</v>
      </c>
      <c r="AB378">
        <v>684.8</v>
      </c>
      <c r="AC378" s="1">
        <f>(Table2[[#This Row],[Close Price]]/Table2[[#This Row],[Day Low]])-1</f>
        <v>3.0931023816888281E-2</v>
      </c>
      <c r="AD378" s="1">
        <f>(Table2[[#This Row],[Day High]]/Table2[[#This Row],[Close Price]])-1</f>
        <v>1.2601260126012592E-2</v>
      </c>
      <c r="AE378" s="1">
        <f>(Table2[[#This Row],[Close Price]]/Table2[[#This Row],[Current Week Low]])-1</f>
        <v>8.0301434243578385E-2</v>
      </c>
      <c r="AF378" s="1">
        <f>(Table2[[#This Row],[Current Week High]]/Table2[[#This Row],[Close Price]])-1</f>
        <v>2.7302730273027098E-2</v>
      </c>
      <c r="AG378" s="1">
        <f>(Table2[[#This Row],[Close Price]]/Table2[[#This Row],[Current Month Low]])-1</f>
        <v>0.10915141430948427</v>
      </c>
      <c r="AH378" s="1">
        <f>(Table2[[#This Row],[Current Month High]]/Table2[[#This Row],[Close Price]])-1</f>
        <v>2.7302730273027098E-2</v>
      </c>
      <c r="AI378">
        <v>51.372637263726297</v>
      </c>
      <c r="AJ378">
        <v>56.203866432337399</v>
      </c>
      <c r="AK378" t="str">
        <f>IF(AND(Table2[[#This Row],[20D EMA]]&gt;Table2[[#This Row],[50D EMA]],Table2[[#This Row],[50D EMA]]&gt;Table2[[#This Row],[200D EMA]]),"Uptrend","Downtrend/NoTrend")</f>
        <v>Downtrend/NoTrend</v>
      </c>
      <c r="AL378">
        <v>-0.1</v>
      </c>
      <c r="AM378" t="s">
        <v>3190</v>
      </c>
      <c r="AN378">
        <v>-1.35</v>
      </c>
      <c r="AO378" t="s">
        <v>3190</v>
      </c>
      <c r="AP378">
        <v>0.14433300054695</v>
      </c>
      <c r="AQ378">
        <f>(Table2[[#This Row],[Sharpe Ratio]]-AVERAGE(Table2[Sharpe Ratio]))/_xlfn.STDEV.P(Table2[Sharpe Ratio])</f>
        <v>0.92042552141786138</v>
      </c>
      <c r="AR3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8">
        <f>_xlfn.RANK.AVG(Table2[[#This Row],[1Y Return vs Nifty Z-Score]],Table2[1Y Return vs Nifty Z-Score])</f>
        <v>576</v>
      </c>
      <c r="AT378">
        <f>_xlfn.RANK.AVG(Table2[[#This Row],[6M Return vs Nifty Z-Score]],Table2[6M Return vs Nifty Z-Score])</f>
        <v>411</v>
      </c>
      <c r="AU378">
        <f>_xlfn.RANK.AVG(Table2[[#This Row],[Sharpe Ratio Z-Score]],Table2[Sharpe Ratio Z-Score])</f>
        <v>129</v>
      </c>
      <c r="AV378">
        <f>(Table2[[#This Row],[Rank 1Y]]+Table2[[#This Row],[Rank 6M]]+Table2[[#This Row],[Rank Sharpe]])/3</f>
        <v>372</v>
      </c>
    </row>
    <row r="379" spans="1:48" x14ac:dyDescent="0.3">
      <c r="A379" t="s">
        <v>1391</v>
      </c>
      <c r="B379" t="s">
        <v>1392</v>
      </c>
      <c r="C379" t="s">
        <v>3157</v>
      </c>
      <c r="D379" t="s">
        <v>303</v>
      </c>
      <c r="E379">
        <v>8103.1936764820002</v>
      </c>
      <c r="F379">
        <v>207.92</v>
      </c>
      <c r="G379">
        <v>-0.79248802106192695</v>
      </c>
      <c r="H379">
        <f>(Table2[[#This Row],[1Y Return vs Nifty]]-AVERAGE(Table2[1Y Return vs Nifty]))/_xlfn.STDEV.P(Table2[1Y Return vs Nifty])</f>
        <v>-0.42078844642596197</v>
      </c>
      <c r="I379">
        <v>0.47873473679004902</v>
      </c>
      <c r="J379">
        <f>(Table2[[#This Row],[1M Return vs Nifty]]-AVERAGE(Table2[1M Return vs Nifty]))/_xlfn.STDEV.P(Table2[1M Return vs Nifty])</f>
        <v>8.2537713688227127E-2</v>
      </c>
      <c r="K379">
        <v>-8.0901321384248703</v>
      </c>
      <c r="L379">
        <f>(Table2[[#This Row],[6M Return vs Nifty]]-AVERAGE(Table2[6M Return vs Nifty]))/_xlfn.STDEV.P(Table2[6M Return vs Nifty])</f>
        <v>-0.52346155939643235</v>
      </c>
      <c r="M379">
        <v>-2.7486400013062</v>
      </c>
      <c r="N379">
        <f>(Table2[[#This Row],[1W Return vs Nifty]]-AVERAGE(Table2[1W Return vs Nifty]))/_xlfn.STDEV.P(Table2[1W Return vs Nifty])</f>
        <v>-0.63530868605396629</v>
      </c>
      <c r="O379">
        <v>214.04</v>
      </c>
      <c r="P379">
        <v>215.91857893716701</v>
      </c>
      <c r="Q379">
        <v>206.57408144607999</v>
      </c>
      <c r="R379">
        <v>41.218345887864402</v>
      </c>
      <c r="S379" s="1">
        <f>(Table2[[#This Row],[Close Price]]-Table2[[#This Row],[20D EMA]])/Table2[[#This Row],[20D EMA]]</f>
        <v>-2.8592786395066364E-2</v>
      </c>
      <c r="T379" s="1">
        <f>(Table2[[#This Row],[Close Price]]-Table2[[#This Row],[50D EMA]])/Table2[[#This Row],[50D EMA]]</f>
        <v>-3.7044421913755912E-2</v>
      </c>
      <c r="U379" s="1">
        <f>(Table2[[#This Row],[Close Price]]-Table2[[#This Row],[200D EMA]])/Table2[[#This Row],[200D EMA]]</f>
        <v>6.5154279980245864E-3</v>
      </c>
      <c r="V379">
        <v>0.46052221386036901</v>
      </c>
      <c r="W379">
        <v>206.29</v>
      </c>
      <c r="X379">
        <v>212.81</v>
      </c>
      <c r="Y379">
        <v>206.29</v>
      </c>
      <c r="Z379">
        <v>225.5</v>
      </c>
      <c r="AA379">
        <v>206.29</v>
      </c>
      <c r="AB379">
        <v>225.5</v>
      </c>
      <c r="AC379" s="1">
        <f>(Table2[[#This Row],[Close Price]]/Table2[[#This Row],[Day Low]])-1</f>
        <v>7.90149789131811E-3</v>
      </c>
      <c r="AD379" s="1">
        <f>(Table2[[#This Row],[Day High]]/Table2[[#This Row],[Close Price]])-1</f>
        <v>2.3518661023470555E-2</v>
      </c>
      <c r="AE379" s="1">
        <f>(Table2[[#This Row],[Close Price]]/Table2[[#This Row],[Current Week Low]])-1</f>
        <v>7.90149789131811E-3</v>
      </c>
      <c r="AF379" s="1">
        <f>(Table2[[#This Row],[Current Week High]]/Table2[[#This Row],[Close Price]])-1</f>
        <v>8.4551750673335979E-2</v>
      </c>
      <c r="AG379" s="1">
        <f>(Table2[[#This Row],[Close Price]]/Table2[[#This Row],[Current Month Low]])-1</f>
        <v>7.90149789131811E-3</v>
      </c>
      <c r="AH379" s="1">
        <f>(Table2[[#This Row],[Current Month High]]/Table2[[#This Row],[Close Price]])-1</f>
        <v>8.4551750673335979E-2</v>
      </c>
      <c r="AI379">
        <v>26.010003847633701</v>
      </c>
      <c r="AJ379">
        <v>40.867208672086697</v>
      </c>
      <c r="AK379" t="str">
        <f>IF(AND(Table2[[#This Row],[20D EMA]]&gt;Table2[[#This Row],[50D EMA]],Table2[[#This Row],[50D EMA]]&gt;Table2[[#This Row],[200D EMA]]),"Uptrend","Downtrend/NoTrend")</f>
        <v>Downtrend/NoTrend</v>
      </c>
      <c r="AL379">
        <v>-7.0000000000000007E-2</v>
      </c>
      <c r="AM379" t="s">
        <v>3190</v>
      </c>
      <c r="AN379">
        <v>-2.98</v>
      </c>
      <c r="AO379" t="s">
        <v>3190</v>
      </c>
      <c r="AP379">
        <v>0.120611721331241</v>
      </c>
      <c r="AQ379">
        <f>(Table2[[#This Row],[Sharpe Ratio]]-AVERAGE(Table2[Sharpe Ratio]))/_xlfn.STDEV.P(Table2[Sharpe Ratio])</f>
        <v>0.6424666935368708</v>
      </c>
      <c r="AR3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79">
        <f>_xlfn.RANK.AVG(Table2[[#This Row],[1Y Return vs Nifty Z-Score]],Table2[1Y Return vs Nifty Z-Score])</f>
        <v>450</v>
      </c>
      <c r="AT379">
        <f>_xlfn.RANK.AVG(Table2[[#This Row],[6M Return vs Nifty Z-Score]],Table2[6M Return vs Nifty Z-Score])</f>
        <v>492</v>
      </c>
      <c r="AU379">
        <f>_xlfn.RANK.AVG(Table2[[#This Row],[Sharpe Ratio Z-Score]],Table2[Sharpe Ratio Z-Score])</f>
        <v>175</v>
      </c>
      <c r="AV379">
        <f>(Table2[[#This Row],[Rank 1Y]]+Table2[[#This Row],[Rank 6M]]+Table2[[#This Row],[Rank Sharpe]])/3</f>
        <v>372.33333333333331</v>
      </c>
    </row>
    <row r="380" spans="1:48" x14ac:dyDescent="0.3">
      <c r="A380" t="s">
        <v>106</v>
      </c>
      <c r="B380" t="s">
        <v>107</v>
      </c>
      <c r="C380" t="s">
        <v>3150</v>
      </c>
      <c r="D380" t="s">
        <v>108</v>
      </c>
      <c r="E380">
        <v>274599.95022369002</v>
      </c>
      <c r="F380">
        <v>1736.05</v>
      </c>
      <c r="G380">
        <v>58.524966380253801</v>
      </c>
      <c r="H380">
        <f>(Table2[[#This Row],[1Y Return vs Nifty]]-AVERAGE(Table2[1Y Return vs Nifty]))/_xlfn.STDEV.P(Table2[1Y Return vs Nifty])</f>
        <v>0.58989406685636059</v>
      </c>
      <c r="I380">
        <v>-8.5789056909968302</v>
      </c>
      <c r="J380">
        <f>(Table2[[#This Row],[1M Return vs Nifty]]-AVERAGE(Table2[1M Return vs Nifty]))/_xlfn.STDEV.P(Table2[1M Return vs Nifty])</f>
        <v>-0.95991895215251033</v>
      </c>
      <c r="K380">
        <v>-15.213425080544701</v>
      </c>
      <c r="L380">
        <f>(Table2[[#This Row],[6M Return vs Nifty]]-AVERAGE(Table2[6M Return vs Nifty]))/_xlfn.STDEV.P(Table2[6M Return vs Nifty])</f>
        <v>-0.74970491131575301</v>
      </c>
      <c r="M380">
        <v>-2.5170327031605</v>
      </c>
      <c r="N380">
        <f>(Table2[[#This Row],[1W Return vs Nifty]]-AVERAGE(Table2[1W Return vs Nifty]))/_xlfn.STDEV.P(Table2[1W Return vs Nifty])</f>
        <v>-0.58429691671954231</v>
      </c>
      <c r="O380">
        <v>1819.52</v>
      </c>
      <c r="P380">
        <v>1846.2469046026799</v>
      </c>
      <c r="Q380">
        <v>1742.7213438225899</v>
      </c>
      <c r="R380">
        <v>26.659057554039801</v>
      </c>
      <c r="S380" s="1">
        <f>(Table2[[#This Row],[Close Price]]-Table2[[#This Row],[20D EMA]])/Table2[[#This Row],[20D EMA]]</f>
        <v>-4.587473619416111E-2</v>
      </c>
      <c r="T380" s="1">
        <f>(Table2[[#This Row],[Close Price]]-Table2[[#This Row],[50D EMA]])/Table2[[#This Row],[50D EMA]]</f>
        <v>-5.9686981371754724E-2</v>
      </c>
      <c r="U380" s="1">
        <f>(Table2[[#This Row],[Close Price]]-Table2[[#This Row],[200D EMA]])/Table2[[#This Row],[200D EMA]]</f>
        <v>-3.8281185034187014E-3</v>
      </c>
      <c r="V380">
        <v>0.27841113311215598</v>
      </c>
      <c r="W380">
        <v>1703</v>
      </c>
      <c r="X380">
        <v>1745.5</v>
      </c>
      <c r="Y380">
        <v>1703</v>
      </c>
      <c r="Z380">
        <v>1804.35</v>
      </c>
      <c r="AA380">
        <v>1703</v>
      </c>
      <c r="AB380">
        <v>1929.55</v>
      </c>
      <c r="AC380" s="1">
        <f>(Table2[[#This Row],[Close Price]]/Table2[[#This Row],[Day Low]])-1</f>
        <v>1.9406928948913604E-2</v>
      </c>
      <c r="AD380" s="1">
        <f>(Table2[[#This Row],[Day High]]/Table2[[#This Row],[Close Price]])-1</f>
        <v>5.4433916073846067E-3</v>
      </c>
      <c r="AE380" s="1">
        <f>(Table2[[#This Row],[Close Price]]/Table2[[#This Row],[Current Week Low]])-1</f>
        <v>1.9406928948913604E-2</v>
      </c>
      <c r="AF380" s="1">
        <f>(Table2[[#This Row],[Current Week High]]/Table2[[#This Row],[Close Price]])-1</f>
        <v>3.934218484490648E-2</v>
      </c>
      <c r="AG380" s="1">
        <f>(Table2[[#This Row],[Close Price]]/Table2[[#This Row],[Current Month Low]])-1</f>
        <v>1.9406928948913604E-2</v>
      </c>
      <c r="AH380" s="1">
        <f>(Table2[[#This Row],[Current Month High]]/Table2[[#This Row],[Close Price]])-1</f>
        <v>0.11145992338930322</v>
      </c>
      <c r="AI380">
        <v>25.232568186400101</v>
      </c>
      <c r="AJ380">
        <v>112.86861627122801</v>
      </c>
      <c r="AK380" t="str">
        <f>IF(AND(Table2[[#This Row],[20D EMA]]&gt;Table2[[#This Row],[50D EMA]],Table2[[#This Row],[50D EMA]]&gt;Table2[[#This Row],[200D EMA]]),"Uptrend","Downtrend/NoTrend")</f>
        <v>Downtrend/NoTrend</v>
      </c>
      <c r="AL380">
        <v>0.01</v>
      </c>
      <c r="AM380" t="s">
        <v>3191</v>
      </c>
      <c r="AN380">
        <v>-7.9</v>
      </c>
      <c r="AO380" t="s">
        <v>3190</v>
      </c>
      <c r="AP380">
        <v>4.8556174905931997E-2</v>
      </c>
      <c r="AQ380">
        <f>(Table2[[#This Row],[Sharpe Ratio]]-AVERAGE(Table2[Sharpe Ratio]))/_xlfn.STDEV.P(Table2[Sharpe Ratio])</f>
        <v>-0.20185856584626061</v>
      </c>
      <c r="AR3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0">
        <f>_xlfn.RANK.AVG(Table2[[#This Row],[1Y Return vs Nifty Z-Score]],Table2[1Y Return vs Nifty Z-Score])</f>
        <v>147</v>
      </c>
      <c r="AT380">
        <f>_xlfn.RANK.AVG(Table2[[#This Row],[6M Return vs Nifty Z-Score]],Table2[6M Return vs Nifty Z-Score])</f>
        <v>579</v>
      </c>
      <c r="AU380">
        <f>_xlfn.RANK.AVG(Table2[[#This Row],[Sharpe Ratio Z-Score]],Table2[Sharpe Ratio Z-Score])</f>
        <v>393</v>
      </c>
      <c r="AV380">
        <f>(Table2[[#This Row],[Rank 1Y]]+Table2[[#This Row],[Rank 6M]]+Table2[[#This Row],[Rank Sharpe]])/3</f>
        <v>373</v>
      </c>
    </row>
    <row r="381" spans="1:48" x14ac:dyDescent="0.3">
      <c r="A381" t="s">
        <v>333</v>
      </c>
      <c r="B381" t="s">
        <v>334</v>
      </c>
      <c r="C381" t="s">
        <v>3145</v>
      </c>
      <c r="D381" t="s">
        <v>54</v>
      </c>
      <c r="E381">
        <v>78504.256565595002</v>
      </c>
      <c r="F381">
        <v>1968.75</v>
      </c>
      <c r="G381">
        <v>31.057513089382901</v>
      </c>
      <c r="H381">
        <f>(Table2[[#This Row],[1Y Return vs Nifty]]-AVERAGE(Table2[1Y Return vs Nifty]))/_xlfn.STDEV.P(Table2[1Y Return vs Nifty])</f>
        <v>0.12188890706537611</v>
      </c>
      <c r="I381">
        <v>-1.5763390398586801</v>
      </c>
      <c r="J381">
        <f>(Table2[[#This Row],[1M Return vs Nifty]]-AVERAGE(Table2[1M Return vs Nifty]))/_xlfn.STDEV.P(Table2[1M Return vs Nifty])</f>
        <v>-0.15398363801941808</v>
      </c>
      <c r="K381">
        <v>5.9131413892784197</v>
      </c>
      <c r="L381">
        <f>(Table2[[#This Row],[6M Return vs Nifty]]-AVERAGE(Table2[6M Return vs Nifty]))/_xlfn.STDEV.P(Table2[6M Return vs Nifty])</f>
        <v>-7.8702714506379459E-2</v>
      </c>
      <c r="M381">
        <v>0.93737121995853701</v>
      </c>
      <c r="N381">
        <f>(Table2[[#This Row],[1W Return vs Nifty]]-AVERAGE(Table2[1W Return vs Nifty]))/_xlfn.STDEV.P(Table2[1W Return vs Nifty])</f>
        <v>0.17653945383050651</v>
      </c>
      <c r="O381">
        <v>1960.51</v>
      </c>
      <c r="P381">
        <v>1937.51316874555</v>
      </c>
      <c r="Q381">
        <v>1722.7665487300101</v>
      </c>
      <c r="R381">
        <v>49.6291828693303</v>
      </c>
      <c r="S381" s="1">
        <f>(Table2[[#This Row],[Close Price]]-Table2[[#This Row],[20D EMA]])/Table2[[#This Row],[20D EMA]]</f>
        <v>4.2029879980209281E-3</v>
      </c>
      <c r="T381" s="1">
        <f>(Table2[[#This Row],[Close Price]]-Table2[[#This Row],[50D EMA]])/Table2[[#This Row],[50D EMA]]</f>
        <v>1.6122125907755431E-2</v>
      </c>
      <c r="U381" s="1">
        <f>(Table2[[#This Row],[Close Price]]-Table2[[#This Row],[200D EMA]])/Table2[[#This Row],[200D EMA]]</f>
        <v>0.14278397235616405</v>
      </c>
      <c r="V381">
        <v>0.66829408943753799</v>
      </c>
      <c r="W381">
        <v>1923.7</v>
      </c>
      <c r="X381">
        <v>1983.95</v>
      </c>
      <c r="Y381">
        <v>1923.7</v>
      </c>
      <c r="Z381">
        <v>1996.45</v>
      </c>
      <c r="AA381">
        <v>1868.05</v>
      </c>
      <c r="AB381">
        <v>2009.45</v>
      </c>
      <c r="AC381" s="1">
        <f>(Table2[[#This Row],[Close Price]]/Table2[[#This Row],[Day Low]])-1</f>
        <v>2.3418412434371261E-2</v>
      </c>
      <c r="AD381" s="1">
        <f>(Table2[[#This Row],[Day High]]/Table2[[#This Row],[Close Price]])-1</f>
        <v>7.7206349206349056E-3</v>
      </c>
      <c r="AE381" s="1">
        <f>(Table2[[#This Row],[Close Price]]/Table2[[#This Row],[Current Week Low]])-1</f>
        <v>2.3418412434371261E-2</v>
      </c>
      <c r="AF381" s="1">
        <f>(Table2[[#This Row],[Current Week High]]/Table2[[#This Row],[Close Price]])-1</f>
        <v>1.4069841269841232E-2</v>
      </c>
      <c r="AG381" s="1">
        <f>(Table2[[#This Row],[Close Price]]/Table2[[#This Row],[Current Month Low]])-1</f>
        <v>5.3906480019271452E-2</v>
      </c>
      <c r="AH381" s="1">
        <f>(Table2[[#This Row],[Current Month High]]/Table2[[#This Row],[Close Price]])-1</f>
        <v>2.0673015873015954E-2</v>
      </c>
      <c r="AI381">
        <v>5.5873015873015799</v>
      </c>
      <c r="AJ381">
        <v>61.9037828947368</v>
      </c>
      <c r="AK381" t="str">
        <f>IF(AND(Table2[[#This Row],[20D EMA]]&gt;Table2[[#This Row],[50D EMA]],Table2[[#This Row],[50D EMA]]&gt;Table2[[#This Row],[200D EMA]]),"Uptrend","Downtrend/NoTrend")</f>
        <v>Uptrend</v>
      </c>
      <c r="AL381">
        <v>0.05</v>
      </c>
      <c r="AM381" t="s">
        <v>3191</v>
      </c>
      <c r="AN381">
        <v>0.66</v>
      </c>
      <c r="AO381" t="s">
        <v>3191</v>
      </c>
      <c r="AP381">
        <v>4.6055074929699999E-4</v>
      </c>
      <c r="AQ381">
        <f>(Table2[[#This Row],[Sharpe Ratio]]-AVERAGE(Table2[Sharpe Ratio]))/_xlfn.STDEV.P(Table2[Sharpe Ratio])</f>
        <v>-0.7654286497028594</v>
      </c>
      <c r="AR3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-0.69968664133277425</v>
      </c>
      <c r="AS381">
        <f>_xlfn.RANK.AVG(Table2[[#This Row],[1Y Return vs Nifty Z-Score]],Table2[1Y Return vs Nifty Z-Score])</f>
        <v>257</v>
      </c>
      <c r="AT381">
        <f>_xlfn.RANK.AVG(Table2[[#This Row],[6M Return vs Nifty Z-Score]],Table2[6M Return vs Nifty Z-Score])</f>
        <v>344</v>
      </c>
      <c r="AU381">
        <f>_xlfn.RANK.AVG(Table2[[#This Row],[Sharpe Ratio Z-Score]],Table2[Sharpe Ratio Z-Score])</f>
        <v>520</v>
      </c>
      <c r="AV381">
        <f>(Table2[[#This Row],[Rank 1Y]]+Table2[[#This Row],[Rank 6M]]+Table2[[#This Row],[Rank Sharpe]])/3</f>
        <v>373.66666666666669</v>
      </c>
    </row>
    <row r="382" spans="1:48" x14ac:dyDescent="0.3">
      <c r="A382" t="s">
        <v>1337</v>
      </c>
      <c r="B382" t="s">
        <v>1338</v>
      </c>
      <c r="C382" t="s">
        <v>3158</v>
      </c>
      <c r="D382" t="s">
        <v>133</v>
      </c>
      <c r="E382">
        <v>8567.99064731</v>
      </c>
      <c r="F382">
        <v>592.5</v>
      </c>
      <c r="G382">
        <v>-1.71615464098432</v>
      </c>
      <c r="H382">
        <f>(Table2[[#This Row],[1Y Return vs Nifty]]-AVERAGE(Table2[1Y Return vs Nifty]))/_xlfn.STDEV.P(Table2[1Y Return vs Nifty])</f>
        <v>-0.43652637230764724</v>
      </c>
      <c r="I382">
        <v>3.5199154032351498</v>
      </c>
      <c r="J382">
        <f>(Table2[[#This Row],[1M Return vs Nifty]]-AVERAGE(Table2[1M Return vs Nifty]))/_xlfn.STDEV.P(Table2[1M Return vs Nifty])</f>
        <v>0.43255150403873394</v>
      </c>
      <c r="K382">
        <v>22.017693711795701</v>
      </c>
      <c r="L382">
        <f>(Table2[[#This Row],[6M Return vs Nifty]]-AVERAGE(Table2[6M Return vs Nifty]))/_xlfn.STDEV.P(Table2[6M Return vs Nifty])</f>
        <v>0.43279497739144973</v>
      </c>
      <c r="M382">
        <v>3.89946609235357</v>
      </c>
      <c r="N382">
        <f>(Table2[[#This Row],[1W Return vs Nifty]]-AVERAGE(Table2[1W Return vs Nifty]))/_xlfn.STDEV.P(Table2[1W Return vs Nifty])</f>
        <v>0.8289441992208697</v>
      </c>
      <c r="O382">
        <v>576.79</v>
      </c>
      <c r="P382">
        <v>574.46366069725502</v>
      </c>
      <c r="Q382">
        <v>519.98714264719501</v>
      </c>
      <c r="R382">
        <v>56.816021812803299</v>
      </c>
      <c r="S382" s="1">
        <f>(Table2[[#This Row],[Close Price]]-Table2[[#This Row],[20D EMA]])/Table2[[#This Row],[20D EMA]]</f>
        <v>2.7236949322977232E-2</v>
      </c>
      <c r="T382" s="1">
        <f>(Table2[[#This Row],[Close Price]]-Table2[[#This Row],[50D EMA]])/Table2[[#This Row],[50D EMA]]</f>
        <v>3.1396832448641533E-2</v>
      </c>
      <c r="U382" s="1">
        <f>(Table2[[#This Row],[Close Price]]-Table2[[#This Row],[200D EMA]])/Table2[[#This Row],[200D EMA]]</f>
        <v>0.1394512506283335</v>
      </c>
      <c r="V382">
        <v>0.76516263885261604</v>
      </c>
      <c r="W382">
        <v>571.79999999999995</v>
      </c>
      <c r="X382">
        <v>594.4</v>
      </c>
      <c r="Y382">
        <v>548.79999999999995</v>
      </c>
      <c r="Z382">
        <v>602.75</v>
      </c>
      <c r="AA382">
        <v>540.1</v>
      </c>
      <c r="AB382">
        <v>602.75</v>
      </c>
      <c r="AC382" s="1">
        <f>(Table2[[#This Row],[Close Price]]/Table2[[#This Row],[Day Low]])-1</f>
        <v>3.6201469045120671E-2</v>
      </c>
      <c r="AD382" s="1">
        <f>(Table2[[#This Row],[Day High]]/Table2[[#This Row],[Close Price]])-1</f>
        <v>3.2067510548523526E-3</v>
      </c>
      <c r="AE382" s="1">
        <f>(Table2[[#This Row],[Close Price]]/Table2[[#This Row],[Current Week Low]])-1</f>
        <v>7.9628279883382058E-2</v>
      </c>
      <c r="AF382" s="1">
        <f>(Table2[[#This Row],[Current Week High]]/Table2[[#This Row],[Close Price]])-1</f>
        <v>1.7299578059071674E-2</v>
      </c>
      <c r="AG382" s="1">
        <f>(Table2[[#This Row],[Close Price]]/Table2[[#This Row],[Current Month Low]])-1</f>
        <v>9.7019070542492036E-2</v>
      </c>
      <c r="AH382" s="1">
        <f>(Table2[[#This Row],[Current Month High]]/Table2[[#This Row],[Close Price]])-1</f>
        <v>1.7299578059071674E-2</v>
      </c>
      <c r="AI382">
        <v>17.974683544303801</v>
      </c>
      <c r="AJ382">
        <v>55.900539402710102</v>
      </c>
      <c r="AK382" t="str">
        <f>IF(AND(Table2[[#This Row],[20D EMA]]&gt;Table2[[#This Row],[50D EMA]],Table2[[#This Row],[50D EMA]]&gt;Table2[[#This Row],[200D EMA]]),"Uptrend","Downtrend/NoTrend")</f>
        <v>Uptrend</v>
      </c>
      <c r="AL382">
        <v>0.03</v>
      </c>
      <c r="AM382" t="s">
        <v>3191</v>
      </c>
      <c r="AN382">
        <v>1.66</v>
      </c>
      <c r="AO382" t="s">
        <v>3191</v>
      </c>
      <c r="AP382">
        <v>1.5646264421270002E-2</v>
      </c>
      <c r="AQ382">
        <f>(Table2[[#This Row],[Sharpe Ratio]]-AVERAGE(Table2[Sharpe Ratio]))/_xlfn.STDEV.P(Table2[Sharpe Ratio])</f>
        <v>-0.58748701618409616</v>
      </c>
      <c r="AR3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0.67027729215931009</v>
      </c>
      <c r="AS382">
        <f>_xlfn.RANK.AVG(Table2[[#This Row],[1Y Return vs Nifty Z-Score]],Table2[1Y Return vs Nifty Z-Score])</f>
        <v>458</v>
      </c>
      <c r="AT382">
        <f>_xlfn.RANK.AVG(Table2[[#This Row],[6M Return vs Nifty Z-Score]],Table2[6M Return vs Nifty Z-Score])</f>
        <v>179</v>
      </c>
      <c r="AU382">
        <f>_xlfn.RANK.AVG(Table2[[#This Row],[Sharpe Ratio Z-Score]],Table2[Sharpe Ratio Z-Score])</f>
        <v>487</v>
      </c>
      <c r="AV382">
        <f>(Table2[[#This Row],[Rank 1Y]]+Table2[[#This Row],[Rank 6M]]+Table2[[#This Row],[Rank Sharpe]])/3</f>
        <v>374.66666666666669</v>
      </c>
    </row>
    <row r="383" spans="1:48" x14ac:dyDescent="0.3">
      <c r="A383" t="s">
        <v>32</v>
      </c>
      <c r="B383" t="s">
        <v>33</v>
      </c>
      <c r="C383" t="s">
        <v>3145</v>
      </c>
      <c r="D383" t="s">
        <v>34</v>
      </c>
      <c r="E383">
        <v>723831.30785757001</v>
      </c>
      <c r="F383">
        <v>820.4</v>
      </c>
      <c r="G383">
        <v>16.915730107133498</v>
      </c>
      <c r="H383">
        <f>(Table2[[#This Row],[1Y Return vs Nifty]]-AVERAGE(Table2[1Y Return vs Nifty]))/_xlfn.STDEV.P(Table2[1Y Return vs Nifty])</f>
        <v>-0.11906635494053985</v>
      </c>
      <c r="I383">
        <v>5.5923337385055403</v>
      </c>
      <c r="J383">
        <f>(Table2[[#This Row],[1M Return vs Nifty]]-AVERAGE(Table2[1M Return vs Nifty]))/_xlfn.STDEV.P(Table2[1M Return vs Nifty])</f>
        <v>0.67106906556452872</v>
      </c>
      <c r="K383">
        <v>-2.84389343369129</v>
      </c>
      <c r="L383">
        <f>(Table2[[#This Row],[6M Return vs Nifty]]-AVERAGE(Table2[6M Return vs Nifty]))/_xlfn.STDEV.P(Table2[6M Return vs Nifty])</f>
        <v>-0.35683544431564768</v>
      </c>
      <c r="M383">
        <v>1.9622724032730601</v>
      </c>
      <c r="N383">
        <f>(Table2[[#This Row],[1W Return vs Nifty]]-AVERAGE(Table2[1W Return vs Nifty]))/_xlfn.STDEV.P(Table2[1W Return vs Nifty])</f>
        <v>0.40227509848592191</v>
      </c>
      <c r="O383">
        <v>800.56</v>
      </c>
      <c r="P383">
        <v>805.15277303881203</v>
      </c>
      <c r="Q383">
        <v>771.20540571729703</v>
      </c>
      <c r="R383">
        <v>65.191915538963499</v>
      </c>
      <c r="S383" s="1">
        <f>(Table2[[#This Row],[Close Price]]-Table2[[#This Row],[20D EMA]])/Table2[[#This Row],[20D EMA]]</f>
        <v>2.4782652143499593E-2</v>
      </c>
      <c r="T383" s="1">
        <f>(Table2[[#This Row],[Close Price]]-Table2[[#This Row],[50D EMA]])/Table2[[#This Row],[50D EMA]]</f>
        <v>1.893706073152028E-2</v>
      </c>
      <c r="U383" s="1">
        <f>(Table2[[#This Row],[Close Price]]-Table2[[#This Row],[200D EMA]])/Table2[[#This Row],[200D EMA]]</f>
        <v>6.378922387991709E-2</v>
      </c>
      <c r="V383">
        <v>0.91129472118278199</v>
      </c>
      <c r="W383">
        <v>802.9</v>
      </c>
      <c r="X383">
        <v>822.6</v>
      </c>
      <c r="Y383">
        <v>800.8</v>
      </c>
      <c r="Z383">
        <v>822.6</v>
      </c>
      <c r="AA383">
        <v>765.4</v>
      </c>
      <c r="AB383">
        <v>822.6</v>
      </c>
      <c r="AC383" s="1">
        <f>(Table2[[#This Row],[Close Price]]/Table2[[#This Row],[Day Low]])-1</f>
        <v>2.1795989537924942E-2</v>
      </c>
      <c r="AD383" s="1">
        <f>(Table2[[#This Row],[Day High]]/Table2[[#This Row],[Close Price]])-1</f>
        <v>2.6816187225744414E-3</v>
      </c>
      <c r="AE383" s="1">
        <f>(Table2[[#This Row],[Close Price]]/Table2[[#This Row],[Current Week Low]])-1</f>
        <v>2.447552447552459E-2</v>
      </c>
      <c r="AF383" s="1">
        <f>(Table2[[#This Row],[Current Week High]]/Table2[[#This Row],[Close Price]])-1</f>
        <v>2.6816187225744414E-3</v>
      </c>
      <c r="AG383" s="1">
        <f>(Table2[[#This Row],[Close Price]]/Table2[[#This Row],[Current Month Low]])-1</f>
        <v>7.1857852103475395E-2</v>
      </c>
      <c r="AH383" s="1">
        <f>(Table2[[#This Row],[Current Month High]]/Table2[[#This Row],[Close Price]])-1</f>
        <v>2.6816187225744414E-3</v>
      </c>
      <c r="AI383">
        <v>11.1652852267186</v>
      </c>
      <c r="AJ383">
        <v>51.0309278350515</v>
      </c>
      <c r="AK383" t="str">
        <f>IF(AND(Table2[[#This Row],[20D EMA]]&gt;Table2[[#This Row],[50D EMA]],Table2[[#This Row],[50D EMA]]&gt;Table2[[#This Row],[200D EMA]]),"Uptrend","Downtrend/NoTrend")</f>
        <v>Downtrend/NoTrend</v>
      </c>
      <c r="AL383">
        <v>-7.0000000000000007E-2</v>
      </c>
      <c r="AM383" t="s">
        <v>3190</v>
      </c>
      <c r="AN383">
        <v>2.94</v>
      </c>
      <c r="AO383" t="s">
        <v>3191</v>
      </c>
      <c r="AP383">
        <v>6.0071942210684001E-2</v>
      </c>
      <c r="AQ383">
        <f>(Table2[[#This Row],[Sharpe Ratio]]-AVERAGE(Table2[Sharpe Ratio]))/_xlfn.STDEV.P(Table2[Sharpe Ratio])</f>
        <v>-6.6920262010632933E-2</v>
      </c>
      <c r="AR3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3">
        <f>_xlfn.RANK.AVG(Table2[[#This Row],[1Y Return vs Nifty Z-Score]],Table2[1Y Return vs Nifty Z-Score])</f>
        <v>330</v>
      </c>
      <c r="AT383">
        <f>_xlfn.RANK.AVG(Table2[[#This Row],[6M Return vs Nifty Z-Score]],Table2[6M Return vs Nifty Z-Score])</f>
        <v>441</v>
      </c>
      <c r="AU383">
        <f>_xlfn.RANK.AVG(Table2[[#This Row],[Sharpe Ratio Z-Score]],Table2[Sharpe Ratio Z-Score])</f>
        <v>356</v>
      </c>
      <c r="AV383">
        <f>(Table2[[#This Row],[Rank 1Y]]+Table2[[#This Row],[Rank 6M]]+Table2[[#This Row],[Rank Sharpe]])/3</f>
        <v>375.66666666666669</v>
      </c>
    </row>
    <row r="384" spans="1:48" x14ac:dyDescent="0.3">
      <c r="A384" t="s">
        <v>38</v>
      </c>
      <c r="B384" t="s">
        <v>39</v>
      </c>
      <c r="C384" t="s">
        <v>3147</v>
      </c>
      <c r="D384" t="s">
        <v>40</v>
      </c>
      <c r="E384">
        <v>611496.50049189001</v>
      </c>
      <c r="F384">
        <v>486.7</v>
      </c>
      <c r="G384">
        <v>-18.587609612264501</v>
      </c>
      <c r="H384">
        <f>(Table2[[#This Row],[1Y Return vs Nifty]]-AVERAGE(Table2[1Y Return vs Nifty]))/_xlfn.STDEV.P(Table2[1Y Return vs Nifty])</f>
        <v>-0.72399124559332151</v>
      </c>
      <c r="I384">
        <v>-1.8860725635790101</v>
      </c>
      <c r="J384">
        <f>(Table2[[#This Row],[1M Return vs Nifty]]-AVERAGE(Table2[1M Return vs Nifty]))/_xlfn.STDEV.P(Table2[1M Return vs Nifty])</f>
        <v>-0.1896313079629125</v>
      </c>
      <c r="K384">
        <v>3.2048472553238101</v>
      </c>
      <c r="L384">
        <f>(Table2[[#This Row],[6M Return vs Nifty]]-AVERAGE(Table2[6M Return vs Nifty]))/_xlfn.STDEV.P(Table2[6M Return vs Nifty])</f>
        <v>-0.16472101360317054</v>
      </c>
      <c r="M384">
        <v>-0.43042601203581499</v>
      </c>
      <c r="N384">
        <f>(Table2[[#This Row],[1W Return vs Nifty]]-AVERAGE(Table2[1W Return vs Nifty]))/_xlfn.STDEV.P(Table2[1W Return vs Nifty])</f>
        <v>-0.12471943331762653</v>
      </c>
      <c r="O384">
        <v>500.7</v>
      </c>
      <c r="P384">
        <v>498.38414441631102</v>
      </c>
      <c r="Q384">
        <v>465.17672088514001</v>
      </c>
      <c r="R384">
        <v>32.2757327993465</v>
      </c>
      <c r="S384" s="1">
        <f>(Table2[[#This Row],[Close Price]]-Table2[[#This Row],[20D EMA]])/Table2[[#This Row],[20D EMA]]</f>
        <v>-2.7960854803275415E-2</v>
      </c>
      <c r="T384" s="1">
        <f>(Table2[[#This Row],[Close Price]]-Table2[[#This Row],[50D EMA]])/Table2[[#This Row],[50D EMA]]</f>
        <v>-2.3444053241290539E-2</v>
      </c>
      <c r="U384" s="1">
        <f>(Table2[[#This Row],[Close Price]]-Table2[[#This Row],[200D EMA]])/Table2[[#This Row],[200D EMA]]</f>
        <v>4.6269037440019353E-2</v>
      </c>
      <c r="V384">
        <v>0.95001895795528601</v>
      </c>
      <c r="W384">
        <v>478.4</v>
      </c>
      <c r="X384">
        <v>491.55</v>
      </c>
      <c r="Y384">
        <v>478.4</v>
      </c>
      <c r="Z384">
        <v>499.4</v>
      </c>
      <c r="AA384">
        <v>478.4</v>
      </c>
      <c r="AB384">
        <v>519.75</v>
      </c>
      <c r="AC384" s="1">
        <f>(Table2[[#This Row],[Close Price]]/Table2[[#This Row],[Day Low]])-1</f>
        <v>1.7349498327759116E-2</v>
      </c>
      <c r="AD384" s="1">
        <f>(Table2[[#This Row],[Day High]]/Table2[[#This Row],[Close Price]])-1</f>
        <v>9.9650708855558712E-3</v>
      </c>
      <c r="AE384" s="1">
        <f>(Table2[[#This Row],[Close Price]]/Table2[[#This Row],[Current Week Low]])-1</f>
        <v>1.7349498327759116E-2</v>
      </c>
      <c r="AF384" s="1">
        <f>(Table2[[#This Row],[Current Week High]]/Table2[[#This Row],[Close Price]])-1</f>
        <v>2.6094103143620373E-2</v>
      </c>
      <c r="AG384" s="1">
        <f>(Table2[[#This Row],[Close Price]]/Table2[[#This Row],[Current Month Low]])-1</f>
        <v>1.7349498327759116E-2</v>
      </c>
      <c r="AH384" s="1">
        <f>(Table2[[#This Row],[Current Month High]]/Table2[[#This Row],[Close Price]])-1</f>
        <v>6.7906307787137798E-2</v>
      </c>
      <c r="AI384">
        <v>8.5884528456954907</v>
      </c>
      <c r="AJ384">
        <v>21.873043696006</v>
      </c>
      <c r="AK384" t="str">
        <f>IF(AND(Table2[[#This Row],[20D EMA]]&gt;Table2[[#This Row],[50D EMA]],Table2[[#This Row],[50D EMA]]&gt;Table2[[#This Row],[200D EMA]]),"Uptrend","Downtrend/NoTrend")</f>
        <v>Uptrend</v>
      </c>
      <c r="AL384">
        <v>0</v>
      </c>
      <c r="AM384" t="s">
        <v>3192</v>
      </c>
      <c r="AN384">
        <v>-5.71</v>
      </c>
      <c r="AO384" t="s">
        <v>3190</v>
      </c>
      <c r="AP384">
        <v>0.118838934730538</v>
      </c>
      <c r="AQ384">
        <f>(Table2[[#This Row],[Sharpe Ratio]]-AVERAGE(Table2[Sharpe Ratio]))/_xlfn.STDEV.P(Table2[Sharpe Ratio])</f>
        <v>0.62169371240319704</v>
      </c>
      <c r="AR3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-0.58136928807383403</v>
      </c>
      <c r="AS384">
        <f>_xlfn.RANK.AVG(Table2[[#This Row],[1Y Return vs Nifty Z-Score]],Table2[1Y Return vs Nifty Z-Score])</f>
        <v>565</v>
      </c>
      <c r="AT384">
        <f>_xlfn.RANK.AVG(Table2[[#This Row],[6M Return vs Nifty Z-Score]],Table2[6M Return vs Nifty Z-Score])</f>
        <v>381</v>
      </c>
      <c r="AU384">
        <f>_xlfn.RANK.AVG(Table2[[#This Row],[Sharpe Ratio Z-Score]],Table2[Sharpe Ratio Z-Score])</f>
        <v>182</v>
      </c>
      <c r="AV384">
        <f>(Table2[[#This Row],[Rank 1Y]]+Table2[[#This Row],[Rank 6M]]+Table2[[#This Row],[Rank Sharpe]])/3</f>
        <v>376</v>
      </c>
    </row>
    <row r="385" spans="1:48" x14ac:dyDescent="0.3">
      <c r="A385" t="s">
        <v>65</v>
      </c>
      <c r="B385" t="s">
        <v>66</v>
      </c>
      <c r="C385" t="s">
        <v>3143</v>
      </c>
      <c r="D385" t="s">
        <v>67</v>
      </c>
      <c r="E385">
        <v>354260.66244096</v>
      </c>
      <c r="F385">
        <v>283.3</v>
      </c>
      <c r="G385">
        <v>25.189800766789801</v>
      </c>
      <c r="H385">
        <f>(Table2[[#This Row],[1Y Return vs Nifty]]-AVERAGE(Table2[1Y Return vs Nifty]))/_xlfn.STDEV.P(Table2[1Y Return vs Nifty])</f>
        <v>2.1911686241070046E-2</v>
      </c>
      <c r="I385">
        <v>-3.2975967365977499</v>
      </c>
      <c r="J385">
        <f>(Table2[[#This Row],[1M Return vs Nifty]]-AVERAGE(Table2[1M Return vs Nifty]))/_xlfn.STDEV.P(Table2[1M Return vs Nifty])</f>
        <v>-0.35208562428183166</v>
      </c>
      <c r="K385">
        <v>-9.6566804623608906</v>
      </c>
      <c r="L385">
        <f>(Table2[[#This Row],[6M Return vs Nifty]]-AVERAGE(Table2[6M Return vs Nifty]))/_xlfn.STDEV.P(Table2[6M Return vs Nifty])</f>
        <v>-0.57321679852961427</v>
      </c>
      <c r="M385">
        <v>-2.7222551357106299</v>
      </c>
      <c r="N385">
        <f>(Table2[[#This Row],[1W Return vs Nifty]]-AVERAGE(Table2[1W Return vs Nifty]))/_xlfn.STDEV.P(Table2[1W Return vs Nifty])</f>
        <v>-0.62949738956867896</v>
      </c>
      <c r="O385">
        <v>290.77999999999997</v>
      </c>
      <c r="P385">
        <v>298.051235095013</v>
      </c>
      <c r="Q385">
        <v>275.98478796060903</v>
      </c>
      <c r="R385">
        <v>32.754232038952502</v>
      </c>
      <c r="S385" s="1">
        <f>(Table2[[#This Row],[Close Price]]-Table2[[#This Row],[20D EMA]])/Table2[[#This Row],[20D EMA]]</f>
        <v>-2.5723914987275474E-2</v>
      </c>
      <c r="T385" s="1">
        <f>(Table2[[#This Row],[Close Price]]-Table2[[#This Row],[50D EMA]])/Table2[[#This Row],[50D EMA]]</f>
        <v>-4.949227970926065E-2</v>
      </c>
      <c r="U385" s="1">
        <f>(Table2[[#This Row],[Close Price]]-Table2[[#This Row],[200D EMA]])/Table2[[#This Row],[200D EMA]]</f>
        <v>2.6505852345873052E-2</v>
      </c>
      <c r="V385">
        <v>0.65414950826623897</v>
      </c>
      <c r="W385">
        <v>279.2</v>
      </c>
      <c r="X385">
        <v>284.5</v>
      </c>
      <c r="Y385">
        <v>279.2</v>
      </c>
      <c r="Z385">
        <v>292.89999999999998</v>
      </c>
      <c r="AA385">
        <v>279.2</v>
      </c>
      <c r="AB385">
        <v>299.7</v>
      </c>
      <c r="AC385" s="1">
        <f>(Table2[[#This Row],[Close Price]]/Table2[[#This Row],[Day Low]])-1</f>
        <v>1.4684813753581771E-2</v>
      </c>
      <c r="AD385" s="1">
        <f>(Table2[[#This Row],[Day High]]/Table2[[#This Row],[Close Price]])-1</f>
        <v>4.2357924461700058E-3</v>
      </c>
      <c r="AE385" s="1">
        <f>(Table2[[#This Row],[Close Price]]/Table2[[#This Row],[Current Week Low]])-1</f>
        <v>1.4684813753581771E-2</v>
      </c>
      <c r="AF385" s="1">
        <f>(Table2[[#This Row],[Current Week High]]/Table2[[#This Row],[Close Price]])-1</f>
        <v>3.3886339569360935E-2</v>
      </c>
      <c r="AG385" s="1">
        <f>(Table2[[#This Row],[Close Price]]/Table2[[#This Row],[Current Month Low]])-1</f>
        <v>1.4684813753581771E-2</v>
      </c>
      <c r="AH385" s="1">
        <f>(Table2[[#This Row],[Current Month High]]/Table2[[#This Row],[Close Price]])-1</f>
        <v>5.7889163430991708E-2</v>
      </c>
      <c r="AI385">
        <v>21.779032827391401</v>
      </c>
      <c r="AJ385">
        <v>57.476375764313502</v>
      </c>
      <c r="AK385" t="str">
        <f>IF(AND(Table2[[#This Row],[20D EMA]]&gt;Table2[[#This Row],[50D EMA]],Table2[[#This Row],[50D EMA]]&gt;Table2[[#This Row],[200D EMA]]),"Uptrend","Downtrend/NoTrend")</f>
        <v>Downtrend/NoTrend</v>
      </c>
      <c r="AL385">
        <v>-0.09</v>
      </c>
      <c r="AM385" t="s">
        <v>3190</v>
      </c>
      <c r="AN385">
        <v>-2.96</v>
      </c>
      <c r="AO385" t="s">
        <v>3190</v>
      </c>
      <c r="AP385">
        <v>6.5799719471619E-2</v>
      </c>
      <c r="AQ385">
        <f>(Table2[[#This Row],[Sharpe Ratio]]-AVERAGE(Table2[Sharpe Ratio]))/_xlfn.STDEV.P(Table2[Sharpe Ratio])</f>
        <v>1.9611225128087929E-4</v>
      </c>
      <c r="AR3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5">
        <f>_xlfn.RANK.AVG(Table2[[#This Row],[1Y Return vs Nifty Z-Score]],Table2[1Y Return vs Nifty Z-Score])</f>
        <v>279</v>
      </c>
      <c r="AT385">
        <f>_xlfn.RANK.AVG(Table2[[#This Row],[6M Return vs Nifty Z-Score]],Table2[6M Return vs Nifty Z-Score])</f>
        <v>510</v>
      </c>
      <c r="AU385">
        <f>_xlfn.RANK.AVG(Table2[[#This Row],[Sharpe Ratio Z-Score]],Table2[Sharpe Ratio Z-Score])</f>
        <v>340</v>
      </c>
      <c r="AV385">
        <f>(Table2[[#This Row],[Rank 1Y]]+Table2[[#This Row],[Rank 6M]]+Table2[[#This Row],[Rank Sharpe]])/3</f>
        <v>376.33333333333331</v>
      </c>
    </row>
    <row r="386" spans="1:48" x14ac:dyDescent="0.3">
      <c r="A386" t="s">
        <v>688</v>
      </c>
      <c r="B386" t="s">
        <v>689</v>
      </c>
      <c r="C386" t="s">
        <v>3149</v>
      </c>
      <c r="D386" t="s">
        <v>51</v>
      </c>
      <c r="E386">
        <v>26480.617190879999</v>
      </c>
      <c r="F386">
        <v>5673</v>
      </c>
      <c r="G386">
        <v>16.4641456816301</v>
      </c>
      <c r="H386">
        <f>(Table2[[#This Row],[1Y Return vs Nifty]]-AVERAGE(Table2[1Y Return vs Nifty]))/_xlfn.STDEV.P(Table2[1Y Return vs Nifty])</f>
        <v>-0.12676069190650385</v>
      </c>
      <c r="I386">
        <v>-0.64167297315652105</v>
      </c>
      <c r="J386">
        <f>(Table2[[#This Row],[1M Return vs Nifty]]-AVERAGE(Table2[1M Return vs Nifty]))/_xlfn.STDEV.P(Table2[1M Return vs Nifty])</f>
        <v>-4.641159656591573E-2</v>
      </c>
      <c r="K386">
        <v>24.9225137837396</v>
      </c>
      <c r="L386">
        <f>(Table2[[#This Row],[6M Return vs Nifty]]-AVERAGE(Table2[6M Return vs Nifty]))/_xlfn.STDEV.P(Table2[6M Return vs Nifty])</f>
        <v>0.52505514907597028</v>
      </c>
      <c r="M386">
        <v>0.459574265508288</v>
      </c>
      <c r="N386">
        <f>(Table2[[#This Row],[1W Return vs Nifty]]-AVERAGE(Table2[1W Return vs Nifty]))/_xlfn.STDEV.P(Table2[1W Return vs Nifty])</f>
        <v>7.1304134286415188E-2</v>
      </c>
      <c r="O386">
        <v>5722</v>
      </c>
      <c r="P386">
        <v>5673.5449438777196</v>
      </c>
      <c r="Q386">
        <v>5032.3113382158699</v>
      </c>
      <c r="R386">
        <v>56.183405829943297</v>
      </c>
      <c r="S386" s="1">
        <f>(Table2[[#This Row],[Close Price]]-Table2[[#This Row],[20D EMA]])/Table2[[#This Row],[20D EMA]]</f>
        <v>-8.5634393568682285E-3</v>
      </c>
      <c r="T386" s="1">
        <f>(Table2[[#This Row],[Close Price]]-Table2[[#This Row],[50D EMA]])/Table2[[#This Row],[50D EMA]]</f>
        <v>-9.6049979882085169E-5</v>
      </c>
      <c r="U386" s="1">
        <f>(Table2[[#This Row],[Close Price]]-Table2[[#This Row],[200D EMA]])/Table2[[#This Row],[200D EMA]]</f>
        <v>0.12731498882405726</v>
      </c>
      <c r="V386">
        <v>1.0476647140604001</v>
      </c>
      <c r="W386">
        <v>5612.5</v>
      </c>
      <c r="X386">
        <v>5798.6</v>
      </c>
      <c r="Y386">
        <v>5612.5</v>
      </c>
      <c r="Z386">
        <v>6020</v>
      </c>
      <c r="AA386">
        <v>5424.6</v>
      </c>
      <c r="AB386">
        <v>6020</v>
      </c>
      <c r="AC386" s="1">
        <f>(Table2[[#This Row],[Close Price]]/Table2[[#This Row],[Day Low]])-1</f>
        <v>1.0779510022271621E-2</v>
      </c>
      <c r="AD386" s="1">
        <f>(Table2[[#This Row],[Day High]]/Table2[[#This Row],[Close Price]])-1</f>
        <v>2.2139961219813209E-2</v>
      </c>
      <c r="AE386" s="1">
        <f>(Table2[[#This Row],[Close Price]]/Table2[[#This Row],[Current Week Low]])-1</f>
        <v>1.0779510022271621E-2</v>
      </c>
      <c r="AF386" s="1">
        <f>(Table2[[#This Row],[Current Week High]]/Table2[[#This Row],[Close Price]])-1</f>
        <v>6.1166931077031528E-2</v>
      </c>
      <c r="AG386" s="1">
        <f>(Table2[[#This Row],[Close Price]]/Table2[[#This Row],[Current Month Low]])-1</f>
        <v>4.5791394757217052E-2</v>
      </c>
      <c r="AH386" s="1">
        <f>(Table2[[#This Row],[Current Month High]]/Table2[[#This Row],[Close Price]])-1</f>
        <v>6.1166931077031528E-2</v>
      </c>
      <c r="AI386">
        <v>13.716728362418401</v>
      </c>
      <c r="AJ386">
        <v>47.811360083376698</v>
      </c>
      <c r="AK386" t="str">
        <f>IF(AND(Table2[[#This Row],[20D EMA]]&gt;Table2[[#This Row],[50D EMA]],Table2[[#This Row],[50D EMA]]&gt;Table2[[#This Row],[200D EMA]]),"Uptrend","Downtrend/NoTrend")</f>
        <v>Uptrend</v>
      </c>
      <c r="AL386">
        <v>-0.06</v>
      </c>
      <c r="AM386" t="s">
        <v>3190</v>
      </c>
      <c r="AN386">
        <v>1.99</v>
      </c>
      <c r="AO386" t="s">
        <v>3191</v>
      </c>
      <c r="AP386">
        <v>-3.0298325458600998E-2</v>
      </c>
      <c r="AQ386">
        <f>(Table2[[#This Row],[Sharpe Ratio]]-AVERAGE(Table2[Sharpe Ratio]))/_xlfn.STDEV.P(Table2[Sharpe Ratio])</f>
        <v>-1.1258519262022957</v>
      </c>
      <c r="AR3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-0.70266493131232988</v>
      </c>
      <c r="AS386">
        <f>_xlfn.RANK.AVG(Table2[[#This Row],[1Y Return vs Nifty Z-Score]],Table2[1Y Return vs Nifty Z-Score])</f>
        <v>335</v>
      </c>
      <c r="AT386">
        <f>_xlfn.RANK.AVG(Table2[[#This Row],[6M Return vs Nifty Z-Score]],Table2[6M Return vs Nifty Z-Score])</f>
        <v>168</v>
      </c>
      <c r="AU386">
        <f>_xlfn.RANK.AVG(Table2[[#This Row],[Sharpe Ratio Z-Score]],Table2[Sharpe Ratio Z-Score])</f>
        <v>635</v>
      </c>
      <c r="AV386">
        <f>(Table2[[#This Row],[Rank 1Y]]+Table2[[#This Row],[Rank 6M]]+Table2[[#This Row],[Rank Sharpe]])/3</f>
        <v>379.33333333333331</v>
      </c>
    </row>
    <row r="387" spans="1:48" x14ac:dyDescent="0.3">
      <c r="A387" t="s">
        <v>1201</v>
      </c>
      <c r="B387" t="s">
        <v>1202</v>
      </c>
      <c r="C387" t="s">
        <v>3156</v>
      </c>
      <c r="D387" t="s">
        <v>92</v>
      </c>
      <c r="E387">
        <v>10144.01963153</v>
      </c>
      <c r="F387">
        <v>209.29</v>
      </c>
      <c r="G387">
        <v>25.091898536262399</v>
      </c>
      <c r="H387">
        <f>(Table2[[#This Row],[1Y Return vs Nifty]]-AVERAGE(Table2[1Y Return vs Nifty]))/_xlfn.STDEV.P(Table2[1Y Return vs Nifty])</f>
        <v>2.0243575675570356E-2</v>
      </c>
      <c r="I387">
        <v>-5.0961283802583601</v>
      </c>
      <c r="J387">
        <f>(Table2[[#This Row],[1M Return vs Nifty]]-AVERAGE(Table2[1M Return vs Nifty]))/_xlfn.STDEV.P(Table2[1M Return vs Nifty])</f>
        <v>-0.55908117854425754</v>
      </c>
      <c r="K387">
        <v>-10.4513982319436</v>
      </c>
      <c r="L387">
        <f>(Table2[[#This Row],[6M Return vs Nifty]]-AVERAGE(Table2[6M Return vs Nifty]))/_xlfn.STDEV.P(Table2[6M Return vs Nifty])</f>
        <v>-0.5984578792322045</v>
      </c>
      <c r="M387">
        <v>-0.24956217468123301</v>
      </c>
      <c r="N387">
        <f>(Table2[[#This Row],[1W Return vs Nifty]]-AVERAGE(Table2[1W Return vs Nifty]))/_xlfn.STDEV.P(Table2[1W Return vs Nifty])</f>
        <v>-8.4883968606723176E-2</v>
      </c>
      <c r="O387">
        <v>215.14</v>
      </c>
      <c r="P387">
        <v>218.89452510692499</v>
      </c>
      <c r="Q387">
        <v>201.46476662767799</v>
      </c>
      <c r="R387">
        <v>35.702905259865602</v>
      </c>
      <c r="S387" s="1">
        <f>(Table2[[#This Row],[Close Price]]-Table2[[#This Row],[20D EMA]])/Table2[[#This Row],[20D EMA]]</f>
        <v>-2.7191596169935831E-2</v>
      </c>
      <c r="T387" s="1">
        <f>(Table2[[#This Row],[Close Price]]-Table2[[#This Row],[50D EMA]])/Table2[[#This Row],[50D EMA]]</f>
        <v>-4.3877411288534528E-2</v>
      </c>
      <c r="U387" s="1">
        <f>(Table2[[#This Row],[Close Price]]-Table2[[#This Row],[200D EMA]])/Table2[[#This Row],[200D EMA]]</f>
        <v>3.8841696755758895E-2</v>
      </c>
      <c r="V387">
        <v>0.37165636331651603</v>
      </c>
      <c r="W387">
        <v>202.75</v>
      </c>
      <c r="X387">
        <v>211.13</v>
      </c>
      <c r="Y387">
        <v>202.75</v>
      </c>
      <c r="Z387">
        <v>216.48</v>
      </c>
      <c r="AA387">
        <v>201.1</v>
      </c>
      <c r="AB387">
        <v>221.9</v>
      </c>
      <c r="AC387" s="1">
        <f>(Table2[[#This Row],[Close Price]]/Table2[[#This Row],[Day Low]])-1</f>
        <v>3.2256473489518989E-2</v>
      </c>
      <c r="AD387" s="1">
        <f>(Table2[[#This Row],[Day High]]/Table2[[#This Row],[Close Price]])-1</f>
        <v>8.7916288403651066E-3</v>
      </c>
      <c r="AE387" s="1">
        <f>(Table2[[#This Row],[Close Price]]/Table2[[#This Row],[Current Week Low]])-1</f>
        <v>3.2256473489518989E-2</v>
      </c>
      <c r="AF387" s="1">
        <f>(Table2[[#This Row],[Current Week High]]/Table2[[#This Row],[Close Price]])-1</f>
        <v>3.4354245305556974E-2</v>
      </c>
      <c r="AG387" s="1">
        <f>(Table2[[#This Row],[Close Price]]/Table2[[#This Row],[Current Month Low]])-1</f>
        <v>4.0726006961710581E-2</v>
      </c>
      <c r="AH387" s="1">
        <f>(Table2[[#This Row],[Current Month High]]/Table2[[#This Row],[Close Price]])-1</f>
        <v>6.0251325911414799E-2</v>
      </c>
      <c r="AI387">
        <v>19.781164890821302</v>
      </c>
      <c r="AJ387">
        <v>80.034408602150506</v>
      </c>
      <c r="AK387" t="str">
        <f>IF(AND(Table2[[#This Row],[20D EMA]]&gt;Table2[[#This Row],[50D EMA]],Table2[[#This Row],[50D EMA]]&gt;Table2[[#This Row],[200D EMA]]),"Uptrend","Downtrend/NoTrend")</f>
        <v>Downtrend/NoTrend</v>
      </c>
      <c r="AL387">
        <v>-0.06</v>
      </c>
      <c r="AM387" t="s">
        <v>3190</v>
      </c>
      <c r="AN387">
        <v>-3.87</v>
      </c>
      <c r="AO387" t="s">
        <v>3190</v>
      </c>
      <c r="AP387">
        <v>6.6489206637104004E-2</v>
      </c>
      <c r="AQ387">
        <f>(Table2[[#This Row],[Sharpe Ratio]]-AVERAGE(Table2[Sharpe Ratio]))/_xlfn.STDEV.P(Table2[Sharpe Ratio])</f>
        <v>8.2753158479520837E-3</v>
      </c>
      <c r="AR3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7">
        <f>_xlfn.RANK.AVG(Table2[[#This Row],[1Y Return vs Nifty Z-Score]],Table2[1Y Return vs Nifty Z-Score])</f>
        <v>281</v>
      </c>
      <c r="AT387">
        <f>_xlfn.RANK.AVG(Table2[[#This Row],[6M Return vs Nifty Z-Score]],Table2[6M Return vs Nifty Z-Score])</f>
        <v>519</v>
      </c>
      <c r="AU387">
        <f>_xlfn.RANK.AVG(Table2[[#This Row],[Sharpe Ratio Z-Score]],Table2[Sharpe Ratio Z-Score])</f>
        <v>338</v>
      </c>
      <c r="AV387">
        <f>(Table2[[#This Row],[Rank 1Y]]+Table2[[#This Row],[Rank 6M]]+Table2[[#This Row],[Rank Sharpe]])/3</f>
        <v>379.33333333333331</v>
      </c>
    </row>
    <row r="388" spans="1:48" x14ac:dyDescent="0.3">
      <c r="A388" t="s">
        <v>75</v>
      </c>
      <c r="B388" t="s">
        <v>76</v>
      </c>
      <c r="C388" t="s">
        <v>3153</v>
      </c>
      <c r="D388" t="s">
        <v>77</v>
      </c>
      <c r="E388">
        <v>317518.14310454001</v>
      </c>
      <c r="F388">
        <v>11069.3</v>
      </c>
      <c r="G388">
        <v>7.3666079822774604</v>
      </c>
      <c r="H388">
        <f>(Table2[[#This Row],[1Y Return vs Nifty]]-AVERAGE(Table2[1Y Return vs Nifty]))/_xlfn.STDEV.P(Table2[1Y Return vs Nifty])</f>
        <v>-0.28176940493142516</v>
      </c>
      <c r="I388">
        <v>-3.4086245851487198</v>
      </c>
      <c r="J388">
        <f>(Table2[[#This Row],[1M Return vs Nifty]]-AVERAGE(Table2[1M Return vs Nifty]))/_xlfn.STDEV.P(Table2[1M Return vs Nifty])</f>
        <v>-0.36486397662852493</v>
      </c>
      <c r="K388">
        <v>4.9807379537351899</v>
      </c>
      <c r="L388">
        <f>(Table2[[#This Row],[6M Return vs Nifty]]-AVERAGE(Table2[6M Return vs Nifty]))/_xlfn.STDEV.P(Table2[6M Return vs Nifty])</f>
        <v>-0.10831683824275547</v>
      </c>
      <c r="M388">
        <v>-2.7372312016870501</v>
      </c>
      <c r="N388">
        <f>(Table2[[#This Row],[1W Return vs Nifty]]-AVERAGE(Table2[1W Return vs Nifty]))/_xlfn.STDEV.P(Table2[1W Return vs Nifty])</f>
        <v>-0.63279588503597495</v>
      </c>
      <c r="O388">
        <v>11426.16</v>
      </c>
      <c r="P388">
        <v>11445.042964885</v>
      </c>
      <c r="Q388">
        <v>10609.3548270794</v>
      </c>
      <c r="R388">
        <v>27.255649481604401</v>
      </c>
      <c r="S388" s="1">
        <f>(Table2[[#This Row],[Close Price]]-Table2[[#This Row],[20D EMA]])/Table2[[#This Row],[20D EMA]]</f>
        <v>-3.1231839918222797E-2</v>
      </c>
      <c r="T388" s="1">
        <f>(Table2[[#This Row],[Close Price]]-Table2[[#This Row],[50D EMA]])/Table2[[#This Row],[50D EMA]]</f>
        <v>-3.2830192602844158E-2</v>
      </c>
      <c r="U388" s="1">
        <f>(Table2[[#This Row],[Close Price]]-Table2[[#This Row],[200D EMA]])/Table2[[#This Row],[200D EMA]]</f>
        <v>4.335279387080463E-2</v>
      </c>
      <c r="V388">
        <v>0.88515972095850204</v>
      </c>
      <c r="W388">
        <v>10901</v>
      </c>
      <c r="X388">
        <v>11139.95</v>
      </c>
      <c r="Y388">
        <v>10901</v>
      </c>
      <c r="Z388">
        <v>11432.95</v>
      </c>
      <c r="AA388">
        <v>10901</v>
      </c>
      <c r="AB388">
        <v>11930</v>
      </c>
      <c r="AC388" s="1">
        <f>(Table2[[#This Row],[Close Price]]/Table2[[#This Row],[Day Low]])-1</f>
        <v>1.5438950554994779E-2</v>
      </c>
      <c r="AD388" s="1">
        <f>(Table2[[#This Row],[Day High]]/Table2[[#This Row],[Close Price]])-1</f>
        <v>6.3825174130254236E-3</v>
      </c>
      <c r="AE388" s="1">
        <f>(Table2[[#This Row],[Close Price]]/Table2[[#This Row],[Current Week Low]])-1</f>
        <v>1.5438950554994779E-2</v>
      </c>
      <c r="AF388" s="1">
        <f>(Table2[[#This Row],[Current Week High]]/Table2[[#This Row],[Close Price]])-1</f>
        <v>3.2852122537107231E-2</v>
      </c>
      <c r="AG388" s="1">
        <f>(Table2[[#This Row],[Close Price]]/Table2[[#This Row],[Current Month Low]])-1</f>
        <v>1.5438950554994779E-2</v>
      </c>
      <c r="AH388" s="1">
        <f>(Table2[[#This Row],[Current Month High]]/Table2[[#This Row],[Close Price]])-1</f>
        <v>7.7755594301356146E-2</v>
      </c>
      <c r="AI388">
        <v>9.6546303740977208</v>
      </c>
      <c r="AJ388">
        <v>35.727204173844697</v>
      </c>
      <c r="AK388" t="str">
        <f>IF(AND(Table2[[#This Row],[20D EMA]]&gt;Table2[[#This Row],[50D EMA]],Table2[[#This Row],[50D EMA]]&gt;Table2[[#This Row],[200D EMA]]),"Uptrend","Downtrend/NoTrend")</f>
        <v>Downtrend/NoTrend</v>
      </c>
      <c r="AL388">
        <v>-0.04</v>
      </c>
      <c r="AM388" t="s">
        <v>3190</v>
      </c>
      <c r="AN388">
        <v>-6.49</v>
      </c>
      <c r="AO388" t="s">
        <v>3190</v>
      </c>
      <c r="AP388">
        <v>4.9882029365569999E-2</v>
      </c>
      <c r="AQ388">
        <f>(Table2[[#This Row],[Sharpe Ratio]]-AVERAGE(Table2[Sharpe Ratio]))/_xlfn.STDEV.P(Table2[Sharpe Ratio])</f>
        <v>-0.18632260135671871</v>
      </c>
      <c r="AR3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88">
        <f>_xlfn.RANK.AVG(Table2[[#This Row],[1Y Return vs Nifty Z-Score]],Table2[1Y Return vs Nifty Z-Score])</f>
        <v>394</v>
      </c>
      <c r="AT388">
        <f>_xlfn.RANK.AVG(Table2[[#This Row],[6M Return vs Nifty Z-Score]],Table2[6M Return vs Nifty Z-Score])</f>
        <v>358</v>
      </c>
      <c r="AU388">
        <f>_xlfn.RANK.AVG(Table2[[#This Row],[Sharpe Ratio Z-Score]],Table2[Sharpe Ratio Z-Score])</f>
        <v>388</v>
      </c>
      <c r="AV388">
        <f>(Table2[[#This Row],[Rank 1Y]]+Table2[[#This Row],[Rank 6M]]+Table2[[#This Row],[Rank Sharpe]])/3</f>
        <v>380</v>
      </c>
    </row>
    <row r="389" spans="1:48" x14ac:dyDescent="0.3">
      <c r="A389" t="s">
        <v>271</v>
      </c>
      <c r="B389" t="s">
        <v>272</v>
      </c>
      <c r="C389" t="s">
        <v>3145</v>
      </c>
      <c r="D389" t="s">
        <v>43</v>
      </c>
      <c r="E389">
        <v>100952.718794895</v>
      </c>
      <c r="F389">
        <v>2020.95</v>
      </c>
      <c r="G389">
        <v>22.409823266708099</v>
      </c>
      <c r="H389">
        <f>(Table2[[#This Row],[1Y Return vs Nifty]]-AVERAGE(Table2[1Y Return vs Nifty]))/_xlfn.STDEV.P(Table2[1Y Return vs Nifty])</f>
        <v>-2.5455057241242328E-2</v>
      </c>
      <c r="I389">
        <v>-0.899939940451706</v>
      </c>
      <c r="J389">
        <f>(Table2[[#This Row],[1M Return vs Nifty]]-AVERAGE(Table2[1M Return vs Nifty]))/_xlfn.STDEV.P(Table2[1M Return vs Nifty])</f>
        <v>-7.6135907634545863E-2</v>
      </c>
      <c r="K389">
        <v>5.1830301995834596</v>
      </c>
      <c r="L389">
        <f>(Table2[[#This Row],[6M Return vs Nifty]]-AVERAGE(Table2[6M Return vs Nifty]))/_xlfn.STDEV.P(Table2[6M Return vs Nifty])</f>
        <v>-0.10189182159106348</v>
      </c>
      <c r="M389">
        <v>-1.6506490776856599</v>
      </c>
      <c r="N389">
        <f>(Table2[[#This Row],[1W Return vs Nifty]]-AVERAGE(Table2[1W Return vs Nifty]))/_xlfn.STDEV.P(Table2[1W Return vs Nifty])</f>
        <v>-0.39347494344112816</v>
      </c>
      <c r="O389">
        <v>2108.19</v>
      </c>
      <c r="P389">
        <v>2088.3039563412099</v>
      </c>
      <c r="Q389">
        <v>1830.20260756628</v>
      </c>
      <c r="R389">
        <v>27.1069720956372</v>
      </c>
      <c r="S389" s="1">
        <f>(Table2[[#This Row],[Close Price]]-Table2[[#This Row],[20D EMA]])/Table2[[#This Row],[20D EMA]]</f>
        <v>-4.1381469412149763E-2</v>
      </c>
      <c r="T389" s="1">
        <f>(Table2[[#This Row],[Close Price]]-Table2[[#This Row],[50D EMA]])/Table2[[#This Row],[50D EMA]]</f>
        <v>-3.2252946768925622E-2</v>
      </c>
      <c r="U389" s="1">
        <f>(Table2[[#This Row],[Close Price]]-Table2[[#This Row],[200D EMA]])/Table2[[#This Row],[200D EMA]]</f>
        <v>0.10422200888860454</v>
      </c>
      <c r="V389">
        <v>0.63221553504549399</v>
      </c>
      <c r="W389">
        <v>1988.55</v>
      </c>
      <c r="X389">
        <v>2043</v>
      </c>
      <c r="Y389">
        <v>1988.55</v>
      </c>
      <c r="Z389">
        <v>2145</v>
      </c>
      <c r="AA389">
        <v>1988.55</v>
      </c>
      <c r="AB389">
        <v>2214.25</v>
      </c>
      <c r="AC389" s="1">
        <f>(Table2[[#This Row],[Close Price]]/Table2[[#This Row],[Day Low]])-1</f>
        <v>1.6293279022403295E-2</v>
      </c>
      <c r="AD389" s="1">
        <f>(Table2[[#This Row],[Day High]]/Table2[[#This Row],[Close Price]])-1</f>
        <v>1.0910710309507854E-2</v>
      </c>
      <c r="AE389" s="1">
        <f>(Table2[[#This Row],[Close Price]]/Table2[[#This Row],[Current Week Low]])-1</f>
        <v>1.6293279022403295E-2</v>
      </c>
      <c r="AF389" s="1">
        <f>(Table2[[#This Row],[Current Week High]]/Table2[[#This Row],[Close Price]])-1</f>
        <v>6.1382023305871058E-2</v>
      </c>
      <c r="AG389" s="1">
        <f>(Table2[[#This Row],[Close Price]]/Table2[[#This Row],[Current Month Low]])-1</f>
        <v>1.6293279022403295E-2</v>
      </c>
      <c r="AH389" s="1">
        <f>(Table2[[#This Row],[Current Month High]]/Table2[[#This Row],[Close Price]])-1</f>
        <v>9.5648086296048929E-2</v>
      </c>
      <c r="AI389">
        <v>13.9018778297335</v>
      </c>
      <c r="AJ389">
        <v>51.694501782698403</v>
      </c>
      <c r="AK389" t="str">
        <f>IF(AND(Table2[[#This Row],[20D EMA]]&gt;Table2[[#This Row],[50D EMA]],Table2[[#This Row],[50D EMA]]&gt;Table2[[#This Row],[200D EMA]]),"Uptrend","Downtrend/NoTrend")</f>
        <v>Uptrend</v>
      </c>
      <c r="AL389">
        <v>-0.02</v>
      </c>
      <c r="AM389" t="s">
        <v>3190</v>
      </c>
      <c r="AN389">
        <v>-6.17</v>
      </c>
      <c r="AO389" t="s">
        <v>3190</v>
      </c>
      <c r="AP389">
        <v>1.3259347074532E-2</v>
      </c>
      <c r="AQ389">
        <f>(Table2[[#This Row],[Sharpe Ratio]]-AVERAGE(Table2[Sharpe Ratio]))/_xlfn.STDEV.P(Table2[Sharpe Ratio])</f>
        <v>-0.61545619701599374</v>
      </c>
      <c r="AR3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-1.2124139269239735</v>
      </c>
      <c r="AS389">
        <f>_xlfn.RANK.AVG(Table2[[#This Row],[1Y Return vs Nifty Z-Score]],Table2[1Y Return vs Nifty Z-Score])</f>
        <v>291</v>
      </c>
      <c r="AT389">
        <f>_xlfn.RANK.AVG(Table2[[#This Row],[6M Return vs Nifty Z-Score]],Table2[6M Return vs Nifty Z-Score])</f>
        <v>354</v>
      </c>
      <c r="AU389">
        <f>_xlfn.RANK.AVG(Table2[[#This Row],[Sharpe Ratio Z-Score]],Table2[Sharpe Ratio Z-Score])</f>
        <v>495</v>
      </c>
      <c r="AV389">
        <f>(Table2[[#This Row],[Rank 1Y]]+Table2[[#This Row],[Rank 6M]]+Table2[[#This Row],[Rank Sharpe]])/3</f>
        <v>380</v>
      </c>
    </row>
    <row r="390" spans="1:48" x14ac:dyDescent="0.3">
      <c r="A390" t="s">
        <v>410</v>
      </c>
      <c r="B390" t="s">
        <v>411</v>
      </c>
      <c r="C390" t="s">
        <v>3145</v>
      </c>
      <c r="D390" t="s">
        <v>412</v>
      </c>
      <c r="E390">
        <v>56920.060107944897</v>
      </c>
      <c r="F390">
        <v>222.08</v>
      </c>
      <c r="G390">
        <v>-3.4482095976467901</v>
      </c>
      <c r="H390">
        <f>(Table2[[#This Row],[1Y Return vs Nifty]]-AVERAGE(Table2[1Y Return vs Nifty]))/_xlfn.STDEV.P(Table2[1Y Return vs Nifty])</f>
        <v>-0.46603805102702089</v>
      </c>
      <c r="I390">
        <v>-0.64021688282580003</v>
      </c>
      <c r="J390">
        <f>(Table2[[#This Row],[1M Return vs Nifty]]-AVERAGE(Table2[1M Return vs Nifty]))/_xlfn.STDEV.P(Table2[1M Return vs Nifty])</f>
        <v>-4.6244013067384508E-2</v>
      </c>
      <c r="K390">
        <v>-3.02645555824009</v>
      </c>
      <c r="L390">
        <f>(Table2[[#This Row],[6M Return vs Nifty]]-AVERAGE(Table2[6M Return vs Nifty]))/_xlfn.STDEV.P(Table2[6M Return vs Nifty])</f>
        <v>-0.36263381135278105</v>
      </c>
      <c r="M390">
        <v>-2.0314518493311602</v>
      </c>
      <c r="N390">
        <f>(Table2[[#This Row],[1W Return vs Nifty]]-AVERAGE(Table2[1W Return vs Nifty]))/_xlfn.STDEV.P(Table2[1W Return vs Nifty])</f>
        <v>-0.47734718453462505</v>
      </c>
      <c r="O390">
        <v>225.77</v>
      </c>
      <c r="P390">
        <v>224.87382498200901</v>
      </c>
      <c r="Q390">
        <v>210.92853070786401</v>
      </c>
      <c r="R390">
        <v>31.894672156713199</v>
      </c>
      <c r="S390" s="1">
        <f>(Table2[[#This Row],[Close Price]]-Table2[[#This Row],[20D EMA]])/Table2[[#This Row],[20D EMA]]</f>
        <v>-1.6344066970810991E-2</v>
      </c>
      <c r="T390" s="1">
        <f>(Table2[[#This Row],[Close Price]]-Table2[[#This Row],[50D EMA]])/Table2[[#This Row],[50D EMA]]</f>
        <v>-1.2423967005642024E-2</v>
      </c>
      <c r="U390" s="1">
        <f>(Table2[[#This Row],[Close Price]]-Table2[[#This Row],[200D EMA]])/Table2[[#This Row],[200D EMA]]</f>
        <v>5.2868472817367618E-2</v>
      </c>
      <c r="V390">
        <v>0.63625620268521399</v>
      </c>
      <c r="W390">
        <v>213.35</v>
      </c>
      <c r="X390">
        <v>223.02</v>
      </c>
      <c r="Y390">
        <v>213.35</v>
      </c>
      <c r="Z390">
        <v>228.1</v>
      </c>
      <c r="AA390">
        <v>213.35</v>
      </c>
      <c r="AB390">
        <v>244</v>
      </c>
      <c r="AC390" s="1">
        <f>(Table2[[#This Row],[Close Price]]/Table2[[#This Row],[Day Low]])-1</f>
        <v>4.0918678228263561E-2</v>
      </c>
      <c r="AD390" s="1">
        <f>(Table2[[#This Row],[Day High]]/Table2[[#This Row],[Close Price]])-1</f>
        <v>4.2327089337175217E-3</v>
      </c>
      <c r="AE390" s="1">
        <f>(Table2[[#This Row],[Close Price]]/Table2[[#This Row],[Current Week Low]])-1</f>
        <v>4.0918678228263561E-2</v>
      </c>
      <c r="AF390" s="1">
        <f>(Table2[[#This Row],[Current Week High]]/Table2[[#This Row],[Close Price]])-1</f>
        <v>2.7107348703169887E-2</v>
      </c>
      <c r="AG390" s="1">
        <f>(Table2[[#This Row],[Close Price]]/Table2[[#This Row],[Current Month Low]])-1</f>
        <v>4.0918678228263561E-2</v>
      </c>
      <c r="AH390" s="1">
        <f>(Table2[[#This Row],[Current Month High]]/Table2[[#This Row],[Close Price]])-1</f>
        <v>9.8703170028818343E-2</v>
      </c>
      <c r="AI390">
        <v>11.176152737752099</v>
      </c>
      <c r="AJ390">
        <v>43.277419354838699</v>
      </c>
      <c r="AK390" t="str">
        <f>IF(AND(Table2[[#This Row],[20D EMA]]&gt;Table2[[#This Row],[50D EMA]],Table2[[#This Row],[50D EMA]]&gt;Table2[[#This Row],[200D EMA]]),"Uptrend","Downtrend/NoTrend")</f>
        <v>Uptrend</v>
      </c>
      <c r="AL390">
        <v>-0.04</v>
      </c>
      <c r="AM390" t="s">
        <v>3190</v>
      </c>
      <c r="AN390">
        <v>-8.24</v>
      </c>
      <c r="AO390" t="s">
        <v>3190</v>
      </c>
      <c r="AP390">
        <v>0.103587676331377</v>
      </c>
      <c r="AQ390">
        <f>(Table2[[#This Row],[Sharpe Ratio]]-AVERAGE(Table2[Sharpe Ratio]))/_xlfn.STDEV.P(Table2[Sharpe Ratio])</f>
        <v>0.44298404545009473</v>
      </c>
      <c r="AR3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-0.90927901453171678</v>
      </c>
      <c r="AS390">
        <f>_xlfn.RANK.AVG(Table2[[#This Row],[1Y Return vs Nifty Z-Score]],Table2[1Y Return vs Nifty Z-Score])</f>
        <v>469</v>
      </c>
      <c r="AT390">
        <f>_xlfn.RANK.AVG(Table2[[#This Row],[6M Return vs Nifty Z-Score]],Table2[6M Return vs Nifty Z-Score])</f>
        <v>448</v>
      </c>
      <c r="AU390">
        <f>_xlfn.RANK.AVG(Table2[[#This Row],[Sharpe Ratio Z-Score]],Table2[Sharpe Ratio Z-Score])</f>
        <v>225</v>
      </c>
      <c r="AV390">
        <f>(Table2[[#This Row],[Rank 1Y]]+Table2[[#This Row],[Rank 6M]]+Table2[[#This Row],[Rank Sharpe]])/3</f>
        <v>380.66666666666669</v>
      </c>
    </row>
    <row r="391" spans="1:48" x14ac:dyDescent="0.3">
      <c r="A391" t="s">
        <v>354</v>
      </c>
      <c r="B391" t="s">
        <v>355</v>
      </c>
      <c r="C391" t="s">
        <v>3145</v>
      </c>
      <c r="D391" t="s">
        <v>34</v>
      </c>
      <c r="E391">
        <v>69072.312945679994</v>
      </c>
      <c r="F391">
        <v>518.65</v>
      </c>
      <c r="G391">
        <v>-1.7923279185963401</v>
      </c>
      <c r="H391">
        <f>(Table2[[#This Row],[1Y Return vs Nifty]]-AVERAGE(Table2[1Y Return vs Nifty]))/_xlfn.STDEV.P(Table2[1Y Return vs Nifty])</f>
        <v>-0.43782425335191805</v>
      </c>
      <c r="I391">
        <v>0.877761617992454</v>
      </c>
      <c r="J391">
        <f>(Table2[[#This Row],[1M Return vs Nifty]]-AVERAGE(Table2[1M Return vs Nifty]))/_xlfn.STDEV.P(Table2[1M Return vs Nifty])</f>
        <v>0.12846228261712683</v>
      </c>
      <c r="K391">
        <v>-11.5468366107047</v>
      </c>
      <c r="L391">
        <f>(Table2[[#This Row],[6M Return vs Nifty]]-AVERAGE(Table2[6M Return vs Nifty]))/_xlfn.STDEV.P(Table2[6M Return vs Nifty])</f>
        <v>-0.63325016598016803</v>
      </c>
      <c r="M391">
        <v>-1.3116102323861301</v>
      </c>
      <c r="N391">
        <f>(Table2[[#This Row],[1W Return vs Nifty]]-AVERAGE(Table2[1W Return vs Nifty]))/_xlfn.STDEV.P(Table2[1W Return vs Nifty])</f>
        <v>-0.31880125435491852</v>
      </c>
      <c r="O391">
        <v>523.48</v>
      </c>
      <c r="P391">
        <v>532.41648644239297</v>
      </c>
      <c r="Q391">
        <v>512.68326040145496</v>
      </c>
      <c r="R391">
        <v>34.983229611486699</v>
      </c>
      <c r="S391" s="1">
        <f>(Table2[[#This Row],[Close Price]]-Table2[[#This Row],[20D EMA]])/Table2[[#This Row],[20D EMA]]</f>
        <v>-9.2267135325132584E-3</v>
      </c>
      <c r="T391" s="1">
        <f>(Table2[[#This Row],[Close Price]]-Table2[[#This Row],[50D EMA]])/Table2[[#This Row],[50D EMA]]</f>
        <v>-2.5856611868615587E-2</v>
      </c>
      <c r="U391" s="1">
        <f>(Table2[[#This Row],[Close Price]]-Table2[[#This Row],[200D EMA]])/Table2[[#This Row],[200D EMA]]</f>
        <v>1.1638257106098573E-2</v>
      </c>
      <c r="V391">
        <v>0.609486194874165</v>
      </c>
      <c r="W391">
        <v>507.4</v>
      </c>
      <c r="X391">
        <v>522</v>
      </c>
      <c r="Y391">
        <v>507.4</v>
      </c>
      <c r="Z391">
        <v>530.9</v>
      </c>
      <c r="AA391">
        <v>507.4</v>
      </c>
      <c r="AB391">
        <v>538</v>
      </c>
      <c r="AC391" s="1">
        <f>(Table2[[#This Row],[Close Price]]/Table2[[#This Row],[Day Low]])-1</f>
        <v>2.2171856523452993E-2</v>
      </c>
      <c r="AD391" s="1">
        <f>(Table2[[#This Row],[Day High]]/Table2[[#This Row],[Close Price]])-1</f>
        <v>6.4590764484719898E-3</v>
      </c>
      <c r="AE391" s="1">
        <f>(Table2[[#This Row],[Close Price]]/Table2[[#This Row],[Current Week Low]])-1</f>
        <v>2.2171856523452993E-2</v>
      </c>
      <c r="AF391" s="1">
        <f>(Table2[[#This Row],[Current Week High]]/Table2[[#This Row],[Close Price]])-1</f>
        <v>2.3619010893666248E-2</v>
      </c>
      <c r="AG391" s="1">
        <f>(Table2[[#This Row],[Close Price]]/Table2[[#This Row],[Current Month Low]])-1</f>
        <v>2.2171856523452993E-2</v>
      </c>
      <c r="AH391" s="1">
        <f>(Table2[[#This Row],[Current Month High]]/Table2[[#This Row],[Close Price]])-1</f>
        <v>3.7308396799383026E-2</v>
      </c>
      <c r="AI391">
        <v>21.989781162633701</v>
      </c>
      <c r="AJ391">
        <v>32.680992581222803</v>
      </c>
      <c r="AK391" t="str">
        <f>IF(AND(Table2[[#This Row],[20D EMA]]&gt;Table2[[#This Row],[50D EMA]],Table2[[#This Row],[50D EMA]]&gt;Table2[[#This Row],[200D EMA]]),"Uptrend","Downtrend/NoTrend")</f>
        <v>Downtrend/NoTrend</v>
      </c>
      <c r="AL391">
        <v>-0.16</v>
      </c>
      <c r="AM391" t="s">
        <v>3190</v>
      </c>
      <c r="AN391">
        <v>-1.6</v>
      </c>
      <c r="AO391" t="s">
        <v>3190</v>
      </c>
      <c r="AP391">
        <v>0.12980108243796001</v>
      </c>
      <c r="AQ391">
        <f>(Table2[[#This Row],[Sharpe Ratio]]-AVERAGE(Table2[Sharpe Ratio]))/_xlfn.STDEV.P(Table2[Sharpe Ratio])</f>
        <v>0.75014486801353497</v>
      </c>
      <c r="AR3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1">
        <f>_xlfn.RANK.AVG(Table2[[#This Row],[1Y Return vs Nifty Z-Score]],Table2[1Y Return vs Nifty Z-Score])</f>
        <v>459</v>
      </c>
      <c r="AT391">
        <f>_xlfn.RANK.AVG(Table2[[#This Row],[6M Return vs Nifty Z-Score]],Table2[6M Return vs Nifty Z-Score])</f>
        <v>531</v>
      </c>
      <c r="AU391">
        <f>_xlfn.RANK.AVG(Table2[[#This Row],[Sharpe Ratio Z-Score]],Table2[Sharpe Ratio Z-Score])</f>
        <v>153</v>
      </c>
      <c r="AV391">
        <f>(Table2[[#This Row],[Rank 1Y]]+Table2[[#This Row],[Rank 6M]]+Table2[[#This Row],[Rank Sharpe]])/3</f>
        <v>381</v>
      </c>
    </row>
    <row r="392" spans="1:48" x14ac:dyDescent="0.3">
      <c r="A392" t="s">
        <v>371</v>
      </c>
      <c r="B392" t="s">
        <v>372</v>
      </c>
      <c r="C392" t="s">
        <v>3152</v>
      </c>
      <c r="D392" t="s">
        <v>373</v>
      </c>
      <c r="E392">
        <v>65651.432251699996</v>
      </c>
      <c r="F392">
        <v>231.44</v>
      </c>
      <c r="G392">
        <v>16.825479466995201</v>
      </c>
      <c r="H392">
        <f>(Table2[[#This Row],[1Y Return vs Nifty]]-AVERAGE(Table2[1Y Return vs Nifty]))/_xlfn.STDEV.P(Table2[1Y Return vs Nifty])</f>
        <v>-0.1206040936166333</v>
      </c>
      <c r="I392">
        <v>6.9362142380384899</v>
      </c>
      <c r="J392">
        <f>(Table2[[#This Row],[1M Return vs Nifty]]-AVERAGE(Table2[1M Return vs Nifty]))/_xlfn.STDEV.P(Table2[1M Return vs Nifty])</f>
        <v>0.82573817569322527</v>
      </c>
      <c r="K392">
        <v>-14.5929088293232</v>
      </c>
      <c r="L392">
        <f>(Table2[[#This Row],[6M Return vs Nifty]]-AVERAGE(Table2[6M Return vs Nifty]))/_xlfn.STDEV.P(Table2[6M Return vs Nifty])</f>
        <v>-0.72999665591512841</v>
      </c>
      <c r="M392">
        <v>-1.1833711422158799</v>
      </c>
      <c r="N392">
        <f>(Table2[[#This Row],[1W Return vs Nifty]]-AVERAGE(Table2[1W Return vs Nifty]))/_xlfn.STDEV.P(Table2[1W Return vs Nifty])</f>
        <v>-0.29055644972313216</v>
      </c>
      <c r="O392">
        <v>228.65</v>
      </c>
      <c r="P392">
        <v>228.11071782303301</v>
      </c>
      <c r="Q392">
        <v>221.95236514768499</v>
      </c>
      <c r="R392">
        <v>41.381461986371399</v>
      </c>
      <c r="S392" s="1">
        <f>(Table2[[#This Row],[Close Price]]-Table2[[#This Row],[20D EMA]])/Table2[[#This Row],[20D EMA]]</f>
        <v>1.2202055543406918E-2</v>
      </c>
      <c r="T392" s="1">
        <f>(Table2[[#This Row],[Close Price]]-Table2[[#This Row],[50D EMA]])/Table2[[#This Row],[50D EMA]]</f>
        <v>1.459502740046534E-2</v>
      </c>
      <c r="U392" s="1">
        <f>(Table2[[#This Row],[Close Price]]-Table2[[#This Row],[200D EMA]])/Table2[[#This Row],[200D EMA]]</f>
        <v>4.2746266055790981E-2</v>
      </c>
      <c r="V392">
        <v>1.22887186588102</v>
      </c>
      <c r="W392">
        <v>219.65</v>
      </c>
      <c r="X392">
        <v>232.4</v>
      </c>
      <c r="Y392">
        <v>219.65</v>
      </c>
      <c r="Z392">
        <v>239</v>
      </c>
      <c r="AA392">
        <v>211</v>
      </c>
      <c r="AB392">
        <v>247.4</v>
      </c>
      <c r="AC392" s="1">
        <f>(Table2[[#This Row],[Close Price]]/Table2[[#This Row],[Day Low]])-1</f>
        <v>5.3676303209651666E-2</v>
      </c>
      <c r="AD392" s="1">
        <f>(Table2[[#This Row],[Day High]]/Table2[[#This Row],[Close Price]])-1</f>
        <v>4.1479433114415265E-3</v>
      </c>
      <c r="AE392" s="1">
        <f>(Table2[[#This Row],[Close Price]]/Table2[[#This Row],[Current Week Low]])-1</f>
        <v>5.3676303209651666E-2</v>
      </c>
      <c r="AF392" s="1">
        <f>(Table2[[#This Row],[Current Week High]]/Table2[[#This Row],[Close Price]])-1</f>
        <v>3.2665053577601189E-2</v>
      </c>
      <c r="AG392" s="1">
        <f>(Table2[[#This Row],[Close Price]]/Table2[[#This Row],[Current Month Low]])-1</f>
        <v>9.68720379146919E-2</v>
      </c>
      <c r="AH392" s="1">
        <f>(Table2[[#This Row],[Current Month High]]/Table2[[#This Row],[Close Price]])-1</f>
        <v>6.8959557552713546E-2</v>
      </c>
      <c r="AI392">
        <v>23.725371586588299</v>
      </c>
      <c r="AJ392">
        <v>55.120643431635401</v>
      </c>
      <c r="AK392" t="str">
        <f>IF(AND(Table2[[#This Row],[20D EMA]]&gt;Table2[[#This Row],[50D EMA]],Table2[[#This Row],[50D EMA]]&gt;Table2[[#This Row],[200D EMA]]),"Uptrend","Downtrend/NoTrend")</f>
        <v>Uptrend</v>
      </c>
      <c r="AL392">
        <v>-0.06</v>
      </c>
      <c r="AM392" t="s">
        <v>3190</v>
      </c>
      <c r="AN392">
        <v>-5.35</v>
      </c>
      <c r="AO392" t="s">
        <v>3190</v>
      </c>
      <c r="AP392">
        <v>9.6435389094129007E-2</v>
      </c>
      <c r="AQ392">
        <f>(Table2[[#This Row],[Sharpe Ratio]]-AVERAGE(Table2[Sharpe Ratio]))/_xlfn.STDEV.P(Table2[Sharpe Ratio])</f>
        <v>0.35917569097412388</v>
      </c>
      <c r="AR3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4.3756667412455263E-2</v>
      </c>
      <c r="AS392">
        <f>_xlfn.RANK.AVG(Table2[[#This Row],[1Y Return vs Nifty Z-Score]],Table2[1Y Return vs Nifty Z-Score])</f>
        <v>331</v>
      </c>
      <c r="AT392">
        <f>_xlfn.RANK.AVG(Table2[[#This Row],[6M Return vs Nifty Z-Score]],Table2[6M Return vs Nifty Z-Score])</f>
        <v>567</v>
      </c>
      <c r="AU392">
        <f>_xlfn.RANK.AVG(Table2[[#This Row],[Sharpe Ratio Z-Score]],Table2[Sharpe Ratio Z-Score])</f>
        <v>247</v>
      </c>
      <c r="AV392">
        <f>(Table2[[#This Row],[Rank 1Y]]+Table2[[#This Row],[Rank 6M]]+Table2[[#This Row],[Rank Sharpe]])/3</f>
        <v>381.66666666666669</v>
      </c>
    </row>
    <row r="393" spans="1:48" x14ac:dyDescent="0.3">
      <c r="A393" t="s">
        <v>1546</v>
      </c>
      <c r="B393" t="s">
        <v>1547</v>
      </c>
      <c r="C393" t="s">
        <v>609</v>
      </c>
      <c r="D393" t="s">
        <v>455</v>
      </c>
      <c r="E393">
        <v>6456.9947513500001</v>
      </c>
      <c r="F393">
        <v>902.4</v>
      </c>
      <c r="G393">
        <v>-29.007015584599699</v>
      </c>
      <c r="H393">
        <f>(Table2[[#This Row],[1Y Return vs Nifty]]-AVERAGE(Table2[1Y Return vs Nifty]))/_xlfn.STDEV.P(Table2[1Y Return vs Nifty])</f>
        <v>-0.90152265723790137</v>
      </c>
      <c r="I393">
        <v>-6.1087152643023002</v>
      </c>
      <c r="J393">
        <f>(Table2[[#This Row],[1M Return vs Nifty]]-AVERAGE(Table2[1M Return vs Nifty]))/_xlfn.STDEV.P(Table2[1M Return vs Nifty])</f>
        <v>-0.67562123723064815</v>
      </c>
      <c r="K393">
        <v>-1.27653492600146</v>
      </c>
      <c r="L393">
        <f>(Table2[[#This Row],[6M Return vs Nifty]]-AVERAGE(Table2[6M Return vs Nifty]))/_xlfn.STDEV.P(Table2[6M Return vs Nifty])</f>
        <v>-0.30705447288567245</v>
      </c>
      <c r="M393">
        <v>-1.91983746245432</v>
      </c>
      <c r="N393">
        <f>(Table2[[#This Row],[1W Return vs Nifty]]-AVERAGE(Table2[1W Return vs Nifty]))/_xlfn.STDEV.P(Table2[1W Return vs Nifty])</f>
        <v>-0.45276398960359676</v>
      </c>
      <c r="O393">
        <v>925.39</v>
      </c>
      <c r="P393">
        <v>929.81201802667101</v>
      </c>
      <c r="Q393">
        <v>868.94050195218495</v>
      </c>
      <c r="R393">
        <v>36.651238068655402</v>
      </c>
      <c r="S393" s="1">
        <f>(Table2[[#This Row],[Close Price]]-Table2[[#This Row],[20D EMA]])/Table2[[#This Row],[20D EMA]]</f>
        <v>-2.4843579463793654E-2</v>
      </c>
      <c r="T393" s="1">
        <f>(Table2[[#This Row],[Close Price]]-Table2[[#This Row],[50D EMA]])/Table2[[#This Row],[50D EMA]]</f>
        <v>-2.9481247279258913E-2</v>
      </c>
      <c r="U393" s="1">
        <f>(Table2[[#This Row],[Close Price]]-Table2[[#This Row],[200D EMA]])/Table2[[#This Row],[200D EMA]]</f>
        <v>3.8506086403665186E-2</v>
      </c>
      <c r="V393">
        <v>0.37534782385952298</v>
      </c>
      <c r="W393">
        <v>883.95</v>
      </c>
      <c r="X393">
        <v>909</v>
      </c>
      <c r="Y393">
        <v>883.95</v>
      </c>
      <c r="Z393">
        <v>935.95</v>
      </c>
      <c r="AA393">
        <v>871</v>
      </c>
      <c r="AB393">
        <v>979</v>
      </c>
      <c r="AC393" s="1">
        <f>(Table2[[#This Row],[Close Price]]/Table2[[#This Row],[Day Low]])-1</f>
        <v>2.0872221279484071E-2</v>
      </c>
      <c r="AD393" s="1">
        <f>(Table2[[#This Row],[Day High]]/Table2[[#This Row],[Close Price]])-1</f>
        <v>7.3138297872341607E-3</v>
      </c>
      <c r="AE393" s="1">
        <f>(Table2[[#This Row],[Close Price]]/Table2[[#This Row],[Current Week Low]])-1</f>
        <v>2.0872221279484071E-2</v>
      </c>
      <c r="AF393" s="1">
        <f>(Table2[[#This Row],[Current Week High]]/Table2[[#This Row],[Close Price]])-1</f>
        <v>3.7178634751773076E-2</v>
      </c>
      <c r="AG393" s="1">
        <f>(Table2[[#This Row],[Close Price]]/Table2[[#This Row],[Current Month Low]])-1</f>
        <v>3.6050516647531561E-2</v>
      </c>
      <c r="AH393" s="1">
        <f>(Table2[[#This Row],[Current Month High]]/Table2[[#This Row],[Close Price]])-1</f>
        <v>8.4884751773049771E-2</v>
      </c>
      <c r="AI393">
        <v>25</v>
      </c>
      <c r="AJ393">
        <v>31.4110965487112</v>
      </c>
      <c r="AK393" t="str">
        <f>IF(AND(Table2[[#This Row],[20D EMA]]&gt;Table2[[#This Row],[50D EMA]],Table2[[#This Row],[50D EMA]]&gt;Table2[[#This Row],[200D EMA]]),"Uptrend","Downtrend/NoTrend")</f>
        <v>Downtrend/NoTrend</v>
      </c>
      <c r="AL393">
        <v>-0.08</v>
      </c>
      <c r="AM393" t="s">
        <v>3190</v>
      </c>
      <c r="AN393">
        <v>-5.37</v>
      </c>
      <c r="AO393" t="s">
        <v>3190</v>
      </c>
      <c r="AP393">
        <v>0.157327868438987</v>
      </c>
      <c r="AQ393">
        <f>(Table2[[#This Row],[Sharpe Ratio]]-AVERAGE(Table2[Sharpe Ratio]))/_xlfn.STDEV.P(Table2[Sharpe Ratio])</f>
        <v>1.0726954818568799</v>
      </c>
      <c r="AR3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3">
        <f>_xlfn.RANK.AVG(Table2[[#This Row],[1Y Return vs Nifty Z-Score]],Table2[1Y Return vs Nifty Z-Score])</f>
        <v>626</v>
      </c>
      <c r="AT393">
        <f>_xlfn.RANK.AVG(Table2[[#This Row],[6M Return vs Nifty Z-Score]],Table2[6M Return vs Nifty Z-Score])</f>
        <v>420</v>
      </c>
      <c r="AU393">
        <f>_xlfn.RANK.AVG(Table2[[#This Row],[Sharpe Ratio Z-Score]],Table2[Sharpe Ratio Z-Score])</f>
        <v>100</v>
      </c>
      <c r="AV393">
        <f>(Table2[[#This Row],[Rank 1Y]]+Table2[[#This Row],[Rank 6M]]+Table2[[#This Row],[Rank Sharpe]])/3</f>
        <v>382</v>
      </c>
    </row>
    <row r="394" spans="1:48" x14ac:dyDescent="0.3">
      <c r="A394" t="s">
        <v>368</v>
      </c>
      <c r="B394" t="s">
        <v>369</v>
      </c>
      <c r="C394" t="s">
        <v>3154</v>
      </c>
      <c r="D394" t="s">
        <v>370</v>
      </c>
      <c r="E394">
        <v>66614.796031050006</v>
      </c>
      <c r="F394">
        <v>5060.3500000000004</v>
      </c>
      <c r="G394">
        <v>-18.847990467616501</v>
      </c>
      <c r="H394">
        <f>(Table2[[#This Row],[1Y Return vs Nifty]]-AVERAGE(Table2[1Y Return vs Nifty]))/_xlfn.STDEV.P(Table2[1Y Return vs Nifty])</f>
        <v>-0.72842775386822678</v>
      </c>
      <c r="I394">
        <v>-0.82236501378743498</v>
      </c>
      <c r="J394">
        <f>(Table2[[#This Row],[1M Return vs Nifty]]-AVERAGE(Table2[1M Return vs Nifty]))/_xlfn.STDEV.P(Table2[1M Return vs Nifty])</f>
        <v>-6.7207699449642805E-2</v>
      </c>
      <c r="K394">
        <v>7.5246884239250198</v>
      </c>
      <c r="L394">
        <f>(Table2[[#This Row],[6M Return vs Nifty]]-AVERAGE(Table2[6M Return vs Nifty]))/_xlfn.STDEV.P(Table2[6M Return vs Nifty])</f>
        <v>-2.751826851255991E-2</v>
      </c>
      <c r="M394">
        <v>-1.44446104417122</v>
      </c>
      <c r="N394">
        <f>(Table2[[#This Row],[1W Return vs Nifty]]-AVERAGE(Table2[1W Return vs Nifty]))/_xlfn.STDEV.P(Table2[1W Return vs Nifty])</f>
        <v>-0.3480617958876327</v>
      </c>
      <c r="O394">
        <v>5293.35</v>
      </c>
      <c r="P394">
        <v>5337.9647767656197</v>
      </c>
      <c r="Q394">
        <v>4994.5074462519397</v>
      </c>
      <c r="R394">
        <v>43.235758692795002</v>
      </c>
      <c r="S394" s="1">
        <f>(Table2[[#This Row],[Close Price]]-Table2[[#This Row],[20D EMA]])/Table2[[#This Row],[20D EMA]]</f>
        <v>-4.4017493647690024E-2</v>
      </c>
      <c r="T394" s="1">
        <f>(Table2[[#This Row],[Close Price]]-Table2[[#This Row],[50D EMA]])/Table2[[#This Row],[50D EMA]]</f>
        <v>-5.2007607463800412E-2</v>
      </c>
      <c r="U394" s="1">
        <f>(Table2[[#This Row],[Close Price]]-Table2[[#This Row],[200D EMA]])/Table2[[#This Row],[200D EMA]]</f>
        <v>1.3182992408484917E-2</v>
      </c>
      <c r="V394">
        <v>0.75580591237435302</v>
      </c>
      <c r="W394">
        <v>4935.05</v>
      </c>
      <c r="X394">
        <v>5247</v>
      </c>
      <c r="Y394">
        <v>4935.05</v>
      </c>
      <c r="Z394">
        <v>5397</v>
      </c>
      <c r="AA394">
        <v>4935.05</v>
      </c>
      <c r="AB394">
        <v>5580</v>
      </c>
      <c r="AC394" s="1">
        <f>(Table2[[#This Row],[Close Price]]/Table2[[#This Row],[Day Low]])-1</f>
        <v>2.538981367969928E-2</v>
      </c>
      <c r="AD394" s="1">
        <f>(Table2[[#This Row],[Day High]]/Table2[[#This Row],[Close Price]])-1</f>
        <v>3.6884800458466316E-2</v>
      </c>
      <c r="AE394" s="1">
        <f>(Table2[[#This Row],[Close Price]]/Table2[[#This Row],[Current Week Low]])-1</f>
        <v>2.538981367969928E-2</v>
      </c>
      <c r="AF394" s="1">
        <f>(Table2[[#This Row],[Current Week High]]/Table2[[#This Row],[Close Price]])-1</f>
        <v>6.6527018882093003E-2</v>
      </c>
      <c r="AG394" s="1">
        <f>(Table2[[#This Row],[Close Price]]/Table2[[#This Row],[Current Month Low]])-1</f>
        <v>2.538981367969928E-2</v>
      </c>
      <c r="AH394" s="1">
        <f>(Table2[[#This Row],[Current Month High]]/Table2[[#This Row],[Close Price]])-1</f>
        <v>0.10269052535891787</v>
      </c>
      <c r="AI394">
        <v>27.659154011086098</v>
      </c>
      <c r="AJ394">
        <v>40.526242710358197</v>
      </c>
      <c r="AK394" t="str">
        <f>IF(AND(Table2[[#This Row],[20D EMA]]&gt;Table2[[#This Row],[50D EMA]],Table2[[#This Row],[50D EMA]]&gt;Table2[[#This Row],[200D EMA]]),"Uptrend","Downtrend/NoTrend")</f>
        <v>Downtrend/NoTrend</v>
      </c>
      <c r="AL394">
        <v>-7.0000000000000007E-2</v>
      </c>
      <c r="AM394" t="s">
        <v>3190</v>
      </c>
      <c r="AN394">
        <v>-6.26</v>
      </c>
      <c r="AO394" t="s">
        <v>3190</v>
      </c>
      <c r="AP394">
        <v>9.3439633769528005E-2</v>
      </c>
      <c r="AQ394">
        <f>(Table2[[#This Row],[Sharpe Ratio]]-AVERAGE(Table2[Sharpe Ratio]))/_xlfn.STDEV.P(Table2[Sharpe Ratio])</f>
        <v>0.32407232951236542</v>
      </c>
      <c r="AR3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4">
        <f>_xlfn.RANK.AVG(Table2[[#This Row],[1Y Return vs Nifty Z-Score]],Table2[1Y Return vs Nifty Z-Score])</f>
        <v>566</v>
      </c>
      <c r="AT394">
        <f>_xlfn.RANK.AVG(Table2[[#This Row],[6M Return vs Nifty Z-Score]],Table2[6M Return vs Nifty Z-Score])</f>
        <v>324</v>
      </c>
      <c r="AU394">
        <f>_xlfn.RANK.AVG(Table2[[#This Row],[Sharpe Ratio Z-Score]],Table2[Sharpe Ratio Z-Score])</f>
        <v>259</v>
      </c>
      <c r="AV394">
        <f>(Table2[[#This Row],[Rank 1Y]]+Table2[[#This Row],[Rank 6M]]+Table2[[#This Row],[Rank Sharpe]])/3</f>
        <v>383</v>
      </c>
    </row>
    <row r="395" spans="1:48" x14ac:dyDescent="0.3">
      <c r="A395" t="s">
        <v>1640</v>
      </c>
      <c r="B395" t="s">
        <v>1641</v>
      </c>
      <c r="C395" t="s">
        <v>3149</v>
      </c>
      <c r="D395" t="s">
        <v>169</v>
      </c>
      <c r="E395">
        <v>5585.7340030799996</v>
      </c>
      <c r="F395">
        <v>609.85</v>
      </c>
      <c r="G395">
        <v>22.595661393464301</v>
      </c>
      <c r="H395">
        <f>(Table2[[#This Row],[1Y Return vs Nifty]]-AVERAGE(Table2[1Y Return vs Nifty]))/_xlfn.STDEV.P(Table2[1Y Return vs Nifty])</f>
        <v>-2.2288647844390812E-2</v>
      </c>
      <c r="I395">
        <v>-5.2320316577097303</v>
      </c>
      <c r="J395">
        <f>(Table2[[#This Row],[1M Return vs Nifty]]-AVERAGE(Table2[1M Return vs Nifty]))/_xlfn.STDEV.P(Table2[1M Return vs Nifty])</f>
        <v>-0.5747224792360095</v>
      </c>
      <c r="K395">
        <v>8.6958433671554793</v>
      </c>
      <c r="L395">
        <f>(Table2[[#This Row],[6M Return vs Nifty]]-AVERAGE(Table2[6M Return vs Nifty]))/_xlfn.STDEV.P(Table2[6M Return vs Nifty])</f>
        <v>9.6788567673235324E-3</v>
      </c>
      <c r="M395">
        <v>1.39966220491372</v>
      </c>
      <c r="N395">
        <f>(Table2[[#This Row],[1W Return vs Nifty]]-AVERAGE(Table2[1W Return vs Nifty]))/_xlfn.STDEV.P(Table2[1W Return vs Nifty])</f>
        <v>0.27835956605806783</v>
      </c>
      <c r="O395">
        <v>624.07000000000005</v>
      </c>
      <c r="P395">
        <v>628.62296731519098</v>
      </c>
      <c r="Q395">
        <v>566.78893854937701</v>
      </c>
      <c r="R395">
        <v>46.301186453993402</v>
      </c>
      <c r="S395" s="1">
        <f>(Table2[[#This Row],[Close Price]]-Table2[[#This Row],[20D EMA]])/Table2[[#This Row],[20D EMA]]</f>
        <v>-2.2785905427275828E-2</v>
      </c>
      <c r="T395" s="1">
        <f>(Table2[[#This Row],[Close Price]]-Table2[[#This Row],[50D EMA]])/Table2[[#This Row],[50D EMA]]</f>
        <v>-2.9863635742373704E-2</v>
      </c>
      <c r="U395" s="1">
        <f>(Table2[[#This Row],[Close Price]]-Table2[[#This Row],[200D EMA]])/Table2[[#This Row],[200D EMA]]</f>
        <v>7.5973715296618588E-2</v>
      </c>
      <c r="V395">
        <v>0.40253847976346901</v>
      </c>
      <c r="W395">
        <v>599.79999999999995</v>
      </c>
      <c r="X395">
        <v>614.29999999999995</v>
      </c>
      <c r="Y395">
        <v>599.79999999999995</v>
      </c>
      <c r="Z395">
        <v>647.5</v>
      </c>
      <c r="AA395">
        <v>581.85</v>
      </c>
      <c r="AB395">
        <v>647.5</v>
      </c>
      <c r="AC395" s="1">
        <f>(Table2[[#This Row],[Close Price]]/Table2[[#This Row],[Day Low]])-1</f>
        <v>1.6755585195065148E-2</v>
      </c>
      <c r="AD395" s="1">
        <f>(Table2[[#This Row],[Day High]]/Table2[[#This Row],[Close Price]])-1</f>
        <v>7.2968762810525778E-3</v>
      </c>
      <c r="AE395" s="1">
        <f>(Table2[[#This Row],[Close Price]]/Table2[[#This Row],[Current Week Low]])-1</f>
        <v>1.6755585195065148E-2</v>
      </c>
      <c r="AF395" s="1">
        <f>(Table2[[#This Row],[Current Week High]]/Table2[[#This Row],[Close Price]])-1</f>
        <v>6.1736492580142688E-2</v>
      </c>
      <c r="AG395" s="1">
        <f>(Table2[[#This Row],[Close Price]]/Table2[[#This Row],[Current Month Low]])-1</f>
        <v>4.8122368307983221E-2</v>
      </c>
      <c r="AH395" s="1">
        <f>(Table2[[#This Row],[Current Month High]]/Table2[[#This Row],[Close Price]])-1</f>
        <v>6.1736492580142688E-2</v>
      </c>
      <c r="AI395">
        <v>18.340575551365099</v>
      </c>
      <c r="AJ395">
        <v>64.335758555645299</v>
      </c>
      <c r="AK395" t="str">
        <f>IF(AND(Table2[[#This Row],[20D EMA]]&gt;Table2[[#This Row],[50D EMA]],Table2[[#This Row],[50D EMA]]&gt;Table2[[#This Row],[200D EMA]]),"Uptrend","Downtrend/NoTrend")</f>
        <v>Downtrend/NoTrend</v>
      </c>
      <c r="AL395">
        <v>-0.1</v>
      </c>
      <c r="AM395" t="s">
        <v>3190</v>
      </c>
      <c r="AN395">
        <v>-2.38</v>
      </c>
      <c r="AO395" t="s">
        <v>3190</v>
      </c>
      <c r="AQ395">
        <f>(Table2[[#This Row],[Sharpe Ratio]]-AVERAGE(Table2[Sharpe Ratio]))/_xlfn.STDEV.P(Table2[Sharpe Ratio])</f>
        <v>-0.77082524510946515</v>
      </c>
      <c r="AR3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5">
        <f>_xlfn.RANK.AVG(Table2[[#This Row],[1Y Return vs Nifty Z-Score]],Table2[1Y Return vs Nifty Z-Score])</f>
        <v>290</v>
      </c>
      <c r="AT395">
        <f>_xlfn.RANK.AVG(Table2[[#This Row],[6M Return vs Nifty Z-Score]],Table2[6M Return vs Nifty Z-Score])</f>
        <v>313</v>
      </c>
      <c r="AU395">
        <f>_xlfn.RANK.AVG(Table2[[#This Row],[Sharpe Ratio Z-Score]],Table2[Sharpe Ratio Z-Score])</f>
        <v>548.5</v>
      </c>
      <c r="AV395">
        <f>(Table2[[#This Row],[Rank 1Y]]+Table2[[#This Row],[Rank 6M]]+Table2[[#This Row],[Rank Sharpe]])/3</f>
        <v>383.83333333333331</v>
      </c>
    </row>
    <row r="396" spans="1:48" x14ac:dyDescent="0.3">
      <c r="A396" t="s">
        <v>200</v>
      </c>
      <c r="B396" t="s">
        <v>201</v>
      </c>
      <c r="C396" t="s">
        <v>3151</v>
      </c>
      <c r="D396" t="s">
        <v>202</v>
      </c>
      <c r="E396">
        <v>126721.56139335</v>
      </c>
      <c r="F396">
        <v>4765.6499999999996</v>
      </c>
      <c r="G396">
        <v>9.96527698057481</v>
      </c>
      <c r="H396">
        <f>(Table2[[#This Row],[1Y Return vs Nifty]]-AVERAGE(Table2[1Y Return vs Nifty]))/_xlfn.STDEV.P(Table2[1Y Return vs Nifty])</f>
        <v>-0.2374918926730811</v>
      </c>
      <c r="I396">
        <v>-2.8734703044378298</v>
      </c>
      <c r="J396">
        <f>(Table2[[#This Row],[1M Return vs Nifty]]-AVERAGE(Table2[1M Return vs Nifty]))/_xlfn.STDEV.P(Table2[1M Return vs Nifty])</f>
        <v>-0.30327231248287917</v>
      </c>
      <c r="K396">
        <v>-3.46931074143943</v>
      </c>
      <c r="L396">
        <f>(Table2[[#This Row],[6M Return vs Nifty]]-AVERAGE(Table2[6M Return vs Nifty]))/_xlfn.STDEV.P(Table2[6M Return vs Nifty])</f>
        <v>-0.37669936247864105</v>
      </c>
      <c r="M396">
        <v>-1.29377223860041</v>
      </c>
      <c r="N396">
        <f>(Table2[[#This Row],[1W Return vs Nifty]]-AVERAGE(Table2[1W Return vs Nifty]))/_xlfn.STDEV.P(Table2[1W Return vs Nifty])</f>
        <v>-0.31487241605115485</v>
      </c>
      <c r="O396">
        <v>4771.34</v>
      </c>
      <c r="P396">
        <v>4801.7878880341304</v>
      </c>
      <c r="Q396">
        <v>4492.4891895813398</v>
      </c>
      <c r="R396">
        <v>30.248507812589601</v>
      </c>
      <c r="S396" s="1">
        <f>(Table2[[#This Row],[Close Price]]-Table2[[#This Row],[20D EMA]])/Table2[[#This Row],[20D EMA]]</f>
        <v>-1.192537106976344E-3</v>
      </c>
      <c r="T396" s="1">
        <f>(Table2[[#This Row],[Close Price]]-Table2[[#This Row],[50D EMA]])/Table2[[#This Row],[50D EMA]]</f>
        <v>-7.5259234428461594E-3</v>
      </c>
      <c r="U396" s="1">
        <f>(Table2[[#This Row],[Close Price]]-Table2[[#This Row],[200D EMA]])/Table2[[#This Row],[200D EMA]]</f>
        <v>6.0803888199031146E-2</v>
      </c>
      <c r="V396">
        <v>0.93027041941977795</v>
      </c>
      <c r="W396">
        <v>4612.05</v>
      </c>
      <c r="X396">
        <v>4799.8999999999996</v>
      </c>
      <c r="Y396">
        <v>4521</v>
      </c>
      <c r="Z396">
        <v>4810</v>
      </c>
      <c r="AA396">
        <v>4521</v>
      </c>
      <c r="AB396">
        <v>5045.95</v>
      </c>
      <c r="AC396" s="1">
        <f>(Table2[[#This Row],[Close Price]]/Table2[[#This Row],[Day Low]])-1</f>
        <v>3.330406218492854E-2</v>
      </c>
      <c r="AD396" s="1">
        <f>(Table2[[#This Row],[Day High]]/Table2[[#This Row],[Close Price]])-1</f>
        <v>7.1868475444063495E-3</v>
      </c>
      <c r="AE396" s="1">
        <f>(Table2[[#This Row],[Close Price]]/Table2[[#This Row],[Current Week Low]])-1</f>
        <v>5.4114134041141293E-2</v>
      </c>
      <c r="AF396" s="1">
        <f>(Table2[[#This Row],[Current Week High]]/Table2[[#This Row],[Close Price]])-1</f>
        <v>9.3061806888883325E-3</v>
      </c>
      <c r="AG396" s="1">
        <f>(Table2[[#This Row],[Close Price]]/Table2[[#This Row],[Current Month Low]])-1</f>
        <v>5.4114134041141293E-2</v>
      </c>
      <c r="AH396" s="1">
        <f>(Table2[[#This Row],[Current Month High]]/Table2[[#This Row],[Close Price]])-1</f>
        <v>5.8816740633491849E-2</v>
      </c>
      <c r="AI396">
        <v>7.1207495304942601</v>
      </c>
      <c r="AJ396">
        <v>45.516030534351103</v>
      </c>
      <c r="AK396" t="str">
        <f>IF(AND(Table2[[#This Row],[20D EMA]]&gt;Table2[[#This Row],[50D EMA]],Table2[[#This Row],[50D EMA]]&gt;Table2[[#This Row],[200D EMA]]),"Uptrend","Downtrend/NoTrend")</f>
        <v>Downtrend/NoTrend</v>
      </c>
      <c r="AL396">
        <v>0.02</v>
      </c>
      <c r="AM396" t="s">
        <v>3191</v>
      </c>
      <c r="AN396">
        <v>-4.16</v>
      </c>
      <c r="AO396" t="s">
        <v>3190</v>
      </c>
      <c r="AP396">
        <v>7.2083494294975001E-2</v>
      </c>
      <c r="AQ396">
        <f>(Table2[[#This Row],[Sharpe Ratio]]-AVERAGE(Table2[Sharpe Ratio]))/_xlfn.STDEV.P(Table2[Sharpe Ratio])</f>
        <v>7.3827499019471554E-2</v>
      </c>
      <c r="AR3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6">
        <f>_xlfn.RANK.AVG(Table2[[#This Row],[1Y Return vs Nifty Z-Score]],Table2[1Y Return vs Nifty Z-Score])</f>
        <v>374</v>
      </c>
      <c r="AT396">
        <f>_xlfn.RANK.AVG(Table2[[#This Row],[6M Return vs Nifty Z-Score]],Table2[6M Return vs Nifty Z-Score])</f>
        <v>456</v>
      </c>
      <c r="AU396">
        <f>_xlfn.RANK.AVG(Table2[[#This Row],[Sharpe Ratio Z-Score]],Table2[Sharpe Ratio Z-Score])</f>
        <v>324</v>
      </c>
      <c r="AV396">
        <f>(Table2[[#This Row],[Rank 1Y]]+Table2[[#This Row],[Rank 6M]]+Table2[[#This Row],[Rank Sharpe]])/3</f>
        <v>384.66666666666669</v>
      </c>
    </row>
    <row r="397" spans="1:48" x14ac:dyDescent="0.3">
      <c r="A397" t="s">
        <v>360</v>
      </c>
      <c r="B397" t="s">
        <v>361</v>
      </c>
      <c r="C397" t="s">
        <v>3159</v>
      </c>
      <c r="D397" t="s">
        <v>172</v>
      </c>
      <c r="E397">
        <v>67704.135770199995</v>
      </c>
      <c r="F397">
        <v>4560.7</v>
      </c>
      <c r="G397">
        <v>3.6475383921142601</v>
      </c>
      <c r="H397">
        <f>(Table2[[#This Row],[1Y Return vs Nifty]]-AVERAGE(Table2[1Y Return vs Nifty]))/_xlfn.STDEV.P(Table2[1Y Return vs Nifty])</f>
        <v>-0.34513690170611189</v>
      </c>
      <c r="I397">
        <v>-2.1810597391492701</v>
      </c>
      <c r="J397">
        <f>(Table2[[#This Row],[1M Return vs Nifty]]-AVERAGE(Table2[1M Return vs Nifty]))/_xlfn.STDEV.P(Table2[1M Return vs Nifty])</f>
        <v>-0.22358179981147069</v>
      </c>
      <c r="K397">
        <v>9.7189996528410596</v>
      </c>
      <c r="L397">
        <f>(Table2[[#This Row],[6M Return vs Nifty]]-AVERAGE(Table2[6M Return vs Nifty]))/_xlfn.STDEV.P(Table2[6M Return vs Nifty])</f>
        <v>4.2175387443758212E-2</v>
      </c>
      <c r="M397">
        <v>-2.0929372358627498</v>
      </c>
      <c r="N397">
        <f>(Table2[[#This Row],[1W Return vs Nifty]]-AVERAGE(Table2[1W Return vs Nifty]))/_xlfn.STDEV.P(Table2[1W Return vs Nifty])</f>
        <v>-0.49088941045021017</v>
      </c>
      <c r="O397">
        <v>4575.2700000000004</v>
      </c>
      <c r="P397">
        <v>4491.0428724815702</v>
      </c>
      <c r="Q397">
        <v>4040.7457952995401</v>
      </c>
      <c r="R397">
        <v>33.833265091082502</v>
      </c>
      <c r="S397" s="1">
        <f>(Table2[[#This Row],[Close Price]]-Table2[[#This Row],[20D EMA]])/Table2[[#This Row],[20D EMA]]</f>
        <v>-3.1845115151675459E-3</v>
      </c>
      <c r="T397" s="1">
        <f>(Table2[[#This Row],[Close Price]]-Table2[[#This Row],[50D EMA]])/Table2[[#This Row],[50D EMA]]</f>
        <v>1.551023437011634E-2</v>
      </c>
      <c r="U397" s="1">
        <f>(Table2[[#This Row],[Close Price]]-Table2[[#This Row],[200D EMA]])/Table2[[#This Row],[200D EMA]]</f>
        <v>0.12867778153857254</v>
      </c>
      <c r="V397">
        <v>0.456699061371802</v>
      </c>
      <c r="W397">
        <v>4407.05</v>
      </c>
      <c r="X397">
        <v>4590.8</v>
      </c>
      <c r="Y397">
        <v>4407.05</v>
      </c>
      <c r="Z397">
        <v>4618.8999999999996</v>
      </c>
      <c r="AA397">
        <v>4407.05</v>
      </c>
      <c r="AB397">
        <v>4759</v>
      </c>
      <c r="AC397" s="1">
        <f>(Table2[[#This Row],[Close Price]]/Table2[[#This Row],[Day Low]])-1</f>
        <v>3.4864591960608537E-2</v>
      </c>
      <c r="AD397" s="1">
        <f>(Table2[[#This Row],[Day High]]/Table2[[#This Row],[Close Price]])-1</f>
        <v>6.5998640559563615E-3</v>
      </c>
      <c r="AE397" s="1">
        <f>(Table2[[#This Row],[Close Price]]/Table2[[#This Row],[Current Week Low]])-1</f>
        <v>3.4864591960608537E-2</v>
      </c>
      <c r="AF397" s="1">
        <f>(Table2[[#This Row],[Current Week High]]/Table2[[#This Row],[Close Price]])-1</f>
        <v>1.2761198938759266E-2</v>
      </c>
      <c r="AG397" s="1">
        <f>(Table2[[#This Row],[Close Price]]/Table2[[#This Row],[Current Month Low]])-1</f>
        <v>3.4864591960608537E-2</v>
      </c>
      <c r="AH397" s="1">
        <f>(Table2[[#This Row],[Current Month High]]/Table2[[#This Row],[Close Price]])-1</f>
        <v>4.3480167518144208E-2</v>
      </c>
      <c r="AI397">
        <v>5.3358037143421004</v>
      </c>
      <c r="AJ397">
        <v>41.636645962732899</v>
      </c>
      <c r="AK397" t="str">
        <f>IF(AND(Table2[[#This Row],[20D EMA]]&gt;Table2[[#This Row],[50D EMA]],Table2[[#This Row],[50D EMA]]&gt;Table2[[#This Row],[200D EMA]]),"Uptrend","Downtrend/NoTrend")</f>
        <v>Uptrend</v>
      </c>
      <c r="AL397">
        <v>7.0000000000000007E-2</v>
      </c>
      <c r="AM397" t="s">
        <v>3191</v>
      </c>
      <c r="AN397">
        <v>-3.61</v>
      </c>
      <c r="AO397" t="s">
        <v>3190</v>
      </c>
      <c r="AP397">
        <v>3.4208790435474E-2</v>
      </c>
      <c r="AQ397">
        <f>(Table2[[#This Row],[Sharpe Ratio]]-AVERAGE(Table2[Sharpe Ratio]))/_xlfn.STDEV.P(Table2[Sharpe Ratio])</f>
        <v>-0.3699769094778072</v>
      </c>
      <c r="AR3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-1.3874096340018416</v>
      </c>
      <c r="AS397">
        <f>_xlfn.RANK.AVG(Table2[[#This Row],[1Y Return vs Nifty Z-Score]],Table2[1Y Return vs Nifty Z-Score])</f>
        <v>423</v>
      </c>
      <c r="AT397">
        <f>_xlfn.RANK.AVG(Table2[[#This Row],[6M Return vs Nifty Z-Score]],Table2[6M Return vs Nifty Z-Score])</f>
        <v>299</v>
      </c>
      <c r="AU397">
        <f>_xlfn.RANK.AVG(Table2[[#This Row],[Sharpe Ratio Z-Score]],Table2[Sharpe Ratio Z-Score])</f>
        <v>434</v>
      </c>
      <c r="AV397">
        <f>(Table2[[#This Row],[Rank 1Y]]+Table2[[#This Row],[Rank 6M]]+Table2[[#This Row],[Rank Sharpe]])/3</f>
        <v>385.33333333333331</v>
      </c>
    </row>
    <row r="398" spans="1:48" x14ac:dyDescent="0.3">
      <c r="A398" t="s">
        <v>1554</v>
      </c>
      <c r="B398" t="s">
        <v>1555</v>
      </c>
      <c r="C398" t="s">
        <v>3151</v>
      </c>
      <c r="D398" t="s">
        <v>258</v>
      </c>
      <c r="E398">
        <v>6376.8161713600002</v>
      </c>
      <c r="F398">
        <v>2296.9499999999998</v>
      </c>
      <c r="G398">
        <v>-24.499024620847599</v>
      </c>
      <c r="H398">
        <f>(Table2[[#This Row],[1Y Return vs Nifty]]-AVERAGE(Table2[1Y Return vs Nifty]))/_xlfn.STDEV.P(Table2[1Y Return vs Nifty])</f>
        <v>-0.82471309615535582</v>
      </c>
      <c r="I398">
        <v>-6.8616960930626902</v>
      </c>
      <c r="J398">
        <f>(Table2[[#This Row],[1M Return vs Nifty]]-AVERAGE(Table2[1M Return vs Nifty]))/_xlfn.STDEV.P(Table2[1M Return vs Nifty])</f>
        <v>-0.76228286731517825</v>
      </c>
      <c r="K398">
        <v>7.8787506759249402</v>
      </c>
      <c r="L398">
        <f>(Table2[[#This Row],[6M Return vs Nifty]]-AVERAGE(Table2[6M Return vs Nifty]))/_xlfn.STDEV.P(Table2[6M Return vs Nifty])</f>
        <v>-1.6272875218833197E-2</v>
      </c>
      <c r="M398">
        <v>-0.66510449399931504</v>
      </c>
      <c r="N398">
        <f>(Table2[[#This Row],[1W Return vs Nifty]]-AVERAGE(Table2[1W Return vs Nifty]))/_xlfn.STDEV.P(Table2[1W Return vs Nifty])</f>
        <v>-0.17640763436103171</v>
      </c>
      <c r="O398">
        <v>2388.85</v>
      </c>
      <c r="P398">
        <v>2408.9868421883998</v>
      </c>
      <c r="Q398">
        <v>2308.5861007741801</v>
      </c>
      <c r="R398">
        <v>41.231700354840797</v>
      </c>
      <c r="S398" s="1">
        <f>(Table2[[#This Row],[Close Price]]-Table2[[#This Row],[20D EMA]])/Table2[[#This Row],[20D EMA]]</f>
        <v>-3.8470393704083596E-2</v>
      </c>
      <c r="T398" s="1">
        <f>(Table2[[#This Row],[Close Price]]-Table2[[#This Row],[50D EMA]])/Table2[[#This Row],[50D EMA]]</f>
        <v>-4.6507868049051763E-2</v>
      </c>
      <c r="U398" s="1">
        <f>(Table2[[#This Row],[Close Price]]-Table2[[#This Row],[200D EMA]])/Table2[[#This Row],[200D EMA]]</f>
        <v>-5.0403581526710676E-3</v>
      </c>
      <c r="V398">
        <v>0.54573498471204696</v>
      </c>
      <c r="W398">
        <v>2288</v>
      </c>
      <c r="X398">
        <v>2341.5500000000002</v>
      </c>
      <c r="Y398">
        <v>2288</v>
      </c>
      <c r="Z398">
        <v>2389.9499999999998</v>
      </c>
      <c r="AA398">
        <v>2283.1999999999998</v>
      </c>
      <c r="AB398">
        <v>2661</v>
      </c>
      <c r="AC398" s="1">
        <f>(Table2[[#This Row],[Close Price]]/Table2[[#This Row],[Day Low]])-1</f>
        <v>3.9117132867132476E-3</v>
      </c>
      <c r="AD398" s="1">
        <f>(Table2[[#This Row],[Day High]]/Table2[[#This Row],[Close Price]])-1</f>
        <v>1.941705304860819E-2</v>
      </c>
      <c r="AE398" s="1">
        <f>(Table2[[#This Row],[Close Price]]/Table2[[#This Row],[Current Week Low]])-1</f>
        <v>3.9117132867132476E-3</v>
      </c>
      <c r="AF398" s="1">
        <f>(Table2[[#This Row],[Current Week High]]/Table2[[#This Row],[Close Price]])-1</f>
        <v>4.0488473845752049E-2</v>
      </c>
      <c r="AG398" s="1">
        <f>(Table2[[#This Row],[Close Price]]/Table2[[#This Row],[Current Month Low]])-1</f>
        <v>6.0222494744217592E-3</v>
      </c>
      <c r="AH398" s="1">
        <f>(Table2[[#This Row],[Current Month High]]/Table2[[#This Row],[Close Price]])-1</f>
        <v>0.15849278390909705</v>
      </c>
      <c r="AI398">
        <v>21.639565510785999</v>
      </c>
      <c r="AJ398">
        <v>33.543604651162703</v>
      </c>
      <c r="AK398" t="str">
        <f>IF(AND(Table2[[#This Row],[20D EMA]]&gt;Table2[[#This Row],[50D EMA]],Table2[[#This Row],[50D EMA]]&gt;Table2[[#This Row],[200D EMA]]),"Uptrend","Downtrend/NoTrend")</f>
        <v>Downtrend/NoTrend</v>
      </c>
      <c r="AL398">
        <v>-0.03</v>
      </c>
      <c r="AM398" t="s">
        <v>3190</v>
      </c>
      <c r="AN398">
        <v>-8.7899999999999991</v>
      </c>
      <c r="AO398" t="s">
        <v>3190</v>
      </c>
      <c r="AP398">
        <v>9.9419561253091995E-2</v>
      </c>
      <c r="AQ398">
        <f>(Table2[[#This Row],[Sharpe Ratio]]-AVERAGE(Table2[Sharpe Ratio]))/_xlfn.STDEV.P(Table2[Sharpe Ratio])</f>
        <v>0.39414332437861288</v>
      </c>
      <c r="AR3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398">
        <f>_xlfn.RANK.AVG(Table2[[#This Row],[1Y Return vs Nifty Z-Score]],Table2[1Y Return vs Nifty Z-Score])</f>
        <v>603</v>
      </c>
      <c r="AT398">
        <f>_xlfn.RANK.AVG(Table2[[#This Row],[6M Return vs Nifty Z-Score]],Table2[6M Return vs Nifty Z-Score])</f>
        <v>318</v>
      </c>
      <c r="AU398">
        <f>_xlfn.RANK.AVG(Table2[[#This Row],[Sharpe Ratio Z-Score]],Table2[Sharpe Ratio Z-Score])</f>
        <v>235</v>
      </c>
      <c r="AV398">
        <f>(Table2[[#This Row],[Rank 1Y]]+Table2[[#This Row],[Rank 6M]]+Table2[[#This Row],[Rank Sharpe]])/3</f>
        <v>385.33333333333331</v>
      </c>
    </row>
    <row r="399" spans="1:48" x14ac:dyDescent="0.3">
      <c r="A399" t="s">
        <v>607</v>
      </c>
      <c r="B399" t="s">
        <v>608</v>
      </c>
      <c r="C399" t="s">
        <v>3157</v>
      </c>
      <c r="D399" t="s">
        <v>609</v>
      </c>
      <c r="E399">
        <v>32215.722040749999</v>
      </c>
      <c r="F399">
        <v>1325.35</v>
      </c>
      <c r="G399">
        <v>-23.059262062375101</v>
      </c>
      <c r="H399">
        <f>(Table2[[#This Row],[1Y Return vs Nifty]]-AVERAGE(Table2[1Y Return vs Nifty]))/_xlfn.STDEV.P(Table2[1Y Return vs Nifty])</f>
        <v>-0.80018165164524713</v>
      </c>
      <c r="I399">
        <v>4.3535414218208004</v>
      </c>
      <c r="J399">
        <f>(Table2[[#This Row],[1M Return vs Nifty]]-AVERAGE(Table2[1M Return vs Nifty]))/_xlfn.STDEV.P(Table2[1M Return vs Nifty])</f>
        <v>0.52849470324400638</v>
      </c>
      <c r="K399">
        <v>33.810116980025697</v>
      </c>
      <c r="L399">
        <f>(Table2[[#This Row],[6M Return vs Nifty]]-AVERAGE(Table2[6M Return vs Nifty]))/_xlfn.STDEV.P(Table2[6M Return vs Nifty])</f>
        <v>0.80733486914294406</v>
      </c>
      <c r="M399">
        <v>3.08838763381948</v>
      </c>
      <c r="N399">
        <f>(Table2[[#This Row],[1W Return vs Nifty]]-AVERAGE(Table2[1W Return vs Nifty]))/_xlfn.STDEV.P(Table2[1W Return vs Nifty])</f>
        <v>0.65030325150413082</v>
      </c>
      <c r="O399">
        <v>1313.26</v>
      </c>
      <c r="P399">
        <v>1261.51225386951</v>
      </c>
      <c r="Q399">
        <v>1163.14314542289</v>
      </c>
      <c r="R399">
        <v>52.220642854129601</v>
      </c>
      <c r="S399" s="1">
        <f>(Table2[[#This Row],[Close Price]]-Table2[[#This Row],[20D EMA]])/Table2[[#This Row],[20D EMA]]</f>
        <v>9.2060978024153008E-3</v>
      </c>
      <c r="T399" s="1">
        <f>(Table2[[#This Row],[Close Price]]-Table2[[#This Row],[50D EMA]])/Table2[[#This Row],[50D EMA]]</f>
        <v>5.0604142714172351E-2</v>
      </c>
      <c r="U399" s="1">
        <f>(Table2[[#This Row],[Close Price]]-Table2[[#This Row],[200D EMA]])/Table2[[#This Row],[200D EMA]]</f>
        <v>0.13945562523014782</v>
      </c>
      <c r="V399">
        <v>1.6266353908137601</v>
      </c>
      <c r="W399">
        <v>1299.75</v>
      </c>
      <c r="X399">
        <v>1345</v>
      </c>
      <c r="Y399">
        <v>1299.75</v>
      </c>
      <c r="Z399">
        <v>1364</v>
      </c>
      <c r="AA399">
        <v>1242.9000000000001</v>
      </c>
      <c r="AB399">
        <v>1370</v>
      </c>
      <c r="AC399" s="1">
        <f>(Table2[[#This Row],[Close Price]]/Table2[[#This Row],[Day Low]])-1</f>
        <v>1.9696095402962133E-2</v>
      </c>
      <c r="AD399" s="1">
        <f>(Table2[[#This Row],[Day High]]/Table2[[#This Row],[Close Price]])-1</f>
        <v>1.4826272305428878E-2</v>
      </c>
      <c r="AE399" s="1">
        <f>(Table2[[#This Row],[Close Price]]/Table2[[#This Row],[Current Week Low]])-1</f>
        <v>1.9696095402962133E-2</v>
      </c>
      <c r="AF399" s="1">
        <f>(Table2[[#This Row],[Current Week High]]/Table2[[#This Row],[Close Price]])-1</f>
        <v>2.9162108122382735E-2</v>
      </c>
      <c r="AG399" s="1">
        <f>(Table2[[#This Row],[Close Price]]/Table2[[#This Row],[Current Month Low]])-1</f>
        <v>6.633679298414985E-2</v>
      </c>
      <c r="AH399" s="1">
        <f>(Table2[[#This Row],[Current Month High]]/Table2[[#This Row],[Close Price]])-1</f>
        <v>3.3689214169841941E-2</v>
      </c>
      <c r="AI399">
        <v>12.264684800241399</v>
      </c>
      <c r="AJ399">
        <v>49.579594830991397</v>
      </c>
      <c r="AK399" t="str">
        <f>IF(AND(Table2[[#This Row],[20D EMA]]&gt;Table2[[#This Row],[50D EMA]],Table2[[#This Row],[50D EMA]]&gt;Table2[[#This Row],[200D EMA]]),"Uptrend","Downtrend/NoTrend")</f>
        <v>Uptrend</v>
      </c>
      <c r="AL399">
        <v>0.13</v>
      </c>
      <c r="AM399" t="s">
        <v>3191</v>
      </c>
      <c r="AN399">
        <v>-2.37</v>
      </c>
      <c r="AO399" t="s">
        <v>3190</v>
      </c>
      <c r="AP399">
        <v>2.5214725619283999E-2</v>
      </c>
      <c r="AQ399">
        <f>(Table2[[#This Row],[Sharpe Ratio]]-AVERAGE(Table2[Sharpe Ratio]))/_xlfn.STDEV.P(Table2[Sharpe Ratio])</f>
        <v>-0.4753666606569199</v>
      </c>
      <c r="AR3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0.71058451158891434</v>
      </c>
      <c r="AS399">
        <f>_xlfn.RANK.AVG(Table2[[#This Row],[1Y Return vs Nifty Z-Score]],Table2[1Y Return vs Nifty Z-Score])</f>
        <v>593</v>
      </c>
      <c r="AT399">
        <f>_xlfn.RANK.AVG(Table2[[#This Row],[6M Return vs Nifty Z-Score]],Table2[6M Return vs Nifty Z-Score])</f>
        <v>107</v>
      </c>
      <c r="AU399">
        <f>_xlfn.RANK.AVG(Table2[[#This Row],[Sharpe Ratio Z-Score]],Table2[Sharpe Ratio Z-Score])</f>
        <v>457</v>
      </c>
      <c r="AV399">
        <f>(Table2[[#This Row],[Rank 1Y]]+Table2[[#This Row],[Rank 6M]]+Table2[[#This Row],[Rank Sharpe]])/3</f>
        <v>385.66666666666669</v>
      </c>
    </row>
    <row r="400" spans="1:48" x14ac:dyDescent="0.3">
      <c r="A400" t="s">
        <v>1923</v>
      </c>
      <c r="B400" t="s">
        <v>1924</v>
      </c>
      <c r="C400" t="s">
        <v>3145</v>
      </c>
      <c r="D400" t="s">
        <v>529</v>
      </c>
      <c r="E400">
        <v>3763.123131546</v>
      </c>
      <c r="F400">
        <v>65.12</v>
      </c>
      <c r="G400">
        <v>32.287766411202199</v>
      </c>
      <c r="H400">
        <f>(Table2[[#This Row],[1Y Return vs Nifty]]-AVERAGE(Table2[1Y Return vs Nifty]))/_xlfn.STDEV.P(Table2[1Y Return vs Nifty])</f>
        <v>0.14285062114801336</v>
      </c>
      <c r="I400">
        <v>30.0823590814447</v>
      </c>
      <c r="J400">
        <f>(Table2[[#This Row],[1M Return vs Nifty]]-AVERAGE(Table2[1M Return vs Nifty]))/_xlfn.STDEV.P(Table2[1M Return vs Nifty])</f>
        <v>3.4896607693194772</v>
      </c>
      <c r="K400">
        <v>13.5752155632909</v>
      </c>
      <c r="L400">
        <f>(Table2[[#This Row],[6M Return vs Nifty]]-AVERAGE(Table2[6M Return vs Nifty]))/_xlfn.STDEV.P(Table2[6M Return vs Nifty])</f>
        <v>0.16465290176105585</v>
      </c>
      <c r="M400">
        <v>3.0853611590732402</v>
      </c>
      <c r="N400">
        <f>(Table2[[#This Row],[1W Return vs Nifty]]-AVERAGE(Table2[1W Return vs Nifty]))/_xlfn.STDEV.P(Table2[1W Return vs Nifty])</f>
        <v>0.64963666701872091</v>
      </c>
      <c r="O400">
        <v>59.2</v>
      </c>
      <c r="P400">
        <v>56.105998435878803</v>
      </c>
      <c r="Q400">
        <v>49.970110837887397</v>
      </c>
      <c r="R400">
        <v>68.449841348101103</v>
      </c>
      <c r="S400" s="1">
        <f>(Table2[[#This Row],[Close Price]]-Table2[[#This Row],[20D EMA]])/Table2[[#This Row],[20D EMA]]</f>
        <v>0.10000000000000002</v>
      </c>
      <c r="T400" s="1">
        <f>(Table2[[#This Row],[Close Price]]-Table2[[#This Row],[50D EMA]])/Table2[[#This Row],[50D EMA]]</f>
        <v>0.16066021130383995</v>
      </c>
      <c r="U400" s="1">
        <f>(Table2[[#This Row],[Close Price]]-Table2[[#This Row],[200D EMA]])/Table2[[#This Row],[200D EMA]]</f>
        <v>0.30317901857896107</v>
      </c>
      <c r="V400">
        <v>2.3185819439793902</v>
      </c>
      <c r="W400">
        <v>63.5</v>
      </c>
      <c r="X400">
        <v>66.900000000000006</v>
      </c>
      <c r="Y400">
        <v>62.8</v>
      </c>
      <c r="Z400">
        <v>69</v>
      </c>
      <c r="AA400">
        <v>47.05</v>
      </c>
      <c r="AB400">
        <v>69</v>
      </c>
      <c r="AC400" s="1">
        <f>(Table2[[#This Row],[Close Price]]/Table2[[#This Row],[Day Low]])-1</f>
        <v>2.55118110236221E-2</v>
      </c>
      <c r="AD400" s="1">
        <f>(Table2[[#This Row],[Day High]]/Table2[[#This Row],[Close Price]])-1</f>
        <v>2.7334152334152373E-2</v>
      </c>
      <c r="AE400" s="1">
        <f>(Table2[[#This Row],[Close Price]]/Table2[[#This Row],[Current Week Low]])-1</f>
        <v>3.6942675159235883E-2</v>
      </c>
      <c r="AF400" s="1">
        <f>(Table2[[#This Row],[Current Week High]]/Table2[[#This Row],[Close Price]])-1</f>
        <v>5.9582309582309589E-2</v>
      </c>
      <c r="AG400" s="1">
        <f>(Table2[[#This Row],[Close Price]]/Table2[[#This Row],[Current Month Low]])-1</f>
        <v>0.38405951115834247</v>
      </c>
      <c r="AH400" s="1">
        <f>(Table2[[#This Row],[Current Month High]]/Table2[[#This Row],[Close Price]])-1</f>
        <v>5.9582309582309589E-2</v>
      </c>
      <c r="AI400">
        <v>5.9582309582309501</v>
      </c>
      <c r="AJ400">
        <v>95.849624060150305</v>
      </c>
      <c r="AK400" t="str">
        <f>IF(AND(Table2[[#This Row],[20D EMA]]&gt;Table2[[#This Row],[50D EMA]],Table2[[#This Row],[50D EMA]]&gt;Table2[[#This Row],[200D EMA]]),"Uptrend","Downtrend/NoTrend")</f>
        <v>Uptrend</v>
      </c>
      <c r="AL400">
        <v>0.15</v>
      </c>
      <c r="AM400" t="s">
        <v>3191</v>
      </c>
      <c r="AN400">
        <v>22.71</v>
      </c>
      <c r="AO400" t="s">
        <v>3191</v>
      </c>
      <c r="AP400">
        <v>-4.0876445973006999E-2</v>
      </c>
      <c r="AQ400">
        <f>(Table2[[#This Row],[Sharpe Ratio]]-AVERAGE(Table2[Sharpe Ratio]))/_xlfn.STDEV.P(Table2[Sharpe Ratio])</f>
        <v>-1.2498031664634448</v>
      </c>
      <c r="AR4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3.1969977927838222</v>
      </c>
      <c r="AS400">
        <f>_xlfn.RANK.AVG(Table2[[#This Row],[1Y Return vs Nifty Z-Score]],Table2[1Y Return vs Nifty Z-Score])</f>
        <v>250</v>
      </c>
      <c r="AT400">
        <f>_xlfn.RANK.AVG(Table2[[#This Row],[6M Return vs Nifty Z-Score]],Table2[6M Return vs Nifty Z-Score])</f>
        <v>253</v>
      </c>
      <c r="AU400">
        <f>_xlfn.RANK.AVG(Table2[[#This Row],[Sharpe Ratio Z-Score]],Table2[Sharpe Ratio Z-Score])</f>
        <v>655</v>
      </c>
      <c r="AV400">
        <f>(Table2[[#This Row],[Rank 1Y]]+Table2[[#This Row],[Rank 6M]]+Table2[[#This Row],[Rank Sharpe]])/3</f>
        <v>386</v>
      </c>
    </row>
    <row r="401" spans="1:48" x14ac:dyDescent="0.3">
      <c r="A401" t="s">
        <v>1461</v>
      </c>
      <c r="B401" t="s">
        <v>1462</v>
      </c>
      <c r="C401" t="s">
        <v>3147</v>
      </c>
      <c r="D401" t="s">
        <v>127</v>
      </c>
      <c r="E401">
        <v>7245.0459769549998</v>
      </c>
      <c r="F401">
        <v>626.75</v>
      </c>
      <c r="G401">
        <v>-10.2187124667416</v>
      </c>
      <c r="H401">
        <f>(Table2[[#This Row],[1Y Return vs Nifty]]-AVERAGE(Table2[1Y Return vs Nifty]))/_xlfn.STDEV.P(Table2[1Y Return vs Nifty])</f>
        <v>-0.58139750002876589</v>
      </c>
      <c r="I401">
        <v>2.1182266331582</v>
      </c>
      <c r="J401">
        <f>(Table2[[#This Row],[1M Return vs Nifty]]-AVERAGE(Table2[1M Return vs Nifty]))/_xlfn.STDEV.P(Table2[1M Return vs Nifty])</f>
        <v>0.27122915817499482</v>
      </c>
      <c r="K401">
        <v>12.4812061019345</v>
      </c>
      <c r="L401">
        <f>(Table2[[#This Row],[6M Return vs Nifty]]-AVERAGE(Table2[6M Return vs Nifty]))/_xlfn.STDEV.P(Table2[6M Return vs Nifty])</f>
        <v>0.12990599894800589</v>
      </c>
      <c r="M401">
        <v>0.56017728848136505</v>
      </c>
      <c r="N401">
        <f>(Table2[[#This Row],[1W Return vs Nifty]]-AVERAGE(Table2[1W Return vs Nifty]))/_xlfn.STDEV.P(Table2[1W Return vs Nifty])</f>
        <v>9.3462063865214343E-2</v>
      </c>
      <c r="O401">
        <v>631.33000000000004</v>
      </c>
      <c r="P401">
        <v>609.98812773632903</v>
      </c>
      <c r="Q401">
        <v>561.96302678930999</v>
      </c>
      <c r="R401">
        <v>47.419861339454698</v>
      </c>
      <c r="S401" s="1">
        <f>(Table2[[#This Row],[Close Price]]-Table2[[#This Row],[20D EMA]])/Table2[[#This Row],[20D EMA]]</f>
        <v>-7.254526159061094E-3</v>
      </c>
      <c r="T401" s="1">
        <f>(Table2[[#This Row],[Close Price]]-Table2[[#This Row],[50D EMA]])/Table2[[#This Row],[50D EMA]]</f>
        <v>2.7479013937327622E-2</v>
      </c>
      <c r="U401" s="1">
        <f>(Table2[[#This Row],[Close Price]]-Table2[[#This Row],[200D EMA]])/Table2[[#This Row],[200D EMA]]</f>
        <v>0.11528689632988934</v>
      </c>
      <c r="V401">
        <v>0.63398005503461896</v>
      </c>
      <c r="W401">
        <v>618.04999999999995</v>
      </c>
      <c r="X401">
        <v>640</v>
      </c>
      <c r="Y401">
        <v>618.04999999999995</v>
      </c>
      <c r="Z401">
        <v>651.9</v>
      </c>
      <c r="AA401">
        <v>595.5</v>
      </c>
      <c r="AB401">
        <v>677.05</v>
      </c>
      <c r="AC401" s="1">
        <f>(Table2[[#This Row],[Close Price]]/Table2[[#This Row],[Day Low]])-1</f>
        <v>1.4076531024997951E-2</v>
      </c>
      <c r="AD401" s="1">
        <f>(Table2[[#This Row],[Day High]]/Table2[[#This Row],[Close Price]])-1</f>
        <v>2.1140805743917079E-2</v>
      </c>
      <c r="AE401" s="1">
        <f>(Table2[[#This Row],[Close Price]]/Table2[[#This Row],[Current Week Low]])-1</f>
        <v>1.4076531024997951E-2</v>
      </c>
      <c r="AF401" s="1">
        <f>(Table2[[#This Row],[Current Week High]]/Table2[[#This Row],[Close Price]])-1</f>
        <v>4.0127642600717994E-2</v>
      </c>
      <c r="AG401" s="1">
        <f>(Table2[[#This Row],[Close Price]]/Table2[[#This Row],[Current Month Low]])-1</f>
        <v>5.247691015952971E-2</v>
      </c>
      <c r="AH401" s="1">
        <f>(Table2[[#This Row],[Current Month High]]/Table2[[#This Row],[Close Price]])-1</f>
        <v>8.0255285201435989E-2</v>
      </c>
      <c r="AI401">
        <v>9.5173514160350905</v>
      </c>
      <c r="AJ401">
        <v>34.207708779443202</v>
      </c>
      <c r="AK401" t="str">
        <f>IF(AND(Table2[[#This Row],[20D EMA]]&gt;Table2[[#This Row],[50D EMA]],Table2[[#This Row],[50D EMA]]&gt;Table2[[#This Row],[200D EMA]]),"Uptrend","Downtrend/NoTrend")</f>
        <v>Uptrend</v>
      </c>
      <c r="AL401">
        <v>0.08</v>
      </c>
      <c r="AM401" t="s">
        <v>3191</v>
      </c>
      <c r="AN401">
        <v>-4.71</v>
      </c>
      <c r="AO401" t="s">
        <v>3190</v>
      </c>
      <c r="AP401">
        <v>5.2152282371436001E-2</v>
      </c>
      <c r="AQ401">
        <f>(Table2[[#This Row],[Sharpe Ratio]]-AVERAGE(Table2[Sharpe Ratio]))/_xlfn.STDEV.P(Table2[Sharpe Ratio])</f>
        <v>-0.15972045824438957</v>
      </c>
      <c r="AR4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-0.24652073728494045</v>
      </c>
      <c r="AS401">
        <f>_xlfn.RANK.AVG(Table2[[#This Row],[1Y Return vs Nifty Z-Score]],Table2[1Y Return vs Nifty Z-Score])</f>
        <v>518</v>
      </c>
      <c r="AT401">
        <f>_xlfn.RANK.AVG(Table2[[#This Row],[6M Return vs Nifty Z-Score]],Table2[6M Return vs Nifty Z-Score])</f>
        <v>262</v>
      </c>
      <c r="AU401">
        <f>_xlfn.RANK.AVG(Table2[[#This Row],[Sharpe Ratio Z-Score]],Table2[Sharpe Ratio Z-Score])</f>
        <v>379</v>
      </c>
      <c r="AV401">
        <f>(Table2[[#This Row],[Rank 1Y]]+Table2[[#This Row],[Rank 6M]]+Table2[[#This Row],[Rank Sharpe]])/3</f>
        <v>386.33333333333331</v>
      </c>
    </row>
    <row r="402" spans="1:48" x14ac:dyDescent="0.3">
      <c r="A402" t="s">
        <v>638</v>
      </c>
      <c r="B402" t="s">
        <v>639</v>
      </c>
      <c r="C402" t="s">
        <v>3151</v>
      </c>
      <c r="D402" t="s">
        <v>190</v>
      </c>
      <c r="E402">
        <v>29798.304149700001</v>
      </c>
      <c r="F402">
        <v>1395.45</v>
      </c>
      <c r="G402">
        <v>-18.429775626387201</v>
      </c>
      <c r="H402">
        <f>(Table2[[#This Row],[1Y Return vs Nifty]]-AVERAGE(Table2[1Y Return vs Nifty]))/_xlfn.STDEV.P(Table2[1Y Return vs Nifty])</f>
        <v>-0.72130198572642634</v>
      </c>
      <c r="I402">
        <v>4.5563421161579596</v>
      </c>
      <c r="J402">
        <f>(Table2[[#This Row],[1M Return vs Nifty]]-AVERAGE(Table2[1M Return vs Nifty]))/_xlfn.STDEV.P(Table2[1M Return vs Nifty])</f>
        <v>0.55183532239690836</v>
      </c>
      <c r="K402">
        <v>12.9375057370086</v>
      </c>
      <c r="L402">
        <f>(Table2[[#This Row],[6M Return vs Nifty]]-AVERAGE(Table2[6M Return vs Nifty]))/_xlfn.STDEV.P(Table2[6M Return vs Nifty])</f>
        <v>0.14439856014934341</v>
      </c>
      <c r="M402">
        <v>-1.62010402732533</v>
      </c>
      <c r="N402">
        <f>(Table2[[#This Row],[1W Return vs Nifty]]-AVERAGE(Table2[1W Return vs Nifty]))/_xlfn.STDEV.P(Table2[1W Return vs Nifty])</f>
        <v>-0.38674736155677275</v>
      </c>
      <c r="O402">
        <v>1416.89</v>
      </c>
      <c r="P402">
        <v>1392.0963929756699</v>
      </c>
      <c r="Q402">
        <v>1290.0317594160499</v>
      </c>
      <c r="R402">
        <v>47.211088714635103</v>
      </c>
      <c r="S402" s="1">
        <f>(Table2[[#This Row],[Close Price]]-Table2[[#This Row],[20D EMA]])/Table2[[#This Row],[20D EMA]]</f>
        <v>-1.5131732173986726E-2</v>
      </c>
      <c r="T402" s="1">
        <f>(Table2[[#This Row],[Close Price]]-Table2[[#This Row],[50D EMA]])/Table2[[#This Row],[50D EMA]]</f>
        <v>2.4090336281682636E-3</v>
      </c>
      <c r="U402" s="1">
        <f>(Table2[[#This Row],[Close Price]]-Table2[[#This Row],[200D EMA]])/Table2[[#This Row],[200D EMA]]</f>
        <v>8.1717554482278104E-2</v>
      </c>
      <c r="V402">
        <v>0.88182544141224495</v>
      </c>
      <c r="W402">
        <v>1386</v>
      </c>
      <c r="X402">
        <v>1423.9</v>
      </c>
      <c r="Y402">
        <v>1386</v>
      </c>
      <c r="Z402">
        <v>1497.55</v>
      </c>
      <c r="AA402">
        <v>1366</v>
      </c>
      <c r="AB402">
        <v>1497.55</v>
      </c>
      <c r="AC402" s="1">
        <f>(Table2[[#This Row],[Close Price]]/Table2[[#This Row],[Day Low]])-1</f>
        <v>6.8181818181818343E-3</v>
      </c>
      <c r="AD402" s="1">
        <f>(Table2[[#This Row],[Day High]]/Table2[[#This Row],[Close Price]])-1</f>
        <v>2.038768855924622E-2</v>
      </c>
      <c r="AE402" s="1">
        <f>(Table2[[#This Row],[Close Price]]/Table2[[#This Row],[Current Week Low]])-1</f>
        <v>6.8181818181818343E-3</v>
      </c>
      <c r="AF402" s="1">
        <f>(Table2[[#This Row],[Current Week High]]/Table2[[#This Row],[Close Price]])-1</f>
        <v>7.316636210541394E-2</v>
      </c>
      <c r="AG402" s="1">
        <f>(Table2[[#This Row],[Close Price]]/Table2[[#This Row],[Current Month Low]])-1</f>
        <v>2.1559297218155304E-2</v>
      </c>
      <c r="AH402" s="1">
        <f>(Table2[[#This Row],[Current Month High]]/Table2[[#This Row],[Close Price]])-1</f>
        <v>7.316636210541394E-2</v>
      </c>
      <c r="AI402">
        <v>7.9185925687054404</v>
      </c>
      <c r="AJ402">
        <v>39.120681920143497</v>
      </c>
      <c r="AK402" t="str">
        <f>IF(AND(Table2[[#This Row],[20D EMA]]&gt;Table2[[#This Row],[50D EMA]],Table2[[#This Row],[50D EMA]]&gt;Table2[[#This Row],[200D EMA]]),"Uptrend","Downtrend/NoTrend")</f>
        <v>Uptrend</v>
      </c>
      <c r="AL402">
        <v>0.06</v>
      </c>
      <c r="AM402" t="s">
        <v>3191</v>
      </c>
      <c r="AN402">
        <v>-0.46</v>
      </c>
      <c r="AO402" t="s">
        <v>3190</v>
      </c>
      <c r="AP402">
        <v>6.5777649154345003E-2</v>
      </c>
      <c r="AQ402">
        <f>(Table2[[#This Row],[Sharpe Ratio]]-AVERAGE(Table2[Sharpe Ratio]))/_xlfn.STDEV.P(Table2[Sharpe Ratio])</f>
        <v>-6.2501100244423023E-5</v>
      </c>
      <c r="AR4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-0.41187796583719172</v>
      </c>
      <c r="AS402">
        <f>_xlfn.RANK.AVG(Table2[[#This Row],[1Y Return vs Nifty Z-Score]],Table2[1Y Return vs Nifty Z-Score])</f>
        <v>562</v>
      </c>
      <c r="AT402">
        <f>_xlfn.RANK.AVG(Table2[[#This Row],[6M Return vs Nifty Z-Score]],Table2[6M Return vs Nifty Z-Score])</f>
        <v>257</v>
      </c>
      <c r="AU402">
        <f>_xlfn.RANK.AVG(Table2[[#This Row],[Sharpe Ratio Z-Score]],Table2[Sharpe Ratio Z-Score])</f>
        <v>341</v>
      </c>
      <c r="AV402">
        <f>(Table2[[#This Row],[Rank 1Y]]+Table2[[#This Row],[Rank 6M]]+Table2[[#This Row],[Rank Sharpe]])/3</f>
        <v>386.66666666666669</v>
      </c>
    </row>
    <row r="403" spans="1:48" x14ac:dyDescent="0.3">
      <c r="A403" t="s">
        <v>768</v>
      </c>
      <c r="B403" t="s">
        <v>769</v>
      </c>
      <c r="C403" t="s">
        <v>3143</v>
      </c>
      <c r="D403" t="s">
        <v>268</v>
      </c>
      <c r="E403">
        <v>21842.789605872</v>
      </c>
      <c r="F403">
        <v>222.23</v>
      </c>
      <c r="G403">
        <v>27.337986852151499</v>
      </c>
      <c r="H403">
        <f>(Table2[[#This Row],[1Y Return vs Nifty]]-AVERAGE(Table2[1Y Return vs Nifty]))/_xlfn.STDEV.P(Table2[1Y Return vs Nifty])</f>
        <v>5.8513629693709442E-2</v>
      </c>
      <c r="I403">
        <v>-11.098773247377499</v>
      </c>
      <c r="J403">
        <f>(Table2[[#This Row],[1M Return vs Nifty]]-AVERAGE(Table2[1M Return vs Nifty]))/_xlfn.STDEV.P(Table2[1M Return vs Nifty])</f>
        <v>-1.2499340782913471</v>
      </c>
      <c r="K403">
        <v>-6.3579929819862198</v>
      </c>
      <c r="L403">
        <f>(Table2[[#This Row],[6M Return vs Nifty]]-AVERAGE(Table2[6M Return vs Nifty]))/_xlfn.STDEV.P(Table2[6M Return vs Nifty])</f>
        <v>-0.46844697949249775</v>
      </c>
      <c r="M403">
        <v>-2.9152427139299202</v>
      </c>
      <c r="N403">
        <f>(Table2[[#This Row],[1W Return vs Nifty]]-AVERAGE(Table2[1W Return vs Nifty]))/_xlfn.STDEV.P(Table2[1W Return vs Nifty])</f>
        <v>-0.67200312191541378</v>
      </c>
      <c r="O403">
        <v>233.75</v>
      </c>
      <c r="P403">
        <v>241.77129655703001</v>
      </c>
      <c r="Q403">
        <v>217.641563978363</v>
      </c>
      <c r="R403">
        <v>27.127921059191301</v>
      </c>
      <c r="S403" s="1">
        <f>(Table2[[#This Row],[Close Price]]-Table2[[#This Row],[20D EMA]])/Table2[[#This Row],[20D EMA]]</f>
        <v>-4.9283422459893089E-2</v>
      </c>
      <c r="T403" s="1">
        <f>(Table2[[#This Row],[Close Price]]-Table2[[#This Row],[50D EMA]])/Table2[[#This Row],[50D EMA]]</f>
        <v>-8.0825543955423768E-2</v>
      </c>
      <c r="U403" s="1">
        <f>(Table2[[#This Row],[Close Price]]-Table2[[#This Row],[200D EMA]])/Table2[[#This Row],[200D EMA]]</f>
        <v>2.108253560470259E-2</v>
      </c>
      <c r="V403">
        <v>0.52283714745034204</v>
      </c>
      <c r="W403">
        <v>216.26</v>
      </c>
      <c r="X403">
        <v>223.75</v>
      </c>
      <c r="Y403">
        <v>216.26</v>
      </c>
      <c r="Z403">
        <v>232.58</v>
      </c>
      <c r="AA403">
        <v>216.26</v>
      </c>
      <c r="AB403">
        <v>247.48</v>
      </c>
      <c r="AC403" s="1">
        <f>(Table2[[#This Row],[Close Price]]/Table2[[#This Row],[Day Low]])-1</f>
        <v>2.7605659853879638E-2</v>
      </c>
      <c r="AD403" s="1">
        <f>(Table2[[#This Row],[Day High]]/Table2[[#This Row],[Close Price]])-1</f>
        <v>6.8397606083787643E-3</v>
      </c>
      <c r="AE403" s="1">
        <f>(Table2[[#This Row],[Close Price]]/Table2[[#This Row],[Current Week Low]])-1</f>
        <v>2.7605659853879638E-2</v>
      </c>
      <c r="AF403" s="1">
        <f>(Table2[[#This Row],[Current Week High]]/Table2[[#This Row],[Close Price]])-1</f>
        <v>4.6573369932052522E-2</v>
      </c>
      <c r="AG403" s="1">
        <f>(Table2[[#This Row],[Close Price]]/Table2[[#This Row],[Current Month Low]])-1</f>
        <v>2.7605659853879638E-2</v>
      </c>
      <c r="AH403" s="1">
        <f>(Table2[[#This Row],[Current Month High]]/Table2[[#This Row],[Close Price]])-1</f>
        <v>0.11362102326418566</v>
      </c>
      <c r="AI403">
        <v>27.97552085677</v>
      </c>
      <c r="AJ403">
        <v>67.847432024169095</v>
      </c>
      <c r="AK403" t="str">
        <f>IF(AND(Table2[[#This Row],[20D EMA]]&gt;Table2[[#This Row],[50D EMA]],Table2[[#This Row],[50D EMA]]&gt;Table2[[#This Row],[200D EMA]]),"Uptrend","Downtrend/NoTrend")</f>
        <v>Downtrend/NoTrend</v>
      </c>
      <c r="AL403">
        <v>-0.1</v>
      </c>
      <c r="AM403" t="s">
        <v>3190</v>
      </c>
      <c r="AN403">
        <v>-9.1300000000000008</v>
      </c>
      <c r="AO403" t="s">
        <v>3190</v>
      </c>
      <c r="AP403">
        <v>4.1584575149264003E-2</v>
      </c>
      <c r="AQ403">
        <f>(Table2[[#This Row],[Sharpe Ratio]]-AVERAGE(Table2[Sharpe Ratio]))/_xlfn.STDEV.P(Table2[Sharpe Ratio])</f>
        <v>-0.28354967867358016</v>
      </c>
      <c r="AR4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3">
        <f>_xlfn.RANK.AVG(Table2[[#This Row],[1Y Return vs Nifty Z-Score]],Table2[1Y Return vs Nifty Z-Score])</f>
        <v>273</v>
      </c>
      <c r="AT403">
        <f>_xlfn.RANK.AVG(Table2[[#This Row],[6M Return vs Nifty Z-Score]],Table2[6M Return vs Nifty Z-Score])</f>
        <v>477</v>
      </c>
      <c r="AU403">
        <f>_xlfn.RANK.AVG(Table2[[#This Row],[Sharpe Ratio Z-Score]],Table2[Sharpe Ratio Z-Score])</f>
        <v>413</v>
      </c>
      <c r="AV403">
        <f>(Table2[[#This Row],[Rank 1Y]]+Table2[[#This Row],[Rank 6M]]+Table2[[#This Row],[Rank Sharpe]])/3</f>
        <v>387.66666666666669</v>
      </c>
    </row>
    <row r="404" spans="1:48" x14ac:dyDescent="0.3">
      <c r="A404" t="s">
        <v>1485</v>
      </c>
      <c r="B404" t="s">
        <v>1486</v>
      </c>
      <c r="C404" t="s">
        <v>3151</v>
      </c>
      <c r="D404" t="s">
        <v>190</v>
      </c>
      <c r="E404">
        <v>6961.068717225</v>
      </c>
      <c r="F404">
        <v>503.25</v>
      </c>
      <c r="G404">
        <v>5.3410837294141897</v>
      </c>
      <c r="H404">
        <f>(Table2[[#This Row],[1Y Return vs Nifty]]-AVERAGE(Table2[1Y Return vs Nifty]))/_xlfn.STDEV.P(Table2[1Y Return vs Nifty])</f>
        <v>-0.31628137047782157</v>
      </c>
      <c r="I404">
        <v>-2.5573052406375201</v>
      </c>
      <c r="J404">
        <f>(Table2[[#This Row],[1M Return vs Nifty]]-AVERAGE(Table2[1M Return vs Nifty]))/_xlfn.STDEV.P(Table2[1M Return vs Nifty])</f>
        <v>-0.2668844274821135</v>
      </c>
      <c r="K404">
        <v>7.6747151606875796</v>
      </c>
      <c r="L404">
        <f>(Table2[[#This Row],[6M Return vs Nifty]]-AVERAGE(Table2[6M Return vs Nifty]))/_xlfn.STDEV.P(Table2[6M Return vs Nifty])</f>
        <v>-2.275325995844335E-2</v>
      </c>
      <c r="M404">
        <v>0.77730006027557597</v>
      </c>
      <c r="N404">
        <f>(Table2[[#This Row],[1W Return vs Nifty]]-AVERAGE(Table2[1W Return vs Nifty]))/_xlfn.STDEV.P(Table2[1W Return vs Nifty])</f>
        <v>0.14128359989060096</v>
      </c>
      <c r="O404">
        <v>515.34</v>
      </c>
      <c r="P404">
        <v>519.21968173680398</v>
      </c>
      <c r="Q404">
        <v>475.61181190091099</v>
      </c>
      <c r="R404">
        <v>43.295022622823097</v>
      </c>
      <c r="S404" s="1">
        <f>(Table2[[#This Row],[Close Price]]-Table2[[#This Row],[20D EMA]])/Table2[[#This Row],[20D EMA]]</f>
        <v>-2.3460239841657994E-2</v>
      </c>
      <c r="T404" s="1">
        <f>(Table2[[#This Row],[Close Price]]-Table2[[#This Row],[50D EMA]])/Table2[[#This Row],[50D EMA]]</f>
        <v>-3.0757080862930615E-2</v>
      </c>
      <c r="U404" s="1">
        <f>(Table2[[#This Row],[Close Price]]-Table2[[#This Row],[200D EMA]])/Table2[[#This Row],[200D EMA]]</f>
        <v>5.8110810975500221E-2</v>
      </c>
      <c r="V404">
        <v>0.31682011639104202</v>
      </c>
      <c r="W404">
        <v>501.05</v>
      </c>
      <c r="X404">
        <v>512.6</v>
      </c>
      <c r="Y404">
        <v>501.05</v>
      </c>
      <c r="Z404">
        <v>534.9</v>
      </c>
      <c r="AA404">
        <v>486</v>
      </c>
      <c r="AB404">
        <v>534.9</v>
      </c>
      <c r="AC404" s="1">
        <f>(Table2[[#This Row],[Close Price]]/Table2[[#This Row],[Day Low]])-1</f>
        <v>4.3907793633368719E-3</v>
      </c>
      <c r="AD404" s="1">
        <f>(Table2[[#This Row],[Day High]]/Table2[[#This Row],[Close Price]])-1</f>
        <v>1.8579234972677661E-2</v>
      </c>
      <c r="AE404" s="1">
        <f>(Table2[[#This Row],[Close Price]]/Table2[[#This Row],[Current Week Low]])-1</f>
        <v>4.3907793633368719E-3</v>
      </c>
      <c r="AF404" s="1">
        <f>(Table2[[#This Row],[Current Week High]]/Table2[[#This Row],[Close Price]])-1</f>
        <v>6.289120715350216E-2</v>
      </c>
      <c r="AG404" s="1">
        <f>(Table2[[#This Row],[Close Price]]/Table2[[#This Row],[Current Month Low]])-1</f>
        <v>3.5493827160493874E-2</v>
      </c>
      <c r="AH404" s="1">
        <f>(Table2[[#This Row],[Current Month High]]/Table2[[#This Row],[Close Price]])-1</f>
        <v>6.289120715350216E-2</v>
      </c>
      <c r="AI404">
        <v>27.093889716840501</v>
      </c>
      <c r="AJ404">
        <v>42.261484098939903</v>
      </c>
      <c r="AK404" t="str">
        <f>IF(AND(Table2[[#This Row],[20D EMA]]&gt;Table2[[#This Row],[50D EMA]],Table2[[#This Row],[50D EMA]]&gt;Table2[[#This Row],[200D EMA]]),"Uptrend","Downtrend/NoTrend")</f>
        <v>Downtrend/NoTrend</v>
      </c>
      <c r="AL404">
        <v>0.03</v>
      </c>
      <c r="AM404" t="s">
        <v>3191</v>
      </c>
      <c r="AN404">
        <v>-2.7</v>
      </c>
      <c r="AO404" t="s">
        <v>3190</v>
      </c>
      <c r="AP404">
        <v>3.5061127861171999E-2</v>
      </c>
      <c r="AQ404">
        <f>(Table2[[#This Row],[Sharpe Ratio]]-AVERAGE(Table2[Sharpe Ratio]))/_xlfn.STDEV.P(Table2[Sharpe Ratio])</f>
        <v>-0.35998947542537957</v>
      </c>
      <c r="AR4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4">
        <f>_xlfn.RANK.AVG(Table2[[#This Row],[1Y Return vs Nifty Z-Score]],Table2[1Y Return vs Nifty Z-Score])</f>
        <v>410</v>
      </c>
      <c r="AT404">
        <f>_xlfn.RANK.AVG(Table2[[#This Row],[6M Return vs Nifty Z-Score]],Table2[6M Return vs Nifty Z-Score])</f>
        <v>323</v>
      </c>
      <c r="AU404">
        <f>_xlfn.RANK.AVG(Table2[[#This Row],[Sharpe Ratio Z-Score]],Table2[Sharpe Ratio Z-Score])</f>
        <v>431</v>
      </c>
      <c r="AV404">
        <f>(Table2[[#This Row],[Rank 1Y]]+Table2[[#This Row],[Rank 6M]]+Table2[[#This Row],[Rank Sharpe]])/3</f>
        <v>388</v>
      </c>
    </row>
    <row r="405" spans="1:48" x14ac:dyDescent="0.3">
      <c r="A405" t="s">
        <v>1592</v>
      </c>
      <c r="B405" t="s">
        <v>1593</v>
      </c>
      <c r="C405" t="s">
        <v>3149</v>
      </c>
      <c r="D405" t="s">
        <v>275</v>
      </c>
      <c r="E405">
        <v>6045.2026102099999</v>
      </c>
      <c r="F405">
        <v>439.55</v>
      </c>
      <c r="G405">
        <v>-7.7590782454424998</v>
      </c>
      <c r="H405">
        <f>(Table2[[#This Row],[1Y Return vs Nifty]]-AVERAGE(Table2[1Y Return vs Nifty]))/_xlfn.STDEV.P(Table2[1Y Return vs Nifty])</f>
        <v>-0.53948893666191577</v>
      </c>
      <c r="I405">
        <v>6.1675036314019502</v>
      </c>
      <c r="J405">
        <f>(Table2[[#This Row],[1M Return vs Nifty]]-AVERAGE(Table2[1M Return vs Nifty]))/_xlfn.STDEV.P(Table2[1M Return vs Nifty])</f>
        <v>0.73726618319368009</v>
      </c>
      <c r="K405">
        <v>5.8190837822909502</v>
      </c>
      <c r="L405">
        <f>(Table2[[#This Row],[6M Return vs Nifty]]-AVERAGE(Table2[6M Return vs Nifty]))/_xlfn.STDEV.P(Table2[6M Return vs Nifty])</f>
        <v>-8.169008403494786E-2</v>
      </c>
      <c r="M405">
        <v>-2.4035508321702799</v>
      </c>
      <c r="N405">
        <f>(Table2[[#This Row],[1W Return vs Nifty]]-AVERAGE(Table2[1W Return vs Nifty]))/_xlfn.STDEV.P(Table2[1W Return vs Nifty])</f>
        <v>-0.55930240630065975</v>
      </c>
      <c r="O405">
        <v>431.2</v>
      </c>
      <c r="P405">
        <v>411.81646015932398</v>
      </c>
      <c r="Q405">
        <v>377.40613157823799</v>
      </c>
      <c r="R405">
        <v>48.578126877441797</v>
      </c>
      <c r="S405" s="1">
        <f>(Table2[[#This Row],[Close Price]]-Table2[[#This Row],[20D EMA]])/Table2[[#This Row],[20D EMA]]</f>
        <v>1.9364564007421203E-2</v>
      </c>
      <c r="T405" s="1">
        <f>(Table2[[#This Row],[Close Price]]-Table2[[#This Row],[50D EMA]])/Table2[[#This Row],[50D EMA]]</f>
        <v>6.7344418020460983E-2</v>
      </c>
      <c r="U405" s="1">
        <f>(Table2[[#This Row],[Close Price]]-Table2[[#This Row],[200D EMA]])/Table2[[#This Row],[200D EMA]]</f>
        <v>0.16466046315116456</v>
      </c>
      <c r="V405">
        <v>1.3480193805015099</v>
      </c>
      <c r="W405">
        <v>427.6</v>
      </c>
      <c r="X405">
        <v>442</v>
      </c>
      <c r="Y405">
        <v>427.6</v>
      </c>
      <c r="Z405">
        <v>461.7</v>
      </c>
      <c r="AA405">
        <v>404.7</v>
      </c>
      <c r="AB405">
        <v>461.7</v>
      </c>
      <c r="AC405" s="1">
        <f>(Table2[[#This Row],[Close Price]]/Table2[[#This Row],[Day Low]])-1</f>
        <v>2.7946679139382535E-2</v>
      </c>
      <c r="AD405" s="1">
        <f>(Table2[[#This Row],[Day High]]/Table2[[#This Row],[Close Price]])-1</f>
        <v>5.5738823797064629E-3</v>
      </c>
      <c r="AE405" s="1">
        <f>(Table2[[#This Row],[Close Price]]/Table2[[#This Row],[Current Week Low]])-1</f>
        <v>2.7946679139382535E-2</v>
      </c>
      <c r="AF405" s="1">
        <f>(Table2[[#This Row],[Current Week High]]/Table2[[#This Row],[Close Price]])-1</f>
        <v>5.0392446820611836E-2</v>
      </c>
      <c r="AG405" s="1">
        <f>(Table2[[#This Row],[Close Price]]/Table2[[#This Row],[Current Month Low]])-1</f>
        <v>8.6113170249567661E-2</v>
      </c>
      <c r="AH405" s="1">
        <f>(Table2[[#This Row],[Current Month High]]/Table2[[#This Row],[Close Price]])-1</f>
        <v>5.0392446820611836E-2</v>
      </c>
      <c r="AI405">
        <v>5.03924468206118</v>
      </c>
      <c r="AJ405">
        <v>39.984076433120997</v>
      </c>
      <c r="AK405" t="str">
        <f>IF(AND(Table2[[#This Row],[20D EMA]]&gt;Table2[[#This Row],[50D EMA]],Table2[[#This Row],[50D EMA]]&gt;Table2[[#This Row],[200D EMA]]),"Uptrend","Downtrend/NoTrend")</f>
        <v>Uptrend</v>
      </c>
      <c r="AL405">
        <v>0.16</v>
      </c>
      <c r="AM405" t="s">
        <v>3191</v>
      </c>
      <c r="AN405">
        <v>5.66</v>
      </c>
      <c r="AO405" t="s">
        <v>3191</v>
      </c>
      <c r="AP405">
        <v>7.2108521820645005E-2</v>
      </c>
      <c r="AQ405">
        <f>(Table2[[#This Row],[Sharpe Ratio]]-AVERAGE(Table2[Sharpe Ratio]))/_xlfn.STDEV.P(Table2[Sharpe Ratio])</f>
        <v>7.4120764051122501E-2</v>
      </c>
      <c r="AR4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-0.36909447975272081</v>
      </c>
      <c r="AS405">
        <f>_xlfn.RANK.AVG(Table2[[#This Row],[1Y Return vs Nifty Z-Score]],Table2[1Y Return vs Nifty Z-Score])</f>
        <v>496</v>
      </c>
      <c r="AT405">
        <f>_xlfn.RANK.AVG(Table2[[#This Row],[6M Return vs Nifty Z-Score]],Table2[6M Return vs Nifty Z-Score])</f>
        <v>346</v>
      </c>
      <c r="AU405">
        <f>_xlfn.RANK.AVG(Table2[[#This Row],[Sharpe Ratio Z-Score]],Table2[Sharpe Ratio Z-Score])</f>
        <v>323</v>
      </c>
      <c r="AV405">
        <f>(Table2[[#This Row],[Rank 1Y]]+Table2[[#This Row],[Rank 6M]]+Table2[[#This Row],[Rank Sharpe]])/3</f>
        <v>388.33333333333331</v>
      </c>
    </row>
    <row r="406" spans="1:48" x14ac:dyDescent="0.3">
      <c r="A406" t="s">
        <v>1353</v>
      </c>
      <c r="B406" t="s">
        <v>1354</v>
      </c>
      <c r="C406" t="s">
        <v>3147</v>
      </c>
      <c r="D406" t="s">
        <v>384</v>
      </c>
      <c r="E406">
        <v>8418.6174776999997</v>
      </c>
      <c r="F406">
        <v>619.85</v>
      </c>
      <c r="G406">
        <v>19.756847407472101</v>
      </c>
      <c r="H406">
        <f>(Table2[[#This Row],[1Y Return vs Nifty]]-AVERAGE(Table2[1Y Return vs Nifty]))/_xlfn.STDEV.P(Table2[1Y Return vs Nifty])</f>
        <v>-7.0657878841599006E-2</v>
      </c>
      <c r="I406">
        <v>-7.0494572984238797</v>
      </c>
      <c r="J406">
        <f>(Table2[[#This Row],[1M Return vs Nifty]]-AVERAGE(Table2[1M Return vs Nifty]))/_xlfn.STDEV.P(Table2[1M Return vs Nifty])</f>
        <v>-0.78389257038029414</v>
      </c>
      <c r="K406">
        <v>11.498600680686801</v>
      </c>
      <c r="L406">
        <f>(Table2[[#This Row],[6M Return vs Nifty]]-AVERAGE(Table2[6M Return vs Nifty]))/_xlfn.STDEV.P(Table2[6M Return vs Nifty])</f>
        <v>9.869740680901426E-2</v>
      </c>
      <c r="M406">
        <v>2.6243318585563999</v>
      </c>
      <c r="N406">
        <f>(Table2[[#This Row],[1W Return vs Nifty]]-AVERAGE(Table2[1W Return vs Nifty]))/_xlfn.STDEV.P(Table2[1W Return vs Nifty])</f>
        <v>0.54809444221550607</v>
      </c>
      <c r="O406">
        <v>630.04</v>
      </c>
      <c r="P406">
        <v>642.93068017987002</v>
      </c>
      <c r="Q406">
        <v>582.58841307256898</v>
      </c>
      <c r="R406">
        <v>44.872502935217298</v>
      </c>
      <c r="S406" s="1">
        <f>(Table2[[#This Row],[Close Price]]-Table2[[#This Row],[20D EMA]])/Table2[[#This Row],[20D EMA]]</f>
        <v>-1.6173576280870964E-2</v>
      </c>
      <c r="T406" s="1">
        <f>(Table2[[#This Row],[Close Price]]-Table2[[#This Row],[50D EMA]])/Table2[[#This Row],[50D EMA]]</f>
        <v>-3.5899173723383082E-2</v>
      </c>
      <c r="U406" s="1">
        <f>(Table2[[#This Row],[Close Price]]-Table2[[#This Row],[200D EMA]])/Table2[[#This Row],[200D EMA]]</f>
        <v>6.3958681792028058E-2</v>
      </c>
      <c r="V406">
        <v>0.153780521739319</v>
      </c>
      <c r="W406">
        <v>603.20000000000005</v>
      </c>
      <c r="X406">
        <v>624.5</v>
      </c>
      <c r="Y406">
        <v>603.20000000000005</v>
      </c>
      <c r="Z406">
        <v>645</v>
      </c>
      <c r="AA406">
        <v>576.1</v>
      </c>
      <c r="AB406">
        <v>645</v>
      </c>
      <c r="AC406" s="1">
        <f>(Table2[[#This Row],[Close Price]]/Table2[[#This Row],[Day Low]])-1</f>
        <v>2.7602785145888653E-2</v>
      </c>
      <c r="AD406" s="1">
        <f>(Table2[[#This Row],[Day High]]/Table2[[#This Row],[Close Price]])-1</f>
        <v>7.5018149552310565E-3</v>
      </c>
      <c r="AE406" s="1">
        <f>(Table2[[#This Row],[Close Price]]/Table2[[#This Row],[Current Week Low]])-1</f>
        <v>2.7602785145888653E-2</v>
      </c>
      <c r="AF406" s="1">
        <f>(Table2[[#This Row],[Current Week High]]/Table2[[#This Row],[Close Price]])-1</f>
        <v>4.0574332499798249E-2</v>
      </c>
      <c r="AG406" s="1">
        <f>(Table2[[#This Row],[Close Price]]/Table2[[#This Row],[Current Month Low]])-1</f>
        <v>7.5941676792223634E-2</v>
      </c>
      <c r="AH406" s="1">
        <f>(Table2[[#This Row],[Current Month High]]/Table2[[#This Row],[Close Price]])-1</f>
        <v>4.0574332499798249E-2</v>
      </c>
      <c r="AI406">
        <v>27.934177623618599</v>
      </c>
      <c r="AJ406">
        <v>60.624514122829702</v>
      </c>
      <c r="AK406" t="str">
        <f>IF(AND(Table2[[#This Row],[20D EMA]]&gt;Table2[[#This Row],[50D EMA]],Table2[[#This Row],[50D EMA]]&gt;Table2[[#This Row],[200D EMA]]),"Uptrend","Downtrend/NoTrend")</f>
        <v>Downtrend/NoTrend</v>
      </c>
      <c r="AL406">
        <v>-7.0000000000000007E-2</v>
      </c>
      <c r="AM406" t="s">
        <v>3190</v>
      </c>
      <c r="AN406">
        <v>-0.49</v>
      </c>
      <c r="AO406" t="s">
        <v>3190</v>
      </c>
      <c r="AP406">
        <v>-5.2748420176629996E-3</v>
      </c>
      <c r="AQ406">
        <f>(Table2[[#This Row],[Sharpe Ratio]]-AVERAGE(Table2[Sharpe Ratio]))/_xlfn.STDEV.P(Table2[Sharpe Ratio])</f>
        <v>-0.83263426017792941</v>
      </c>
      <c r="AR4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6">
        <f>_xlfn.RANK.AVG(Table2[[#This Row],[1Y Return vs Nifty Z-Score]],Table2[1Y Return vs Nifty Z-Score])</f>
        <v>313</v>
      </c>
      <c r="AT406">
        <f>_xlfn.RANK.AVG(Table2[[#This Row],[6M Return vs Nifty Z-Score]],Table2[6M Return vs Nifty Z-Score])</f>
        <v>272</v>
      </c>
      <c r="AU406">
        <f>_xlfn.RANK.AVG(Table2[[#This Row],[Sharpe Ratio Z-Score]],Table2[Sharpe Ratio Z-Score])</f>
        <v>582</v>
      </c>
      <c r="AV406">
        <f>(Table2[[#This Row],[Rank 1Y]]+Table2[[#This Row],[Rank 6M]]+Table2[[#This Row],[Rank Sharpe]])/3</f>
        <v>389</v>
      </c>
    </row>
    <row r="407" spans="1:48" x14ac:dyDescent="0.3">
      <c r="A407" t="s">
        <v>1431</v>
      </c>
      <c r="B407" t="s">
        <v>1432</v>
      </c>
      <c r="C407" t="s">
        <v>609</v>
      </c>
      <c r="D407" t="s">
        <v>609</v>
      </c>
      <c r="E407">
        <v>7632.0239918999996</v>
      </c>
      <c r="F407">
        <v>392.55</v>
      </c>
      <c r="G407">
        <v>32.740102320039</v>
      </c>
      <c r="H407">
        <f>(Table2[[#This Row],[1Y Return vs Nifty]]-AVERAGE(Table2[1Y Return vs Nifty]))/_xlfn.STDEV.P(Table2[1Y Return vs Nifty])</f>
        <v>0.15055776228893328</v>
      </c>
      <c r="I407">
        <v>-4.7336218523397102</v>
      </c>
      <c r="J407">
        <f>(Table2[[#This Row],[1M Return vs Nifty]]-AVERAGE(Table2[1M Return vs Nifty]))/_xlfn.STDEV.P(Table2[1M Return vs Nifty])</f>
        <v>-0.51735978880126543</v>
      </c>
      <c r="K407">
        <v>-7.65413788286601</v>
      </c>
      <c r="L407">
        <f>(Table2[[#This Row],[6M Return vs Nifty]]-AVERAGE(Table2[6M Return vs Nifty]))/_xlfn.STDEV.P(Table2[6M Return vs Nifty])</f>
        <v>-0.50961391862176397</v>
      </c>
      <c r="M407">
        <v>7.8111721215782799</v>
      </c>
      <c r="N407">
        <f>(Table2[[#This Row],[1W Return vs Nifty]]-AVERAGE(Table2[1W Return vs Nifty]))/_xlfn.STDEV.P(Table2[1W Return vs Nifty])</f>
        <v>1.6905018757901</v>
      </c>
      <c r="O407">
        <v>377.79</v>
      </c>
      <c r="P407">
        <v>385.60635340502301</v>
      </c>
      <c r="Q407">
        <v>356.04290959936998</v>
      </c>
      <c r="R407">
        <v>63.398829630496998</v>
      </c>
      <c r="S407" s="1">
        <f>(Table2[[#This Row],[Close Price]]-Table2[[#This Row],[20D EMA]])/Table2[[#This Row],[20D EMA]]</f>
        <v>3.9069324227745547E-2</v>
      </c>
      <c r="T407" s="1">
        <f>(Table2[[#This Row],[Close Price]]-Table2[[#This Row],[50D EMA]])/Table2[[#This Row],[50D EMA]]</f>
        <v>1.8007085551528017E-2</v>
      </c>
      <c r="U407" s="1">
        <f>(Table2[[#This Row],[Close Price]]-Table2[[#This Row],[200D EMA]])/Table2[[#This Row],[200D EMA]]</f>
        <v>0.10253564785690829</v>
      </c>
      <c r="V407">
        <v>0.89898249082975501</v>
      </c>
      <c r="W407">
        <v>376.75</v>
      </c>
      <c r="X407">
        <v>398.75</v>
      </c>
      <c r="Y407">
        <v>357.1</v>
      </c>
      <c r="Z407">
        <v>398.75</v>
      </c>
      <c r="AA407">
        <v>342</v>
      </c>
      <c r="AB407">
        <v>398.75</v>
      </c>
      <c r="AC407" s="1">
        <f>(Table2[[#This Row],[Close Price]]/Table2[[#This Row],[Day Low]])-1</f>
        <v>4.1937624419376318E-2</v>
      </c>
      <c r="AD407" s="1">
        <f>(Table2[[#This Row],[Day High]]/Table2[[#This Row],[Close Price]])-1</f>
        <v>1.5794166348235938E-2</v>
      </c>
      <c r="AE407" s="1">
        <f>(Table2[[#This Row],[Close Price]]/Table2[[#This Row],[Current Week Low]])-1</f>
        <v>9.9271912629515402E-2</v>
      </c>
      <c r="AF407" s="1">
        <f>(Table2[[#This Row],[Current Week High]]/Table2[[#This Row],[Close Price]])-1</f>
        <v>1.5794166348235938E-2</v>
      </c>
      <c r="AG407" s="1">
        <f>(Table2[[#This Row],[Close Price]]/Table2[[#This Row],[Current Month Low]])-1</f>
        <v>0.14780701754385972</v>
      </c>
      <c r="AH407" s="1">
        <f>(Table2[[#This Row],[Current Month High]]/Table2[[#This Row],[Close Price]])-1</f>
        <v>1.5794166348235938E-2</v>
      </c>
      <c r="AI407">
        <v>14.8006623360081</v>
      </c>
      <c r="AJ407">
        <v>82.4117100371747</v>
      </c>
      <c r="AK407" t="str">
        <f>IF(AND(Table2[[#This Row],[20D EMA]]&gt;Table2[[#This Row],[50D EMA]],Table2[[#This Row],[50D EMA]]&gt;Table2[[#This Row],[200D EMA]]),"Uptrend","Downtrend/NoTrend")</f>
        <v>Downtrend/NoTrend</v>
      </c>
      <c r="AL407">
        <v>-0.03</v>
      </c>
      <c r="AM407" t="s">
        <v>3190</v>
      </c>
      <c r="AN407">
        <v>2.27</v>
      </c>
      <c r="AO407" t="s">
        <v>3191</v>
      </c>
      <c r="AP407">
        <v>3.2736689461109997E-2</v>
      </c>
      <c r="AQ407">
        <f>(Table2[[#This Row],[Sharpe Ratio]]-AVERAGE(Table2[Sharpe Ratio]))/_xlfn.STDEV.P(Table2[Sharpe Ratio])</f>
        <v>-0.3872265467185218</v>
      </c>
      <c r="AR4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7">
        <f>_xlfn.RANK.AVG(Table2[[#This Row],[1Y Return vs Nifty Z-Score]],Table2[1Y Return vs Nifty Z-Score])</f>
        <v>246</v>
      </c>
      <c r="AT407">
        <f>_xlfn.RANK.AVG(Table2[[#This Row],[6M Return vs Nifty Z-Score]],Table2[6M Return vs Nifty Z-Score])</f>
        <v>485</v>
      </c>
      <c r="AU407">
        <f>_xlfn.RANK.AVG(Table2[[#This Row],[Sharpe Ratio Z-Score]],Table2[Sharpe Ratio Z-Score])</f>
        <v>438</v>
      </c>
      <c r="AV407">
        <f>(Table2[[#This Row],[Rank 1Y]]+Table2[[#This Row],[Rank 6M]]+Table2[[#This Row],[Rank Sharpe]])/3</f>
        <v>389.66666666666669</v>
      </c>
    </row>
    <row r="408" spans="1:48" x14ac:dyDescent="0.3">
      <c r="A408" t="s">
        <v>291</v>
      </c>
      <c r="B408" t="s">
        <v>292</v>
      </c>
      <c r="C408" t="s">
        <v>3145</v>
      </c>
      <c r="D408" t="s">
        <v>34</v>
      </c>
      <c r="E408">
        <v>92974.175415000005</v>
      </c>
      <c r="F408">
        <v>104.67</v>
      </c>
      <c r="G408">
        <v>14.394191195468</v>
      </c>
      <c r="H408">
        <f>(Table2[[#This Row],[1Y Return vs Nifty]]-AVERAGE(Table2[1Y Return vs Nifty]))/_xlfn.STDEV.P(Table2[1Y Return vs Nifty])</f>
        <v>-0.16202968353079591</v>
      </c>
      <c r="I408">
        <v>-0.64242126745037798</v>
      </c>
      <c r="J408">
        <f>(Table2[[#This Row],[1M Return vs Nifty]]-AVERAGE(Table2[1M Return vs Nifty]))/_xlfn.STDEV.P(Table2[1M Return vs Nifty])</f>
        <v>-4.6497718816060338E-2</v>
      </c>
      <c r="K408">
        <v>-23.2950663570013</v>
      </c>
      <c r="L408">
        <f>(Table2[[#This Row],[6M Return vs Nifty]]-AVERAGE(Table2[6M Return vs Nifty]))/_xlfn.STDEV.P(Table2[6M Return vs Nifty])</f>
        <v>-1.0063864245220535</v>
      </c>
      <c r="M408">
        <v>-1.2560848173816801</v>
      </c>
      <c r="N408">
        <f>(Table2[[#This Row],[1W Return vs Nifty]]-AVERAGE(Table2[1W Return vs Nifty]))/_xlfn.STDEV.P(Table2[1W Return vs Nifty])</f>
        <v>-0.30657171890814117</v>
      </c>
      <c r="O408">
        <v>105.71</v>
      </c>
      <c r="P408">
        <v>107.779308572698</v>
      </c>
      <c r="Q408">
        <v>105.683074898854</v>
      </c>
      <c r="R408">
        <v>28.730960635705902</v>
      </c>
      <c r="S408" s="1">
        <f>(Table2[[#This Row],[Close Price]]-Table2[[#This Row],[20D EMA]])/Table2[[#This Row],[20D EMA]]</f>
        <v>-9.8382366852709496E-3</v>
      </c>
      <c r="T408" s="1">
        <f>(Table2[[#This Row],[Close Price]]-Table2[[#This Row],[50D EMA]])/Table2[[#This Row],[50D EMA]]</f>
        <v>-2.884884505081738E-2</v>
      </c>
      <c r="U408" s="1">
        <f>(Table2[[#This Row],[Close Price]]-Table2[[#This Row],[200D EMA]])/Table2[[#This Row],[200D EMA]]</f>
        <v>-9.5859710726962019E-3</v>
      </c>
      <c r="V408">
        <v>0.68689414138045901</v>
      </c>
      <c r="W408">
        <v>100.77</v>
      </c>
      <c r="X408">
        <v>104.99</v>
      </c>
      <c r="Y408">
        <v>100.77</v>
      </c>
      <c r="Z408">
        <v>105.44</v>
      </c>
      <c r="AA408">
        <v>100.77</v>
      </c>
      <c r="AB408">
        <v>112.46</v>
      </c>
      <c r="AC408" s="1">
        <f>(Table2[[#This Row],[Close Price]]/Table2[[#This Row],[Day Low]])-1</f>
        <v>3.8701994641262338E-2</v>
      </c>
      <c r="AD408" s="1">
        <f>(Table2[[#This Row],[Day High]]/Table2[[#This Row],[Close Price]])-1</f>
        <v>3.057227476831903E-3</v>
      </c>
      <c r="AE408" s="1">
        <f>(Table2[[#This Row],[Close Price]]/Table2[[#This Row],[Current Week Low]])-1</f>
        <v>3.8701994641262338E-2</v>
      </c>
      <c r="AF408" s="1">
        <f>(Table2[[#This Row],[Current Week High]]/Table2[[#This Row],[Close Price]])-1</f>
        <v>7.3564536161268013E-3</v>
      </c>
      <c r="AG408" s="1">
        <f>(Table2[[#This Row],[Close Price]]/Table2[[#This Row],[Current Month Low]])-1</f>
        <v>3.8701994641262338E-2</v>
      </c>
      <c r="AH408" s="1">
        <f>(Table2[[#This Row],[Current Month High]]/Table2[[#This Row],[Close Price]])-1</f>
        <v>7.4424381389127658E-2</v>
      </c>
      <c r="AI408">
        <v>23.1489443011369</v>
      </c>
      <c r="AJ408">
        <v>52.981584332066603</v>
      </c>
      <c r="AK408" t="str">
        <f>IF(AND(Table2[[#This Row],[20D EMA]]&gt;Table2[[#This Row],[50D EMA]],Table2[[#This Row],[50D EMA]]&gt;Table2[[#This Row],[200D EMA]]),"Uptrend","Downtrend/NoTrend")</f>
        <v>Downtrend/NoTrend</v>
      </c>
      <c r="AL408">
        <v>-0.1</v>
      </c>
      <c r="AM408" t="s">
        <v>3190</v>
      </c>
      <c r="AN408">
        <v>-5.27</v>
      </c>
      <c r="AO408" t="s">
        <v>3190</v>
      </c>
      <c r="AP408">
        <v>0.12336518347448799</v>
      </c>
      <c r="AQ408">
        <f>(Table2[[#This Row],[Sharpe Ratio]]-AVERAGE(Table2[Sharpe Ratio]))/_xlfn.STDEV.P(Table2[Sharpe Ratio])</f>
        <v>0.67473093624452274</v>
      </c>
      <c r="AR4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08">
        <f>_xlfn.RANK.AVG(Table2[[#This Row],[1Y Return vs Nifty Z-Score]],Table2[1Y Return vs Nifty Z-Score])</f>
        <v>349</v>
      </c>
      <c r="AT408">
        <f>_xlfn.RANK.AVG(Table2[[#This Row],[6M Return vs Nifty Z-Score]],Table2[6M Return vs Nifty Z-Score])</f>
        <v>657</v>
      </c>
      <c r="AU408">
        <f>_xlfn.RANK.AVG(Table2[[#This Row],[Sharpe Ratio Z-Score]],Table2[Sharpe Ratio Z-Score])</f>
        <v>167</v>
      </c>
      <c r="AV408">
        <f>(Table2[[#This Row],[Rank 1Y]]+Table2[[#This Row],[Rank 6M]]+Table2[[#This Row],[Rank Sharpe]])/3</f>
        <v>391</v>
      </c>
    </row>
    <row r="409" spans="1:48" x14ac:dyDescent="0.3">
      <c r="A409" t="s">
        <v>1459</v>
      </c>
      <c r="B409" t="s">
        <v>1460</v>
      </c>
      <c r="C409" t="s">
        <v>3154</v>
      </c>
      <c r="D409" t="s">
        <v>117</v>
      </c>
      <c r="E409">
        <v>7278.2241514199904</v>
      </c>
      <c r="F409">
        <v>672.8</v>
      </c>
      <c r="G409">
        <v>-8.4680610974234405</v>
      </c>
      <c r="H409">
        <f>(Table2[[#This Row],[1Y Return vs Nifty]]-AVERAGE(Table2[1Y Return vs Nifty]))/_xlfn.STDEV.P(Table2[1Y Return vs Nifty])</f>
        <v>-0.55156896568450775</v>
      </c>
      <c r="I409">
        <v>1.86165463595017</v>
      </c>
      <c r="J409">
        <f>(Table2[[#This Row],[1M Return vs Nifty]]-AVERAGE(Table2[1M Return vs Nifty]))/_xlfn.STDEV.P(Table2[1M Return vs Nifty])</f>
        <v>0.24169992361440695</v>
      </c>
      <c r="K409">
        <v>6.2330919590835698</v>
      </c>
      <c r="L409">
        <f>(Table2[[#This Row],[6M Return vs Nifty]]-AVERAGE(Table2[6M Return vs Nifty]))/_xlfn.STDEV.P(Table2[6M Return vs Nifty])</f>
        <v>-6.8540744480804161E-2</v>
      </c>
      <c r="M409">
        <v>-3.7162902360709298</v>
      </c>
      <c r="N409">
        <f>(Table2[[#This Row],[1W Return vs Nifty]]-AVERAGE(Table2[1W Return vs Nifty]))/_xlfn.STDEV.P(Table2[1W Return vs Nifty])</f>
        <v>-0.84843474454788781</v>
      </c>
      <c r="O409">
        <v>694.52</v>
      </c>
      <c r="P409">
        <v>676.35594190921995</v>
      </c>
      <c r="Q409">
        <v>617.94092054421606</v>
      </c>
      <c r="R409">
        <v>35.588712955505599</v>
      </c>
      <c r="S409" s="1">
        <f>(Table2[[#This Row],[Close Price]]-Table2[[#This Row],[20D EMA]])/Table2[[#This Row],[20D EMA]]</f>
        <v>-3.1273397454357005E-2</v>
      </c>
      <c r="T409" s="1">
        <f>(Table2[[#This Row],[Close Price]]-Table2[[#This Row],[50D EMA]])/Table2[[#This Row],[50D EMA]]</f>
        <v>-5.2575008052450469E-3</v>
      </c>
      <c r="U409" s="1">
        <f>(Table2[[#This Row],[Close Price]]-Table2[[#This Row],[200D EMA]])/Table2[[#This Row],[200D EMA]]</f>
        <v>8.8777223892973309E-2</v>
      </c>
      <c r="V409">
        <v>0.76146099408119305</v>
      </c>
      <c r="W409">
        <v>650.04999999999995</v>
      </c>
      <c r="X409">
        <v>681.6</v>
      </c>
      <c r="Y409">
        <v>650.04999999999995</v>
      </c>
      <c r="Z409">
        <v>736.7</v>
      </c>
      <c r="AA409">
        <v>650.04999999999995</v>
      </c>
      <c r="AB409">
        <v>743.95</v>
      </c>
      <c r="AC409" s="1">
        <f>(Table2[[#This Row],[Close Price]]/Table2[[#This Row],[Day Low]])-1</f>
        <v>3.4997307899392371E-2</v>
      </c>
      <c r="AD409" s="1">
        <f>(Table2[[#This Row],[Day High]]/Table2[[#This Row],[Close Price]])-1</f>
        <v>1.3079667063020217E-2</v>
      </c>
      <c r="AE409" s="1">
        <f>(Table2[[#This Row],[Close Price]]/Table2[[#This Row],[Current Week Low]])-1</f>
        <v>3.4997307899392371E-2</v>
      </c>
      <c r="AF409" s="1">
        <f>(Table2[[#This Row],[Current Week High]]/Table2[[#This Row],[Close Price]])-1</f>
        <v>9.497621878715834E-2</v>
      </c>
      <c r="AG409" s="1">
        <f>(Table2[[#This Row],[Close Price]]/Table2[[#This Row],[Current Month Low]])-1</f>
        <v>3.4997307899392371E-2</v>
      </c>
      <c r="AH409" s="1">
        <f>(Table2[[#This Row],[Current Month High]]/Table2[[#This Row],[Close Price]])-1</f>
        <v>0.10575208085612386</v>
      </c>
      <c r="AI409">
        <v>25.096611177170001</v>
      </c>
      <c r="AJ409">
        <v>43.899048230135797</v>
      </c>
      <c r="AK409" t="str">
        <f>IF(AND(Table2[[#This Row],[20D EMA]]&gt;Table2[[#This Row],[50D EMA]],Table2[[#This Row],[50D EMA]]&gt;Table2[[#This Row],[200D EMA]]),"Uptrend","Downtrend/NoTrend")</f>
        <v>Uptrend</v>
      </c>
      <c r="AL409">
        <v>0</v>
      </c>
      <c r="AM409">
        <v>0</v>
      </c>
      <c r="AN409">
        <v>-7.61</v>
      </c>
      <c r="AO409" t="s">
        <v>3190</v>
      </c>
      <c r="AP409">
        <v>6.9194161468441998E-2</v>
      </c>
      <c r="AQ409">
        <f>(Table2[[#This Row],[Sharpe Ratio]]-AVERAGE(Table2[Sharpe Ratio]))/_xlfn.STDEV.P(Table2[Sharpe Ratio])</f>
        <v>3.9971164438268453E-2</v>
      </c>
      <c r="AR4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-1.1868733666605245</v>
      </c>
      <c r="AS409">
        <f>_xlfn.RANK.AVG(Table2[[#This Row],[1Y Return vs Nifty Z-Score]],Table2[1Y Return vs Nifty Z-Score])</f>
        <v>507</v>
      </c>
      <c r="AT409">
        <f>_xlfn.RANK.AVG(Table2[[#This Row],[6M Return vs Nifty Z-Score]],Table2[6M Return vs Nifty Z-Score])</f>
        <v>338</v>
      </c>
      <c r="AU409">
        <f>_xlfn.RANK.AVG(Table2[[#This Row],[Sharpe Ratio Z-Score]],Table2[Sharpe Ratio Z-Score])</f>
        <v>330</v>
      </c>
      <c r="AV409">
        <f>(Table2[[#This Row],[Rank 1Y]]+Table2[[#This Row],[Rank 6M]]+Table2[[#This Row],[Rank Sharpe]])/3</f>
        <v>391.66666666666669</v>
      </c>
    </row>
    <row r="410" spans="1:48" x14ac:dyDescent="0.3">
      <c r="A410" t="s">
        <v>203</v>
      </c>
      <c r="B410" t="s">
        <v>204</v>
      </c>
      <c r="C410" t="s">
        <v>3149</v>
      </c>
      <c r="D410" t="s">
        <v>51</v>
      </c>
      <c r="E410">
        <v>125879.90185628</v>
      </c>
      <c r="F410">
        <v>1551.7</v>
      </c>
      <c r="G410">
        <v>1.82806744271179</v>
      </c>
      <c r="H410">
        <f>(Table2[[#This Row],[1Y Return vs Nifty]]-AVERAGE(Table2[1Y Return vs Nifty]))/_xlfn.STDEV.P(Table2[1Y Return vs Nifty])</f>
        <v>-0.37613802086313136</v>
      </c>
      <c r="I410">
        <v>-4.7023164107223403</v>
      </c>
      <c r="J410">
        <f>(Table2[[#This Row],[1M Return vs Nifty]]-AVERAGE(Table2[1M Return vs Nifty]))/_xlfn.STDEV.P(Table2[1M Return vs Nifty])</f>
        <v>-0.51375680118530753</v>
      </c>
      <c r="K410">
        <v>2.1768135330129299</v>
      </c>
      <c r="L410">
        <f>(Table2[[#This Row],[6M Return vs Nifty]]-AVERAGE(Table2[6M Return vs Nifty]))/_xlfn.STDEV.P(Table2[6M Return vs Nifty])</f>
        <v>-0.19737245684881277</v>
      </c>
      <c r="M410">
        <v>-1.8313672736470299</v>
      </c>
      <c r="N410">
        <f>(Table2[[#This Row],[1W Return vs Nifty]]-AVERAGE(Table2[1W Return vs Nifty]))/_xlfn.STDEV.P(Table2[1W Return vs Nifty])</f>
        <v>-0.43327833047047504</v>
      </c>
      <c r="O410">
        <v>1609.14</v>
      </c>
      <c r="P410">
        <v>1603.8723399400601</v>
      </c>
      <c r="Q410">
        <v>1481.85259699121</v>
      </c>
      <c r="R410">
        <v>29.333218320418698</v>
      </c>
      <c r="S410" s="1">
        <f>(Table2[[#This Row],[Close Price]]-Table2[[#This Row],[20D EMA]])/Table2[[#This Row],[20D EMA]]</f>
        <v>-3.5696086108107469E-2</v>
      </c>
      <c r="T410" s="1">
        <f>(Table2[[#This Row],[Close Price]]-Table2[[#This Row],[50D EMA]])/Table2[[#This Row],[50D EMA]]</f>
        <v>-3.252898540666263E-2</v>
      </c>
      <c r="U410" s="1">
        <f>(Table2[[#This Row],[Close Price]]-Table2[[#This Row],[200D EMA]])/Table2[[#This Row],[200D EMA]]</f>
        <v>4.713518952600948E-2</v>
      </c>
      <c r="V410">
        <v>1.1513541114000501</v>
      </c>
      <c r="W410">
        <v>1536.35</v>
      </c>
      <c r="X410">
        <v>1562.05</v>
      </c>
      <c r="Y410">
        <v>1536.35</v>
      </c>
      <c r="Z410">
        <v>1605.95</v>
      </c>
      <c r="AA410">
        <v>1536.35</v>
      </c>
      <c r="AB410">
        <v>1702.05</v>
      </c>
      <c r="AC410" s="1">
        <f>(Table2[[#This Row],[Close Price]]/Table2[[#This Row],[Day Low]])-1</f>
        <v>9.9912129397599081E-3</v>
      </c>
      <c r="AD410" s="1">
        <f>(Table2[[#This Row],[Day High]]/Table2[[#This Row],[Close Price]])-1</f>
        <v>6.6701037571694766E-3</v>
      </c>
      <c r="AE410" s="1">
        <f>(Table2[[#This Row],[Close Price]]/Table2[[#This Row],[Current Week Low]])-1</f>
        <v>9.9912129397599081E-3</v>
      </c>
      <c r="AF410" s="1">
        <f>(Table2[[#This Row],[Current Week High]]/Table2[[#This Row],[Close Price]])-1</f>
        <v>3.4961654959077215E-2</v>
      </c>
      <c r="AG410" s="1">
        <f>(Table2[[#This Row],[Close Price]]/Table2[[#This Row],[Current Month Low]])-1</f>
        <v>9.9912129397599081E-3</v>
      </c>
      <c r="AH410" s="1">
        <f>(Table2[[#This Row],[Current Month High]]/Table2[[#This Row],[Close Price]])-1</f>
        <v>9.6893729458013667E-2</v>
      </c>
      <c r="AI410">
        <v>9.6893729458013595</v>
      </c>
      <c r="AJ410">
        <v>37.075971731448703</v>
      </c>
      <c r="AK410" t="str">
        <f>IF(AND(Table2[[#This Row],[20D EMA]]&gt;Table2[[#This Row],[50D EMA]],Table2[[#This Row],[50D EMA]]&gt;Table2[[#This Row],[200D EMA]]),"Uptrend","Downtrend/NoTrend")</f>
        <v>Uptrend</v>
      </c>
      <c r="AL410">
        <v>-0.06</v>
      </c>
      <c r="AM410" t="s">
        <v>3190</v>
      </c>
      <c r="AN410">
        <v>-6.8</v>
      </c>
      <c r="AO410" t="s">
        <v>3190</v>
      </c>
      <c r="AP410">
        <v>6.0823323725055001E-2</v>
      </c>
      <c r="AQ410">
        <f>(Table2[[#This Row],[Sharpe Ratio]]-AVERAGE(Table2[Sharpe Ratio]))/_xlfn.STDEV.P(Table2[Sharpe Ratio])</f>
        <v>-5.8115799016592661E-2</v>
      </c>
      <c r="AR4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-1.5786614083843193</v>
      </c>
      <c r="AS410">
        <f>_xlfn.RANK.AVG(Table2[[#This Row],[1Y Return vs Nifty Z-Score]],Table2[1Y Return vs Nifty Z-Score])</f>
        <v>431</v>
      </c>
      <c r="AT410">
        <f>_xlfn.RANK.AVG(Table2[[#This Row],[6M Return vs Nifty Z-Score]],Table2[6M Return vs Nifty Z-Score])</f>
        <v>393</v>
      </c>
      <c r="AU410">
        <f>_xlfn.RANK.AVG(Table2[[#This Row],[Sharpe Ratio Z-Score]],Table2[Sharpe Ratio Z-Score])</f>
        <v>352</v>
      </c>
      <c r="AV410">
        <f>(Table2[[#This Row],[Rank 1Y]]+Table2[[#This Row],[Rank 6M]]+Table2[[#This Row],[Rank Sharpe]])/3</f>
        <v>392</v>
      </c>
    </row>
    <row r="411" spans="1:48" x14ac:dyDescent="0.3">
      <c r="A411" t="s">
        <v>949</v>
      </c>
      <c r="B411" t="s">
        <v>950</v>
      </c>
      <c r="C411" t="s">
        <v>3144</v>
      </c>
      <c r="D411" t="s">
        <v>21</v>
      </c>
      <c r="E411">
        <v>15768.63134091</v>
      </c>
      <c r="F411">
        <v>691.55</v>
      </c>
      <c r="G411">
        <v>7.2460837294773697</v>
      </c>
      <c r="H411">
        <f>(Table2[[#This Row],[1Y Return vs Nifty]]-AVERAGE(Table2[1Y Return vs Nifty]))/_xlfn.STDEV.P(Table2[1Y Return vs Nifty])</f>
        <v>-0.28382296161151033</v>
      </c>
      <c r="I411">
        <v>-7.7756640417529903</v>
      </c>
      <c r="J411">
        <f>(Table2[[#This Row],[1M Return vs Nifty]]-AVERAGE(Table2[1M Return vs Nifty]))/_xlfn.STDEV.P(Table2[1M Return vs Nifty])</f>
        <v>-0.86747273305041872</v>
      </c>
      <c r="K411">
        <v>6.37226208412714</v>
      </c>
      <c r="L411">
        <f>(Table2[[#This Row],[6M Return vs Nifty]]-AVERAGE(Table2[6M Return vs Nifty]))/_xlfn.STDEV.P(Table2[6M Return vs Nifty])</f>
        <v>-6.4120553449390785E-2</v>
      </c>
      <c r="M411">
        <v>1.4734079908688</v>
      </c>
      <c r="N411">
        <f>(Table2[[#This Row],[1W Return vs Nifty]]-AVERAGE(Table2[1W Return vs Nifty]))/_xlfn.STDEV.P(Table2[1W Return vs Nifty])</f>
        <v>0.29460215881159929</v>
      </c>
      <c r="O411">
        <v>703.24</v>
      </c>
      <c r="P411">
        <v>722.00551373711096</v>
      </c>
      <c r="Q411">
        <v>660.83163788424997</v>
      </c>
      <c r="R411">
        <v>46.919569466566898</v>
      </c>
      <c r="S411" s="1">
        <f>(Table2[[#This Row],[Close Price]]-Table2[[#This Row],[20D EMA]])/Table2[[#This Row],[20D EMA]]</f>
        <v>-1.6623058984130672E-2</v>
      </c>
      <c r="T411" s="1">
        <f>(Table2[[#This Row],[Close Price]]-Table2[[#This Row],[50D EMA]])/Table2[[#This Row],[50D EMA]]</f>
        <v>-4.2181829858158319E-2</v>
      </c>
      <c r="U411" s="1">
        <f>(Table2[[#This Row],[Close Price]]-Table2[[#This Row],[200D EMA]])/Table2[[#This Row],[200D EMA]]</f>
        <v>4.6484399890567213E-2</v>
      </c>
      <c r="V411">
        <v>0.60741604345776501</v>
      </c>
      <c r="W411">
        <v>675</v>
      </c>
      <c r="X411">
        <v>696</v>
      </c>
      <c r="Y411">
        <v>675</v>
      </c>
      <c r="Z411">
        <v>726</v>
      </c>
      <c r="AA411">
        <v>659.6</v>
      </c>
      <c r="AB411">
        <v>726</v>
      </c>
      <c r="AC411" s="1">
        <f>(Table2[[#This Row],[Close Price]]/Table2[[#This Row],[Day Low]])-1</f>
        <v>2.4518518518518384E-2</v>
      </c>
      <c r="AD411" s="1">
        <f>(Table2[[#This Row],[Day High]]/Table2[[#This Row],[Close Price]])-1</f>
        <v>6.4348203311401786E-3</v>
      </c>
      <c r="AE411" s="1">
        <f>(Table2[[#This Row],[Close Price]]/Table2[[#This Row],[Current Week Low]])-1</f>
        <v>2.4518518518518384E-2</v>
      </c>
      <c r="AF411" s="1">
        <f>(Table2[[#This Row],[Current Week High]]/Table2[[#This Row],[Close Price]])-1</f>
        <v>4.9815631552310169E-2</v>
      </c>
      <c r="AG411" s="1">
        <f>(Table2[[#This Row],[Close Price]]/Table2[[#This Row],[Current Month Low]])-1</f>
        <v>4.8438447543965868E-2</v>
      </c>
      <c r="AH411" s="1">
        <f>(Table2[[#This Row],[Current Month High]]/Table2[[#This Row],[Close Price]])-1</f>
        <v>4.9815631552310169E-2</v>
      </c>
      <c r="AI411">
        <v>21.3939700672402</v>
      </c>
      <c r="AJ411">
        <v>51.555993863686098</v>
      </c>
      <c r="AK411" t="str">
        <f>IF(AND(Table2[[#This Row],[20D EMA]]&gt;Table2[[#This Row],[50D EMA]],Table2[[#This Row],[50D EMA]]&gt;Table2[[#This Row],[200D EMA]]),"Uptrend","Downtrend/NoTrend")</f>
        <v>Downtrend/NoTrend</v>
      </c>
      <c r="AL411">
        <v>-0.15</v>
      </c>
      <c r="AM411" t="s">
        <v>3190</v>
      </c>
      <c r="AN411">
        <v>1.89</v>
      </c>
      <c r="AO411" t="s">
        <v>3191</v>
      </c>
      <c r="AP411">
        <v>3.0818084973042E-2</v>
      </c>
      <c r="AQ411">
        <f>(Table2[[#This Row],[Sharpe Ratio]]-AVERAGE(Table2[Sharpe Ratio]))/_xlfn.STDEV.P(Table2[Sharpe Ratio])</f>
        <v>-0.40970817807664112</v>
      </c>
      <c r="AR4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1">
        <f>_xlfn.RANK.AVG(Table2[[#This Row],[1Y Return vs Nifty Z-Score]],Table2[1Y Return vs Nifty Z-Score])</f>
        <v>396</v>
      </c>
      <c r="AT411">
        <f>_xlfn.RANK.AVG(Table2[[#This Row],[6M Return vs Nifty Z-Score]],Table2[6M Return vs Nifty Z-Score])</f>
        <v>336</v>
      </c>
      <c r="AU411">
        <f>_xlfn.RANK.AVG(Table2[[#This Row],[Sharpe Ratio Z-Score]],Table2[Sharpe Ratio Z-Score])</f>
        <v>445</v>
      </c>
      <c r="AV411">
        <f>(Table2[[#This Row],[Rank 1Y]]+Table2[[#This Row],[Rank 6M]]+Table2[[#This Row],[Rank Sharpe]])/3</f>
        <v>392.33333333333331</v>
      </c>
    </row>
    <row r="412" spans="1:48" x14ac:dyDescent="0.3">
      <c r="A412" t="s">
        <v>1577</v>
      </c>
      <c r="B412" t="s">
        <v>1578</v>
      </c>
      <c r="C412" t="s">
        <v>3154</v>
      </c>
      <c r="D412" t="s">
        <v>1343</v>
      </c>
      <c r="E412">
        <v>6215.47739267</v>
      </c>
      <c r="F412">
        <v>949</v>
      </c>
      <c r="G412">
        <v>-28.7243423113155</v>
      </c>
      <c r="H412">
        <f>(Table2[[#This Row],[1Y Return vs Nifty]]-AVERAGE(Table2[1Y Return vs Nifty]))/_xlfn.STDEV.P(Table2[1Y Return vs Nifty])</f>
        <v>-0.89670631882344842</v>
      </c>
      <c r="I412">
        <v>11.945038353782399</v>
      </c>
      <c r="J412">
        <f>(Table2[[#This Row],[1M Return vs Nifty]]-AVERAGE(Table2[1M Return vs Nifty]))/_xlfn.STDEV.P(Table2[1M Return vs Nifty])</f>
        <v>1.4022108375426292</v>
      </c>
      <c r="K412">
        <v>2.5542512644719899</v>
      </c>
      <c r="L412">
        <f>(Table2[[#This Row],[6M Return vs Nifty]]-AVERAGE(Table2[6M Return vs Nifty]))/_xlfn.STDEV.P(Table2[6M Return vs Nifty])</f>
        <v>-0.18538463349239892</v>
      </c>
      <c r="M412">
        <v>2.8669336721851799</v>
      </c>
      <c r="N412">
        <f>(Table2[[#This Row],[1W Return vs Nifty]]-AVERAGE(Table2[1W Return vs Nifty]))/_xlfn.STDEV.P(Table2[1W Return vs Nifty])</f>
        <v>0.60152776601845026</v>
      </c>
      <c r="O412">
        <v>956.32</v>
      </c>
      <c r="P412">
        <v>914.87136818580905</v>
      </c>
      <c r="Q412">
        <v>823.93488812990995</v>
      </c>
      <c r="R412">
        <v>47.751157735734303</v>
      </c>
      <c r="S412" s="1">
        <f>(Table2[[#This Row],[Close Price]]-Table2[[#This Row],[20D EMA]])/Table2[[#This Row],[20D EMA]]</f>
        <v>-7.6543416429647503E-3</v>
      </c>
      <c r="T412" s="1">
        <f>(Table2[[#This Row],[Close Price]]-Table2[[#This Row],[50D EMA]])/Table2[[#This Row],[50D EMA]]</f>
        <v>3.7304295446329322E-2</v>
      </c>
      <c r="U412" s="1">
        <f>(Table2[[#This Row],[Close Price]]-Table2[[#This Row],[200D EMA]])/Table2[[#This Row],[200D EMA]]</f>
        <v>0.15179004272285532</v>
      </c>
      <c r="V412">
        <v>1.1846813991374101</v>
      </c>
      <c r="W412">
        <v>935.55</v>
      </c>
      <c r="X412">
        <v>992</v>
      </c>
      <c r="Y412">
        <v>935.55</v>
      </c>
      <c r="Z412">
        <v>1054.95</v>
      </c>
      <c r="AA412">
        <v>895</v>
      </c>
      <c r="AB412">
        <v>1054.95</v>
      </c>
      <c r="AC412" s="1">
        <f>(Table2[[#This Row],[Close Price]]/Table2[[#This Row],[Day Low]])-1</f>
        <v>1.4376569932125438E-2</v>
      </c>
      <c r="AD412" s="1">
        <f>(Table2[[#This Row],[Day High]]/Table2[[#This Row],[Close Price]])-1</f>
        <v>4.5310853530031503E-2</v>
      </c>
      <c r="AE412" s="1">
        <f>(Table2[[#This Row],[Close Price]]/Table2[[#This Row],[Current Week Low]])-1</f>
        <v>1.4376569932125438E-2</v>
      </c>
      <c r="AF412" s="1">
        <f>(Table2[[#This Row],[Current Week High]]/Table2[[#This Row],[Close Price]])-1</f>
        <v>0.11164383561643842</v>
      </c>
      <c r="AG412" s="1">
        <f>(Table2[[#This Row],[Close Price]]/Table2[[#This Row],[Current Month Low]])-1</f>
        <v>6.0335195530726304E-2</v>
      </c>
      <c r="AH412" s="1">
        <f>(Table2[[#This Row],[Current Month High]]/Table2[[#This Row],[Close Price]])-1</f>
        <v>0.11164383561643842</v>
      </c>
      <c r="AI412">
        <v>12.3867228661749</v>
      </c>
      <c r="AJ412">
        <v>55.471821756225403</v>
      </c>
      <c r="AK412" t="str">
        <f>IF(AND(Table2[[#This Row],[20D EMA]]&gt;Table2[[#This Row],[50D EMA]],Table2[[#This Row],[50D EMA]]&gt;Table2[[#This Row],[200D EMA]]),"Uptrend","Downtrend/NoTrend")</f>
        <v>Uptrend</v>
      </c>
      <c r="AL412">
        <v>0.21</v>
      </c>
      <c r="AM412" t="s">
        <v>3191</v>
      </c>
      <c r="AN412">
        <v>-2</v>
      </c>
      <c r="AO412" t="s">
        <v>3190</v>
      </c>
      <c r="AP412">
        <v>0.12300928599771201</v>
      </c>
      <c r="AQ412">
        <f>(Table2[[#This Row],[Sharpe Ratio]]-AVERAGE(Table2[Sharpe Ratio]))/_xlfn.STDEV.P(Table2[Sharpe Ratio])</f>
        <v>0.6705606364646971</v>
      </c>
      <c r="AR4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1.5922082877099291</v>
      </c>
      <c r="AS412">
        <f>_xlfn.RANK.AVG(Table2[[#This Row],[1Y Return vs Nifty Z-Score]],Table2[1Y Return vs Nifty Z-Score])</f>
        <v>625</v>
      </c>
      <c r="AT412">
        <f>_xlfn.RANK.AVG(Table2[[#This Row],[6M Return vs Nifty Z-Score]],Table2[6M Return vs Nifty Z-Score])</f>
        <v>390</v>
      </c>
      <c r="AU412">
        <f>_xlfn.RANK.AVG(Table2[[#This Row],[Sharpe Ratio Z-Score]],Table2[Sharpe Ratio Z-Score])</f>
        <v>168</v>
      </c>
      <c r="AV412">
        <f>(Table2[[#This Row],[Rank 1Y]]+Table2[[#This Row],[Rank 6M]]+Table2[[#This Row],[Rank Sharpe]])/3</f>
        <v>394.33333333333331</v>
      </c>
    </row>
    <row r="413" spans="1:48" x14ac:dyDescent="0.3">
      <c r="A413" t="s">
        <v>571</v>
      </c>
      <c r="B413" t="s">
        <v>572</v>
      </c>
      <c r="C413" t="s">
        <v>3149</v>
      </c>
      <c r="D413" t="s">
        <v>169</v>
      </c>
      <c r="E413">
        <v>35213.023739099997</v>
      </c>
      <c r="F413">
        <v>877.4</v>
      </c>
      <c r="G413">
        <v>-5.7100675007203199</v>
      </c>
      <c r="H413">
        <f>(Table2[[#This Row],[1Y Return vs Nifty]]-AVERAGE(Table2[1Y Return vs Nifty]))/_xlfn.STDEV.P(Table2[1Y Return vs Nifty])</f>
        <v>-0.50457679570577318</v>
      </c>
      <c r="I413">
        <v>-1.5150491790890901</v>
      </c>
      <c r="J413">
        <f>(Table2[[#This Row],[1M Return vs Nifty]]-AVERAGE(Table2[1M Return vs Nifty]))/_xlfn.STDEV.P(Table2[1M Return vs Nifty])</f>
        <v>-0.14692970113407841</v>
      </c>
      <c r="K413">
        <v>10.818614278473399</v>
      </c>
      <c r="L413">
        <f>(Table2[[#This Row],[6M Return vs Nifty]]-AVERAGE(Table2[6M Return vs Nifty]))/_xlfn.STDEV.P(Table2[6M Return vs Nifty])</f>
        <v>7.7100316229367652E-2</v>
      </c>
      <c r="M413">
        <v>0.18598165540210501</v>
      </c>
      <c r="N413">
        <f>(Table2[[#This Row],[1W Return vs Nifty]]-AVERAGE(Table2[1W Return vs Nifty]))/_xlfn.STDEV.P(Table2[1W Return vs Nifty])</f>
        <v>1.1045052512749136E-2</v>
      </c>
      <c r="O413">
        <v>884.01</v>
      </c>
      <c r="P413">
        <v>864.57112512039305</v>
      </c>
      <c r="Q413">
        <v>782.53597013915805</v>
      </c>
      <c r="R413">
        <v>43.640759718861098</v>
      </c>
      <c r="S413" s="1">
        <f>(Table2[[#This Row],[Close Price]]-Table2[[#This Row],[20D EMA]])/Table2[[#This Row],[20D EMA]]</f>
        <v>-7.4772909808712724E-3</v>
      </c>
      <c r="T413" s="1">
        <f>(Table2[[#This Row],[Close Price]]-Table2[[#This Row],[50D EMA]])/Table2[[#This Row],[50D EMA]]</f>
        <v>1.483842625188354E-2</v>
      </c>
      <c r="U413" s="1">
        <f>(Table2[[#This Row],[Close Price]]-Table2[[#This Row],[200D EMA]])/Table2[[#This Row],[200D EMA]]</f>
        <v>0.12122641447903321</v>
      </c>
      <c r="V413">
        <v>0.489780099399654</v>
      </c>
      <c r="W413">
        <v>873.4</v>
      </c>
      <c r="X413">
        <v>885.55</v>
      </c>
      <c r="Y413">
        <v>870.3</v>
      </c>
      <c r="Z413">
        <v>896.2</v>
      </c>
      <c r="AA413">
        <v>851.05</v>
      </c>
      <c r="AB413">
        <v>911.95</v>
      </c>
      <c r="AC413" s="1">
        <f>(Table2[[#This Row],[Close Price]]/Table2[[#This Row],[Day Low]])-1</f>
        <v>4.579803068468058E-3</v>
      </c>
      <c r="AD413" s="1">
        <f>(Table2[[#This Row],[Day High]]/Table2[[#This Row],[Close Price]])-1</f>
        <v>9.2888078413493336E-3</v>
      </c>
      <c r="AE413" s="1">
        <f>(Table2[[#This Row],[Close Price]]/Table2[[#This Row],[Current Week Low]])-1</f>
        <v>8.1581064000919579E-3</v>
      </c>
      <c r="AF413" s="1">
        <f>(Table2[[#This Row],[Current Week High]]/Table2[[#This Row],[Close Price]])-1</f>
        <v>2.1426943241395158E-2</v>
      </c>
      <c r="AG413" s="1">
        <f>(Table2[[#This Row],[Close Price]]/Table2[[#This Row],[Current Month Low]])-1</f>
        <v>3.0961753128488256E-2</v>
      </c>
      <c r="AH413" s="1">
        <f>(Table2[[#This Row],[Current Month High]]/Table2[[#This Row],[Close Price]])-1</f>
        <v>3.9377706861180917E-2</v>
      </c>
      <c r="AI413">
        <v>7.7330749943013304</v>
      </c>
      <c r="AJ413">
        <v>44.392331111659601</v>
      </c>
      <c r="AK413" t="str">
        <f>IF(AND(Table2[[#This Row],[20D EMA]]&gt;Table2[[#This Row],[50D EMA]],Table2[[#This Row],[50D EMA]]&gt;Table2[[#This Row],[200D EMA]]),"Uptrend","Downtrend/NoTrend")</f>
        <v>Uptrend</v>
      </c>
      <c r="AL413">
        <v>0.01</v>
      </c>
      <c r="AM413" t="s">
        <v>3191</v>
      </c>
      <c r="AN413">
        <v>-3.5</v>
      </c>
      <c r="AO413" t="s">
        <v>3190</v>
      </c>
      <c r="AP413">
        <v>3.8954086298777002E-2</v>
      </c>
      <c r="AQ413">
        <f>(Table2[[#This Row],[Sharpe Ratio]]-AVERAGE(Table2[Sharpe Ratio]))/_xlfn.STDEV.P(Table2[Sharpe Ratio])</f>
        <v>-0.31437295725761105</v>
      </c>
      <c r="AR4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-0.87773408535534592</v>
      </c>
      <c r="AS413">
        <f>_xlfn.RANK.AVG(Table2[[#This Row],[1Y Return vs Nifty Z-Score]],Table2[1Y Return vs Nifty Z-Score])</f>
        <v>486</v>
      </c>
      <c r="AT413">
        <f>_xlfn.RANK.AVG(Table2[[#This Row],[6M Return vs Nifty Z-Score]],Table2[6M Return vs Nifty Z-Score])</f>
        <v>283</v>
      </c>
      <c r="AU413">
        <f>_xlfn.RANK.AVG(Table2[[#This Row],[Sharpe Ratio Z-Score]],Table2[Sharpe Ratio Z-Score])</f>
        <v>422</v>
      </c>
      <c r="AV413">
        <f>(Table2[[#This Row],[Rank 1Y]]+Table2[[#This Row],[Rank 6M]]+Table2[[#This Row],[Rank Sharpe]])/3</f>
        <v>397</v>
      </c>
    </row>
    <row r="414" spans="1:48" x14ac:dyDescent="0.3">
      <c r="A414" t="s">
        <v>218</v>
      </c>
      <c r="B414" t="s">
        <v>219</v>
      </c>
      <c r="C414" t="s">
        <v>3158</v>
      </c>
      <c r="D414" t="s">
        <v>133</v>
      </c>
      <c r="E414">
        <v>116398.347180614</v>
      </c>
      <c r="F414">
        <v>1161</v>
      </c>
      <c r="G414">
        <v>16.184643182942999</v>
      </c>
      <c r="H414">
        <f>(Table2[[#This Row],[1Y Return vs Nifty]]-AVERAGE(Table2[1Y Return vs Nifty]))/_xlfn.STDEV.P(Table2[1Y Return vs Nifty])</f>
        <v>-0.13152300496752259</v>
      </c>
      <c r="I414">
        <v>-7.2040266590612596</v>
      </c>
      <c r="J414">
        <f>(Table2[[#This Row],[1M Return vs Nifty]]-AVERAGE(Table2[1M Return vs Nifty]))/_xlfn.STDEV.P(Table2[1M Return vs Nifty])</f>
        <v>-0.80168217702407962</v>
      </c>
      <c r="K414">
        <v>-14.725193238283399</v>
      </c>
      <c r="L414">
        <f>(Table2[[#This Row],[6M Return vs Nifty]]-AVERAGE(Table2[6M Return vs Nifty]))/_xlfn.STDEV.P(Table2[6M Return vs Nifty])</f>
        <v>-0.73419814928806781</v>
      </c>
      <c r="M414">
        <v>-0.56580562326519301</v>
      </c>
      <c r="N414">
        <f>(Table2[[#This Row],[1W Return vs Nifty]]-AVERAGE(Table2[1W Return vs Nifty]))/_xlfn.STDEV.P(Table2[1W Return vs Nifty])</f>
        <v>-0.15453694578768956</v>
      </c>
      <c r="O414">
        <v>1219.54</v>
      </c>
      <c r="P414">
        <v>1254.4884231707099</v>
      </c>
      <c r="Q414">
        <v>1197.74277711677</v>
      </c>
      <c r="R414">
        <v>36.913220353476</v>
      </c>
      <c r="S414" s="1">
        <f>(Table2[[#This Row],[Close Price]]-Table2[[#This Row],[20D EMA]])/Table2[[#This Row],[20D EMA]]</f>
        <v>-4.8001705561113175E-2</v>
      </c>
      <c r="T414" s="1">
        <f>(Table2[[#This Row],[Close Price]]-Table2[[#This Row],[50D EMA]])/Table2[[#This Row],[50D EMA]]</f>
        <v>-7.4523145406490576E-2</v>
      </c>
      <c r="U414" s="1">
        <f>(Table2[[#This Row],[Close Price]]-Table2[[#This Row],[200D EMA]])/Table2[[#This Row],[200D EMA]]</f>
        <v>-3.0676684358905418E-2</v>
      </c>
      <c r="V414">
        <v>1.0264345007123199</v>
      </c>
      <c r="W414">
        <v>1141.0999999999999</v>
      </c>
      <c r="X414">
        <v>1184.95</v>
      </c>
      <c r="Y414">
        <v>1141.0999999999999</v>
      </c>
      <c r="Z414">
        <v>1234</v>
      </c>
      <c r="AA414">
        <v>1123</v>
      </c>
      <c r="AB414">
        <v>1252</v>
      </c>
      <c r="AC414" s="1">
        <f>(Table2[[#This Row],[Close Price]]/Table2[[#This Row],[Day Low]])-1</f>
        <v>1.7439312943650975E-2</v>
      </c>
      <c r="AD414" s="1">
        <f>(Table2[[#This Row],[Day High]]/Table2[[#This Row],[Close Price]])-1</f>
        <v>2.062876830318694E-2</v>
      </c>
      <c r="AE414" s="1">
        <f>(Table2[[#This Row],[Close Price]]/Table2[[#This Row],[Current Week Low]])-1</f>
        <v>1.7439312943650975E-2</v>
      </c>
      <c r="AF414" s="1">
        <f>(Table2[[#This Row],[Current Week High]]/Table2[[#This Row],[Close Price]])-1</f>
        <v>6.2876830318690846E-2</v>
      </c>
      <c r="AG414" s="1">
        <f>(Table2[[#This Row],[Close Price]]/Table2[[#This Row],[Current Month Low]])-1</f>
        <v>3.3837934105075629E-2</v>
      </c>
      <c r="AH414" s="1">
        <f>(Table2[[#This Row],[Current Month High]]/Table2[[#This Row],[Close Price]])-1</f>
        <v>7.8380706287683122E-2</v>
      </c>
      <c r="AI414">
        <v>42.114556416881904</v>
      </c>
      <c r="AJ414">
        <v>65.455322787515996</v>
      </c>
      <c r="AK414" t="str">
        <f>IF(AND(Table2[[#This Row],[20D EMA]]&gt;Table2[[#This Row],[50D EMA]],Table2[[#This Row],[50D EMA]]&gt;Table2[[#This Row],[200D EMA]]),"Uptrend","Downtrend/NoTrend")</f>
        <v>Downtrend/NoTrend</v>
      </c>
      <c r="AL414">
        <v>-7.0000000000000007E-2</v>
      </c>
      <c r="AM414" t="s">
        <v>3190</v>
      </c>
      <c r="AN414">
        <v>-4.92</v>
      </c>
      <c r="AO414" t="s">
        <v>3190</v>
      </c>
      <c r="AP414">
        <v>8.3243649681259996E-2</v>
      </c>
      <c r="AQ414">
        <f>(Table2[[#This Row],[Sharpe Ratio]]-AVERAGE(Table2[Sharpe Ratio]))/_xlfn.STDEV.P(Table2[Sharpe Ratio])</f>
        <v>0.20459884916180338</v>
      </c>
      <c r="AR4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4">
        <f>_xlfn.RANK.AVG(Table2[[#This Row],[1Y Return vs Nifty Z-Score]],Table2[1Y Return vs Nifty Z-Score])</f>
        <v>337</v>
      </c>
      <c r="AT414">
        <f>_xlfn.RANK.AVG(Table2[[#This Row],[6M Return vs Nifty Z-Score]],Table2[6M Return vs Nifty Z-Score])</f>
        <v>571</v>
      </c>
      <c r="AU414">
        <f>_xlfn.RANK.AVG(Table2[[#This Row],[Sharpe Ratio Z-Score]],Table2[Sharpe Ratio Z-Score])</f>
        <v>287</v>
      </c>
      <c r="AV414">
        <f>(Table2[[#This Row],[Rank 1Y]]+Table2[[#This Row],[Rank 6M]]+Table2[[#This Row],[Rank Sharpe]])/3</f>
        <v>398.33333333333331</v>
      </c>
    </row>
    <row r="415" spans="1:48" x14ac:dyDescent="0.3">
      <c r="A415" t="s">
        <v>583</v>
      </c>
      <c r="B415" t="s">
        <v>584</v>
      </c>
      <c r="C415" t="s">
        <v>3155</v>
      </c>
      <c r="D415" t="s">
        <v>585</v>
      </c>
      <c r="E415">
        <v>34491.302323720003</v>
      </c>
      <c r="F415">
        <v>1234.3</v>
      </c>
      <c r="G415">
        <v>-23.8484587900371</v>
      </c>
      <c r="H415">
        <f>(Table2[[#This Row],[1Y Return vs Nifty]]-AVERAGE(Table2[1Y Return vs Nifty]))/_xlfn.STDEV.P(Table2[1Y Return vs Nifty])</f>
        <v>-0.8136284075830732</v>
      </c>
      <c r="I415">
        <v>2.40700606983475</v>
      </c>
      <c r="J415">
        <f>(Table2[[#This Row],[1M Return vs Nifty]]-AVERAGE(Table2[1M Return vs Nifty]))/_xlfn.STDEV.P(Table2[1M Return vs Nifty])</f>
        <v>0.30446519256179572</v>
      </c>
      <c r="K415">
        <v>1.8724190076419001</v>
      </c>
      <c r="L415">
        <f>(Table2[[#This Row],[6M Return vs Nifty]]-AVERAGE(Table2[6M Return vs Nifty]))/_xlfn.STDEV.P(Table2[6M Return vs Nifty])</f>
        <v>-0.20704035037578292</v>
      </c>
      <c r="M415">
        <v>5.0003760117280898</v>
      </c>
      <c r="N415">
        <f>(Table2[[#This Row],[1W Return vs Nifty]]-AVERAGE(Table2[1W Return vs Nifty]))/_xlfn.STDEV.P(Table2[1W Return vs Nifty])</f>
        <v>1.0714208539495278</v>
      </c>
      <c r="O415">
        <v>1242.6199999999999</v>
      </c>
      <c r="P415">
        <v>1256.38020190054</v>
      </c>
      <c r="Q415">
        <v>1207.18270648406</v>
      </c>
      <c r="R415">
        <v>62.052973023925603</v>
      </c>
      <c r="S415" s="1">
        <f>(Table2[[#This Row],[Close Price]]-Table2[[#This Row],[20D EMA]])/Table2[[#This Row],[20D EMA]]</f>
        <v>-6.6955304115497395E-3</v>
      </c>
      <c r="T415" s="1">
        <f>(Table2[[#This Row],[Close Price]]-Table2[[#This Row],[50D EMA]])/Table2[[#This Row],[50D EMA]]</f>
        <v>-1.7574458644874436E-2</v>
      </c>
      <c r="U415" s="1">
        <f>(Table2[[#This Row],[Close Price]]-Table2[[#This Row],[200D EMA]])/Table2[[#This Row],[200D EMA]]</f>
        <v>2.2463288589446056E-2</v>
      </c>
      <c r="V415">
        <v>0.66017866954600302</v>
      </c>
      <c r="W415">
        <v>1225.8</v>
      </c>
      <c r="X415">
        <v>1259.45</v>
      </c>
      <c r="Y415">
        <v>1200</v>
      </c>
      <c r="Z415">
        <v>1287.7</v>
      </c>
      <c r="AA415">
        <v>1200</v>
      </c>
      <c r="AB415">
        <v>1300.05</v>
      </c>
      <c r="AC415" s="1">
        <f>(Table2[[#This Row],[Close Price]]/Table2[[#This Row],[Day Low]])-1</f>
        <v>6.9342470223527908E-3</v>
      </c>
      <c r="AD415" s="1">
        <f>(Table2[[#This Row],[Day High]]/Table2[[#This Row],[Close Price]])-1</f>
        <v>2.0375921574981914E-2</v>
      </c>
      <c r="AE415" s="1">
        <f>(Table2[[#This Row],[Close Price]]/Table2[[#This Row],[Current Week Low]])-1</f>
        <v>2.8583333333333405E-2</v>
      </c>
      <c r="AF415" s="1">
        <f>(Table2[[#This Row],[Current Week High]]/Table2[[#This Row],[Close Price]])-1</f>
        <v>4.3263388155229787E-2</v>
      </c>
      <c r="AG415" s="1">
        <f>(Table2[[#This Row],[Close Price]]/Table2[[#This Row],[Current Month Low]])-1</f>
        <v>2.8583333333333405E-2</v>
      </c>
      <c r="AH415" s="1">
        <f>(Table2[[#This Row],[Current Month High]]/Table2[[#This Row],[Close Price]])-1</f>
        <v>5.3269059385886663E-2</v>
      </c>
      <c r="AI415">
        <v>16.762537470631099</v>
      </c>
      <c r="AJ415">
        <v>24.670471188323798</v>
      </c>
      <c r="AK415" t="str">
        <f>IF(AND(Table2[[#This Row],[20D EMA]]&gt;Table2[[#This Row],[50D EMA]],Table2[[#This Row],[50D EMA]]&gt;Table2[[#This Row],[200D EMA]]),"Uptrend","Downtrend/NoTrend")</f>
        <v>Downtrend/NoTrend</v>
      </c>
      <c r="AL415">
        <v>-0.1</v>
      </c>
      <c r="AM415" t="s">
        <v>3190</v>
      </c>
      <c r="AN415">
        <v>-3.81</v>
      </c>
      <c r="AO415" t="s">
        <v>3190</v>
      </c>
      <c r="AP415">
        <v>0.111524472116768</v>
      </c>
      <c r="AQ415">
        <f>(Table2[[#This Row],[Sharpe Ratio]]-AVERAGE(Table2[Sharpe Ratio]))/_xlfn.STDEV.P(Table2[Sharpe Ratio])</f>
        <v>0.53598503555593668</v>
      </c>
      <c r="AR4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5">
        <f>_xlfn.RANK.AVG(Table2[[#This Row],[1Y Return vs Nifty Z-Score]],Table2[1Y Return vs Nifty Z-Score])</f>
        <v>599</v>
      </c>
      <c r="AT415">
        <f>_xlfn.RANK.AVG(Table2[[#This Row],[6M Return vs Nifty Z-Score]],Table2[6M Return vs Nifty Z-Score])</f>
        <v>396</v>
      </c>
      <c r="AU415">
        <f>_xlfn.RANK.AVG(Table2[[#This Row],[Sharpe Ratio Z-Score]],Table2[Sharpe Ratio Z-Score])</f>
        <v>201</v>
      </c>
      <c r="AV415">
        <f>(Table2[[#This Row],[Rank 1Y]]+Table2[[#This Row],[Rank 6M]]+Table2[[#This Row],[Rank Sharpe]])/3</f>
        <v>398.66666666666669</v>
      </c>
    </row>
    <row r="416" spans="1:48" x14ac:dyDescent="0.3">
      <c r="A416" t="s">
        <v>1147</v>
      </c>
      <c r="B416" t="s">
        <v>1148</v>
      </c>
      <c r="C416" t="s">
        <v>3156</v>
      </c>
      <c r="D416" t="s">
        <v>1149</v>
      </c>
      <c r="E416">
        <v>10862.30767663</v>
      </c>
      <c r="F416">
        <v>753.95</v>
      </c>
      <c r="G416">
        <v>44.984759513940404</v>
      </c>
      <c r="H416">
        <f>(Table2[[#This Row],[1Y Return vs Nifty]]-AVERAGE(Table2[1Y Return vs Nifty]))/_xlfn.STDEV.P(Table2[1Y Return vs Nifty])</f>
        <v>0.35918878045916414</v>
      </c>
      <c r="I416">
        <v>-10.9260214987001</v>
      </c>
      <c r="J416">
        <f>(Table2[[#This Row],[1M Return vs Nifty]]-AVERAGE(Table2[1M Return vs Nifty]))/_xlfn.STDEV.P(Table2[1M Return vs Nifty])</f>
        <v>-1.2300518348549734</v>
      </c>
      <c r="K416">
        <v>7.4450277510597198</v>
      </c>
      <c r="L416">
        <f>(Table2[[#This Row],[6M Return vs Nifty]]-AVERAGE(Table2[6M Return vs Nifty]))/_xlfn.STDEV.P(Table2[6M Return vs Nifty])</f>
        <v>-3.0048376117516918E-2</v>
      </c>
      <c r="M416">
        <v>0.83981025623011496</v>
      </c>
      <c r="N416">
        <f>(Table2[[#This Row],[1W Return vs Nifty]]-AVERAGE(Table2[1W Return vs Nifty]))/_xlfn.STDEV.P(Table2[1W Return vs Nifty])</f>
        <v>0.15505154124051732</v>
      </c>
      <c r="O416">
        <v>755.94</v>
      </c>
      <c r="P416">
        <v>751.23218495152196</v>
      </c>
      <c r="Q416">
        <v>645.22197236461295</v>
      </c>
      <c r="R416">
        <v>36.206662016023301</v>
      </c>
      <c r="S416" s="1">
        <f>(Table2[[#This Row],[Close Price]]-Table2[[#This Row],[20D EMA]])/Table2[[#This Row],[20D EMA]]</f>
        <v>-2.63248405958146E-3</v>
      </c>
      <c r="T416" s="1">
        <f>(Table2[[#This Row],[Close Price]]-Table2[[#This Row],[50D EMA]])/Table2[[#This Row],[50D EMA]]</f>
        <v>3.6178096504923727E-3</v>
      </c>
      <c r="U416" s="1">
        <f>(Table2[[#This Row],[Close Price]]-Table2[[#This Row],[200D EMA]])/Table2[[#This Row],[200D EMA]]</f>
        <v>0.16851259301805863</v>
      </c>
      <c r="V416">
        <v>0.57823273601661296</v>
      </c>
      <c r="W416">
        <v>728.75</v>
      </c>
      <c r="X416">
        <v>766.9</v>
      </c>
      <c r="Y416">
        <v>712.75</v>
      </c>
      <c r="Z416">
        <v>766.9</v>
      </c>
      <c r="AA416">
        <v>706.35</v>
      </c>
      <c r="AB416">
        <v>783.45</v>
      </c>
      <c r="AC416" s="1">
        <f>(Table2[[#This Row],[Close Price]]/Table2[[#This Row],[Day Low]])-1</f>
        <v>3.4579759862778836E-2</v>
      </c>
      <c r="AD416" s="1">
        <f>(Table2[[#This Row],[Day High]]/Table2[[#This Row],[Close Price]])-1</f>
        <v>1.7176205318655047E-2</v>
      </c>
      <c r="AE416" s="1">
        <f>(Table2[[#This Row],[Close Price]]/Table2[[#This Row],[Current Week Low]])-1</f>
        <v>5.7804279200280639E-2</v>
      </c>
      <c r="AF416" s="1">
        <f>(Table2[[#This Row],[Current Week High]]/Table2[[#This Row],[Close Price]])-1</f>
        <v>1.7176205318655047E-2</v>
      </c>
      <c r="AG416" s="1">
        <f>(Table2[[#This Row],[Close Price]]/Table2[[#This Row],[Current Month Low]])-1</f>
        <v>6.7388688327316482E-2</v>
      </c>
      <c r="AH416" s="1">
        <f>(Table2[[#This Row],[Current Month High]]/Table2[[#This Row],[Close Price]])-1</f>
        <v>3.9127263081106145E-2</v>
      </c>
      <c r="AI416">
        <v>16.055441342264</v>
      </c>
      <c r="AJ416">
        <v>88.322717622080603</v>
      </c>
      <c r="AK416" t="str">
        <f>IF(AND(Table2[[#This Row],[20D EMA]]&gt;Table2[[#This Row],[50D EMA]],Table2[[#This Row],[50D EMA]]&gt;Table2[[#This Row],[200D EMA]]),"Uptrend","Downtrend/NoTrend")</f>
        <v>Uptrend</v>
      </c>
      <c r="AL416">
        <v>0.02</v>
      </c>
      <c r="AM416" t="s">
        <v>3191</v>
      </c>
      <c r="AN416">
        <v>-2.4</v>
      </c>
      <c r="AO416" t="s">
        <v>3190</v>
      </c>
      <c r="AP416">
        <v>-5.1230812715154998E-2</v>
      </c>
      <c r="AQ416">
        <f>(Table2[[#This Row],[Sharpe Ratio]]-AVERAGE(Table2[Sharpe Ratio]))/_xlfn.STDEV.P(Table2[Sharpe Ratio])</f>
        <v>-1.3711325272000872</v>
      </c>
      <c r="AR4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-2.1169924164728959</v>
      </c>
      <c r="AS416">
        <f>_xlfn.RANK.AVG(Table2[[#This Row],[1Y Return vs Nifty Z-Score]],Table2[1Y Return vs Nifty Z-Score])</f>
        <v>195</v>
      </c>
      <c r="AT416">
        <f>_xlfn.RANK.AVG(Table2[[#This Row],[6M Return vs Nifty Z-Score]],Table2[6M Return vs Nifty Z-Score])</f>
        <v>327</v>
      </c>
      <c r="AU416">
        <f>_xlfn.RANK.AVG(Table2[[#This Row],[Sharpe Ratio Z-Score]],Table2[Sharpe Ratio Z-Score])</f>
        <v>674</v>
      </c>
      <c r="AV416">
        <f>(Table2[[#This Row],[Rank 1Y]]+Table2[[#This Row],[Rank 6M]]+Table2[[#This Row],[Rank Sharpe]])/3</f>
        <v>398.66666666666669</v>
      </c>
    </row>
    <row r="417" spans="1:48" x14ac:dyDescent="0.3">
      <c r="A417" t="s">
        <v>573</v>
      </c>
      <c r="B417" t="s">
        <v>574</v>
      </c>
      <c r="C417" t="s">
        <v>3148</v>
      </c>
      <c r="D417" t="s">
        <v>48</v>
      </c>
      <c r="E417">
        <v>35080.550999999999</v>
      </c>
      <c r="F417">
        <v>57.27</v>
      </c>
      <c r="G417">
        <v>38.695184089088499</v>
      </c>
      <c r="H417">
        <f>(Table2[[#This Row],[1Y Return vs Nifty]]-AVERAGE(Table2[1Y Return vs Nifty]))/_xlfn.STDEV.P(Table2[1Y Return vs Nifty])</f>
        <v>0.25202363047041049</v>
      </c>
      <c r="I417">
        <v>-1.6021614055511899</v>
      </c>
      <c r="J417">
        <f>(Table2[[#This Row],[1M Return vs Nifty]]-AVERAGE(Table2[1M Return vs Nifty]))/_xlfn.STDEV.P(Table2[1M Return vs Nifty])</f>
        <v>-0.15695557066109742</v>
      </c>
      <c r="K417">
        <v>-25.291359725761399</v>
      </c>
      <c r="L417">
        <f>(Table2[[#This Row],[6M Return vs Nifty]]-AVERAGE(Table2[6M Return vs Nifty]))/_xlfn.STDEV.P(Table2[6M Return vs Nifty])</f>
        <v>-1.0697908228575501</v>
      </c>
      <c r="M417">
        <v>-0.42887592055273199</v>
      </c>
      <c r="N417">
        <f>(Table2[[#This Row],[1W Return vs Nifty]]-AVERAGE(Table2[1W Return vs Nifty]))/_xlfn.STDEV.P(Table2[1W Return vs Nifty])</f>
        <v>-0.12437802391552495</v>
      </c>
      <c r="O417">
        <v>59.67</v>
      </c>
      <c r="P417">
        <v>61.474189986400198</v>
      </c>
      <c r="Q417">
        <v>59.102992206382098</v>
      </c>
      <c r="R417">
        <v>41.2245818149363</v>
      </c>
      <c r="S417" s="1">
        <f>(Table2[[#This Row],[Close Price]]-Table2[[#This Row],[20D EMA]])/Table2[[#This Row],[20D EMA]]</f>
        <v>-4.0221216691804902E-2</v>
      </c>
      <c r="T417" s="1">
        <f>(Table2[[#This Row],[Close Price]]-Table2[[#This Row],[50D EMA]])/Table2[[#This Row],[50D EMA]]</f>
        <v>-6.838951415757212E-2</v>
      </c>
      <c r="U417" s="1">
        <f>(Table2[[#This Row],[Close Price]]-Table2[[#This Row],[200D EMA]])/Table2[[#This Row],[200D EMA]]</f>
        <v>-3.1013526353817381E-2</v>
      </c>
      <c r="V417">
        <v>0.55314382903149895</v>
      </c>
      <c r="W417">
        <v>56.21</v>
      </c>
      <c r="X417">
        <v>58.05</v>
      </c>
      <c r="Y417">
        <v>56.21</v>
      </c>
      <c r="Z417">
        <v>60.5</v>
      </c>
      <c r="AA417">
        <v>55.06</v>
      </c>
      <c r="AB417">
        <v>61.82</v>
      </c>
      <c r="AC417" s="1">
        <f>(Table2[[#This Row],[Close Price]]/Table2[[#This Row],[Day Low]])-1</f>
        <v>1.8857854474292779E-2</v>
      </c>
      <c r="AD417" s="1">
        <f>(Table2[[#This Row],[Day High]]/Table2[[#This Row],[Close Price]])-1</f>
        <v>1.3619696176008222E-2</v>
      </c>
      <c r="AE417" s="1">
        <f>(Table2[[#This Row],[Close Price]]/Table2[[#This Row],[Current Week Low]])-1</f>
        <v>1.8857854474292779E-2</v>
      </c>
      <c r="AF417" s="1">
        <f>(Table2[[#This Row],[Current Week High]]/Table2[[#This Row],[Close Price]])-1</f>
        <v>5.6399511087829479E-2</v>
      </c>
      <c r="AG417" s="1">
        <f>(Table2[[#This Row],[Close Price]]/Table2[[#This Row],[Current Month Low]])-1</f>
        <v>4.0138031238648786E-2</v>
      </c>
      <c r="AH417" s="1">
        <f>(Table2[[#This Row],[Current Month High]]/Table2[[#This Row],[Close Price]])-1</f>
        <v>7.9448227693382112E-2</v>
      </c>
      <c r="AI417">
        <v>36.4588789942378</v>
      </c>
      <c r="AJ417">
        <v>84.4444444444444</v>
      </c>
      <c r="AK417" t="str">
        <f>IF(AND(Table2[[#This Row],[20D EMA]]&gt;Table2[[#This Row],[50D EMA]],Table2[[#This Row],[50D EMA]]&gt;Table2[[#This Row],[200D EMA]]),"Uptrend","Downtrend/NoTrend")</f>
        <v>Downtrend/NoTrend</v>
      </c>
      <c r="AL417">
        <v>-0.11</v>
      </c>
      <c r="AM417" t="s">
        <v>3190</v>
      </c>
      <c r="AN417">
        <v>-6.6</v>
      </c>
      <c r="AO417" t="s">
        <v>3190</v>
      </c>
      <c r="AP417">
        <v>7.6378901032229995E-2</v>
      </c>
      <c r="AQ417">
        <f>(Table2[[#This Row],[Sharpe Ratio]]-AVERAGE(Table2[Sharpe Ratio]))/_xlfn.STDEV.P(Table2[Sharpe Ratio])</f>
        <v>0.12415978553329658</v>
      </c>
      <c r="AR4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7">
        <f>_xlfn.RANK.AVG(Table2[[#This Row],[1Y Return vs Nifty Z-Score]],Table2[1Y Return vs Nifty Z-Score])</f>
        <v>219</v>
      </c>
      <c r="AT417">
        <f>_xlfn.RANK.AVG(Table2[[#This Row],[6M Return vs Nifty Z-Score]],Table2[6M Return vs Nifty Z-Score])</f>
        <v>671</v>
      </c>
      <c r="AU417">
        <f>_xlfn.RANK.AVG(Table2[[#This Row],[Sharpe Ratio Z-Score]],Table2[Sharpe Ratio Z-Score])</f>
        <v>307</v>
      </c>
      <c r="AV417">
        <f>(Table2[[#This Row],[Rank 1Y]]+Table2[[#This Row],[Rank 6M]]+Table2[[#This Row],[Rank Sharpe]])/3</f>
        <v>399</v>
      </c>
    </row>
    <row r="418" spans="1:48" x14ac:dyDescent="0.3">
      <c r="A418" t="s">
        <v>646</v>
      </c>
      <c r="B418" t="s">
        <v>647</v>
      </c>
      <c r="C418" t="s">
        <v>3143</v>
      </c>
      <c r="D418" t="s">
        <v>18</v>
      </c>
      <c r="E418">
        <v>29580.362158206</v>
      </c>
      <c r="F418">
        <v>165.53</v>
      </c>
      <c r="G418">
        <v>27.705004352651901</v>
      </c>
      <c r="H418">
        <f>(Table2[[#This Row],[1Y Return vs Nifty]]-AVERAGE(Table2[1Y Return vs Nifty]))/_xlfn.STDEV.P(Table2[1Y Return vs Nifty])</f>
        <v>6.4767070161918655E-2</v>
      </c>
      <c r="I418">
        <v>-9.5197399437888208</v>
      </c>
      <c r="J418">
        <f>(Table2[[#This Row],[1M Return vs Nifty]]-AVERAGE(Table2[1M Return vs Nifty]))/_xlfn.STDEV.P(Table2[1M Return vs Nifty])</f>
        <v>-1.0682008988795502</v>
      </c>
      <c r="K418">
        <v>-38.815465878134198</v>
      </c>
      <c r="L418">
        <f>(Table2[[#This Row],[6M Return vs Nifty]]-AVERAGE(Table2[6M Return vs Nifty]))/_xlfn.STDEV.P(Table2[6M Return vs Nifty])</f>
        <v>-1.4993308028201005</v>
      </c>
      <c r="M418">
        <v>-3.4971003412512101</v>
      </c>
      <c r="N418">
        <f>(Table2[[#This Row],[1W Return vs Nifty]]-AVERAGE(Table2[1W Return vs Nifty]))/_xlfn.STDEV.P(Table2[1W Return vs Nifty])</f>
        <v>-0.8001579223384846</v>
      </c>
      <c r="O418">
        <v>176.69</v>
      </c>
      <c r="P418">
        <v>188.354154854174</v>
      </c>
      <c r="Q418">
        <v>188.85124284967301</v>
      </c>
      <c r="R418">
        <v>25.9257540084064</v>
      </c>
      <c r="S418" s="1">
        <f>(Table2[[#This Row],[Close Price]]-Table2[[#This Row],[20D EMA]])/Table2[[#This Row],[20D EMA]]</f>
        <v>-6.3161469239911686E-2</v>
      </c>
      <c r="T418" s="1">
        <f>(Table2[[#This Row],[Close Price]]-Table2[[#This Row],[50D EMA]])/Table2[[#This Row],[50D EMA]]</f>
        <v>-0.12117680585195865</v>
      </c>
      <c r="U418" s="1">
        <f>(Table2[[#This Row],[Close Price]]-Table2[[#This Row],[200D EMA]])/Table2[[#This Row],[200D EMA]]</f>
        <v>-0.1234900151980302</v>
      </c>
      <c r="V418">
        <v>0.49954865961449402</v>
      </c>
      <c r="W418">
        <v>164.57</v>
      </c>
      <c r="X418">
        <v>168.77</v>
      </c>
      <c r="Y418">
        <v>164.57</v>
      </c>
      <c r="Z418">
        <v>176.65</v>
      </c>
      <c r="AA418">
        <v>164.57</v>
      </c>
      <c r="AB418">
        <v>186.45</v>
      </c>
      <c r="AC418" s="1">
        <f>(Table2[[#This Row],[Close Price]]/Table2[[#This Row],[Day Low]])-1</f>
        <v>5.8333839703470503E-3</v>
      </c>
      <c r="AD418" s="1">
        <f>(Table2[[#This Row],[Day High]]/Table2[[#This Row],[Close Price]])-1</f>
        <v>1.9573491210052696E-2</v>
      </c>
      <c r="AE418" s="1">
        <f>(Table2[[#This Row],[Close Price]]/Table2[[#This Row],[Current Week Low]])-1</f>
        <v>5.8333839703470503E-3</v>
      </c>
      <c r="AF418" s="1">
        <f>(Table2[[#This Row],[Current Week High]]/Table2[[#This Row],[Close Price]])-1</f>
        <v>6.7178155017217467E-2</v>
      </c>
      <c r="AG418" s="1">
        <f>(Table2[[#This Row],[Close Price]]/Table2[[#This Row],[Current Month Low]])-1</f>
        <v>5.8333839703470503E-3</v>
      </c>
      <c r="AH418" s="1">
        <f>(Table2[[#This Row],[Current Month High]]/Table2[[#This Row],[Close Price]])-1</f>
        <v>0.12638192472663556</v>
      </c>
      <c r="AI418">
        <v>74.741738657645101</v>
      </c>
      <c r="AJ418">
        <v>78.951351351351306</v>
      </c>
      <c r="AK418" t="str">
        <f>IF(AND(Table2[[#This Row],[20D EMA]]&gt;Table2[[#This Row],[50D EMA]],Table2[[#This Row],[50D EMA]]&gt;Table2[[#This Row],[200D EMA]]),"Uptrend","Downtrend/NoTrend")</f>
        <v>Downtrend/NoTrend</v>
      </c>
      <c r="AL418">
        <v>-0.2</v>
      </c>
      <c r="AM418" t="s">
        <v>3190</v>
      </c>
      <c r="AN418">
        <v>-8.5</v>
      </c>
      <c r="AO418" t="s">
        <v>3190</v>
      </c>
      <c r="AP418">
        <v>0.109448562385264</v>
      </c>
      <c r="AQ418">
        <f>(Table2[[#This Row],[Sharpe Ratio]]-AVERAGE(Table2[Sharpe Ratio]))/_xlfn.STDEV.P(Table2[Sharpe Ratio])</f>
        <v>0.51166014858384323</v>
      </c>
      <c r="AR4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18">
        <f>_xlfn.RANK.AVG(Table2[[#This Row],[1Y Return vs Nifty Z-Score]],Table2[1Y Return vs Nifty Z-Score])</f>
        <v>270</v>
      </c>
      <c r="AT418">
        <f>_xlfn.RANK.AVG(Table2[[#This Row],[6M Return vs Nifty Z-Score]],Table2[6M Return vs Nifty Z-Score])</f>
        <v>720</v>
      </c>
      <c r="AU418">
        <f>_xlfn.RANK.AVG(Table2[[#This Row],[Sharpe Ratio Z-Score]],Table2[Sharpe Ratio Z-Score])</f>
        <v>208</v>
      </c>
      <c r="AV418">
        <f>(Table2[[#This Row],[Rank 1Y]]+Table2[[#This Row],[Rank 6M]]+Table2[[#This Row],[Rank Sharpe]])/3</f>
        <v>399.33333333333331</v>
      </c>
    </row>
    <row r="419" spans="1:48" x14ac:dyDescent="0.3">
      <c r="A419" t="s">
        <v>698</v>
      </c>
      <c r="B419" t="s">
        <v>699</v>
      </c>
      <c r="C419" t="s">
        <v>3149</v>
      </c>
      <c r="D419" t="s">
        <v>275</v>
      </c>
      <c r="E419">
        <v>26057.7088305</v>
      </c>
      <c r="F419">
        <v>1276.9000000000001</v>
      </c>
      <c r="G419">
        <v>-8.3514626959632192</v>
      </c>
      <c r="H419">
        <f>(Table2[[#This Row],[1Y Return vs Nifty]]-AVERAGE(Table2[1Y Return vs Nifty]))/_xlfn.STDEV.P(Table2[1Y Return vs Nifty])</f>
        <v>-0.54958229975924333</v>
      </c>
      <c r="I419">
        <v>1.67464812855877</v>
      </c>
      <c r="J419">
        <f>(Table2[[#This Row],[1M Return vs Nifty]]-AVERAGE(Table2[1M Return vs Nifty]))/_xlfn.STDEV.P(Table2[1M Return vs Nifty])</f>
        <v>0.22017707980756876</v>
      </c>
      <c r="K419">
        <v>-9.8937445451194304</v>
      </c>
      <c r="L419">
        <f>(Table2[[#This Row],[6M Return vs Nifty]]-AVERAGE(Table2[6M Return vs Nifty]))/_xlfn.STDEV.P(Table2[6M Return vs Nifty])</f>
        <v>-0.58074620566459723</v>
      </c>
      <c r="M419">
        <v>4.4797056547268603</v>
      </c>
      <c r="N419">
        <f>(Table2[[#This Row],[1W Return vs Nifty]]-AVERAGE(Table2[1W Return vs Nifty]))/_xlfn.STDEV.P(Table2[1W Return vs Nifty])</f>
        <v>0.95674261900932189</v>
      </c>
      <c r="O419">
        <v>1256.07</v>
      </c>
      <c r="P419">
        <v>1255.55276334767</v>
      </c>
      <c r="Q419">
        <v>1222.50644983503</v>
      </c>
      <c r="R419">
        <v>66.183464072986993</v>
      </c>
      <c r="S419" s="1">
        <f>(Table2[[#This Row],[Close Price]]-Table2[[#This Row],[20D EMA]])/Table2[[#This Row],[20D EMA]]</f>
        <v>1.6583470666443872E-2</v>
      </c>
      <c r="T419" s="1">
        <f>(Table2[[#This Row],[Close Price]]-Table2[[#This Row],[50D EMA]])/Table2[[#This Row],[50D EMA]]</f>
        <v>1.7002261693417151E-2</v>
      </c>
      <c r="U419" s="1">
        <f>(Table2[[#This Row],[Close Price]]-Table2[[#This Row],[200D EMA]])/Table2[[#This Row],[200D EMA]]</f>
        <v>4.4493466821635297E-2</v>
      </c>
      <c r="V419">
        <v>0.67508000106281296</v>
      </c>
      <c r="W419">
        <v>1250</v>
      </c>
      <c r="X419">
        <v>1290.95</v>
      </c>
      <c r="Y419">
        <v>1230.2</v>
      </c>
      <c r="Z419">
        <v>1297.5</v>
      </c>
      <c r="AA419">
        <v>1189.3</v>
      </c>
      <c r="AB419">
        <v>1297.5</v>
      </c>
      <c r="AC419" s="1">
        <f>(Table2[[#This Row],[Close Price]]/Table2[[#This Row],[Day Low]])-1</f>
        <v>2.1519999999999984E-2</v>
      </c>
      <c r="AD419" s="1">
        <f>(Table2[[#This Row],[Day High]]/Table2[[#This Row],[Close Price]])-1</f>
        <v>1.1003210901401772E-2</v>
      </c>
      <c r="AE419" s="1">
        <f>(Table2[[#This Row],[Close Price]]/Table2[[#This Row],[Current Week Low]])-1</f>
        <v>3.7961307104535935E-2</v>
      </c>
      <c r="AF419" s="1">
        <f>(Table2[[#This Row],[Current Week High]]/Table2[[#This Row],[Close Price]])-1</f>
        <v>1.6132821677500075E-2</v>
      </c>
      <c r="AG419" s="1">
        <f>(Table2[[#This Row],[Close Price]]/Table2[[#This Row],[Current Month Low]])-1</f>
        <v>7.3656772891617095E-2</v>
      </c>
      <c r="AH419" s="1">
        <f>(Table2[[#This Row],[Current Month High]]/Table2[[#This Row],[Close Price]])-1</f>
        <v>1.6132821677500075E-2</v>
      </c>
      <c r="AI419">
        <v>13.1568642806797</v>
      </c>
      <c r="AJ419">
        <v>30.302566457472299</v>
      </c>
      <c r="AK419" t="str">
        <f>IF(AND(Table2[[#This Row],[20D EMA]]&gt;Table2[[#This Row],[50D EMA]],Table2[[#This Row],[50D EMA]]&gt;Table2[[#This Row],[200D EMA]]),"Uptrend","Downtrend/NoTrend")</f>
        <v>Uptrend</v>
      </c>
      <c r="AL419">
        <v>-0.05</v>
      </c>
      <c r="AM419" t="s">
        <v>3190</v>
      </c>
      <c r="AN419">
        <v>3.23</v>
      </c>
      <c r="AO419" t="s">
        <v>3191</v>
      </c>
      <c r="AP419">
        <v>0.119013045498852</v>
      </c>
      <c r="AQ419">
        <f>(Table2[[#This Row],[Sharpe Ratio]]-AVERAGE(Table2[Sharpe Ratio]))/_xlfn.STDEV.P(Table2[Sharpe Ratio])</f>
        <v>0.62373389011207747</v>
      </c>
      <c r="AR4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0.67032508350512754</v>
      </c>
      <c r="AS419">
        <f>_xlfn.RANK.AVG(Table2[[#This Row],[1Y Return vs Nifty Z-Score]],Table2[1Y Return vs Nifty Z-Score])</f>
        <v>503</v>
      </c>
      <c r="AT419">
        <f>_xlfn.RANK.AVG(Table2[[#This Row],[6M Return vs Nifty Z-Score]],Table2[6M Return vs Nifty Z-Score])</f>
        <v>514</v>
      </c>
      <c r="AU419">
        <f>_xlfn.RANK.AVG(Table2[[#This Row],[Sharpe Ratio Z-Score]],Table2[Sharpe Ratio Z-Score])</f>
        <v>181</v>
      </c>
      <c r="AV419">
        <f>(Table2[[#This Row],[Rank 1Y]]+Table2[[#This Row],[Rank 6M]]+Table2[[#This Row],[Rank Sharpe]])/3</f>
        <v>399.33333333333331</v>
      </c>
    </row>
    <row r="420" spans="1:48" x14ac:dyDescent="0.3">
      <c r="A420" t="s">
        <v>524</v>
      </c>
      <c r="B420" t="s">
        <v>525</v>
      </c>
      <c r="C420" t="s">
        <v>3149</v>
      </c>
      <c r="D420" t="s">
        <v>526</v>
      </c>
      <c r="E420">
        <v>40592.88432515</v>
      </c>
      <c r="F420">
        <v>339.95</v>
      </c>
      <c r="G420">
        <v>16.099054684434201</v>
      </c>
      <c r="H420">
        <f>(Table2[[#This Row],[1Y Return vs Nifty]]-AVERAGE(Table2[1Y Return vs Nifty]))/_xlfn.STDEV.P(Table2[1Y Return vs Nifty])</f>
        <v>-0.13298130758104496</v>
      </c>
      <c r="I420">
        <v>-7.3910187833260501</v>
      </c>
      <c r="J420">
        <f>(Table2[[#This Row],[1M Return vs Nifty]]-AVERAGE(Table2[1M Return vs Nifty]))/_xlfn.STDEV.P(Table2[1M Return vs Nifty])</f>
        <v>-0.82320336545650441</v>
      </c>
      <c r="K420">
        <v>14.232527033644701</v>
      </c>
      <c r="L420">
        <f>(Table2[[#This Row],[6M Return vs Nifty]]-AVERAGE(Table2[6M Return vs Nifty]))/_xlfn.STDEV.P(Table2[6M Return vs Nifty])</f>
        <v>0.18552981241406705</v>
      </c>
      <c r="M420">
        <v>-1.84963503573798</v>
      </c>
      <c r="N420">
        <f>(Table2[[#This Row],[1W Return vs Nifty]]-AVERAGE(Table2[1W Return vs Nifty]))/_xlfn.STDEV.P(Table2[1W Return vs Nifty])</f>
        <v>-0.43730182572947784</v>
      </c>
      <c r="O420">
        <v>352.41</v>
      </c>
      <c r="P420">
        <v>355.10152629722103</v>
      </c>
      <c r="Q420">
        <v>322.872667108808</v>
      </c>
      <c r="R420">
        <v>31.930020222695202</v>
      </c>
      <c r="S420" s="1">
        <f>(Table2[[#This Row],[Close Price]]-Table2[[#This Row],[20D EMA]])/Table2[[#This Row],[20D EMA]]</f>
        <v>-3.5356544933458287E-2</v>
      </c>
      <c r="T420" s="1">
        <f>(Table2[[#This Row],[Close Price]]-Table2[[#This Row],[50D EMA]])/Table2[[#This Row],[50D EMA]]</f>
        <v>-4.2668153120071828E-2</v>
      </c>
      <c r="U420" s="1">
        <f>(Table2[[#This Row],[Close Price]]-Table2[[#This Row],[200D EMA]])/Table2[[#This Row],[200D EMA]]</f>
        <v>5.2891850660857984E-2</v>
      </c>
      <c r="V420">
        <v>0.54524188924654304</v>
      </c>
      <c r="W420">
        <v>332.5</v>
      </c>
      <c r="X420">
        <v>342.55</v>
      </c>
      <c r="Y420">
        <v>332.5</v>
      </c>
      <c r="Z420">
        <v>353.4</v>
      </c>
      <c r="AA420">
        <v>332.5</v>
      </c>
      <c r="AB420">
        <v>371.8</v>
      </c>
      <c r="AC420" s="1">
        <f>(Table2[[#This Row],[Close Price]]/Table2[[#This Row],[Day Low]])-1</f>
        <v>2.2406015037593985E-2</v>
      </c>
      <c r="AD420" s="1">
        <f>(Table2[[#This Row],[Day High]]/Table2[[#This Row],[Close Price]])-1</f>
        <v>7.6481835564055078E-3</v>
      </c>
      <c r="AE420" s="1">
        <f>(Table2[[#This Row],[Close Price]]/Table2[[#This Row],[Current Week Low]])-1</f>
        <v>2.2406015037593985E-2</v>
      </c>
      <c r="AF420" s="1">
        <f>(Table2[[#This Row],[Current Week High]]/Table2[[#This Row],[Close Price]])-1</f>
        <v>3.9564641859096916E-2</v>
      </c>
      <c r="AG420" s="1">
        <f>(Table2[[#This Row],[Close Price]]/Table2[[#This Row],[Current Month Low]])-1</f>
        <v>2.2406015037593985E-2</v>
      </c>
      <c r="AH420" s="1">
        <f>(Table2[[#This Row],[Current Month High]]/Table2[[#This Row],[Close Price]])-1</f>
        <v>9.3690248565965639E-2</v>
      </c>
      <c r="AI420">
        <v>16.428886600970699</v>
      </c>
      <c r="AJ420">
        <v>56.298850574712603</v>
      </c>
      <c r="AK420" t="str">
        <f>IF(AND(Table2[[#This Row],[20D EMA]]&gt;Table2[[#This Row],[50D EMA]],Table2[[#This Row],[50D EMA]]&gt;Table2[[#This Row],[200D EMA]]),"Uptrend","Downtrend/NoTrend")</f>
        <v>Downtrend/NoTrend</v>
      </c>
      <c r="AL420">
        <v>-0.13</v>
      </c>
      <c r="AM420" t="s">
        <v>3190</v>
      </c>
      <c r="AN420">
        <v>-8.2799999999999994</v>
      </c>
      <c r="AO420" t="s">
        <v>3190</v>
      </c>
      <c r="AP420">
        <v>-1.8163286822419002E-2</v>
      </c>
      <c r="AQ420">
        <f>(Table2[[#This Row],[Sharpe Ratio]]-AVERAGE(Table2[Sharpe Ratio]))/_xlfn.STDEV.P(Table2[Sharpe Ratio])</f>
        <v>-0.98365718683217152</v>
      </c>
      <c r="AR4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0">
        <f>_xlfn.RANK.AVG(Table2[[#This Row],[1Y Return vs Nifty Z-Score]],Table2[1Y Return vs Nifty Z-Score])</f>
        <v>339</v>
      </c>
      <c r="AT420">
        <f>_xlfn.RANK.AVG(Table2[[#This Row],[6M Return vs Nifty Z-Score]],Table2[6M Return vs Nifty Z-Score])</f>
        <v>247</v>
      </c>
      <c r="AU420">
        <f>_xlfn.RANK.AVG(Table2[[#This Row],[Sharpe Ratio Z-Score]],Table2[Sharpe Ratio Z-Score])</f>
        <v>614</v>
      </c>
      <c r="AV420">
        <f>(Table2[[#This Row],[Rank 1Y]]+Table2[[#This Row],[Rank 6M]]+Table2[[#This Row],[Rank Sharpe]])/3</f>
        <v>400</v>
      </c>
    </row>
    <row r="421" spans="1:48" x14ac:dyDescent="0.3">
      <c r="A421" t="s">
        <v>244</v>
      </c>
      <c r="B421" t="s">
        <v>245</v>
      </c>
      <c r="C421" t="s">
        <v>3145</v>
      </c>
      <c r="D421" t="s">
        <v>43</v>
      </c>
      <c r="E421">
        <v>106190.314309365</v>
      </c>
      <c r="F421">
        <v>745.35</v>
      </c>
      <c r="G421">
        <v>16.7133767688719</v>
      </c>
      <c r="H421">
        <f>(Table2[[#This Row],[1Y Return vs Nifty]]-AVERAGE(Table2[1Y Return vs Nifty]))/_xlfn.STDEV.P(Table2[1Y Return vs Nifty])</f>
        <v>-0.12251415934397299</v>
      </c>
      <c r="I421">
        <v>-0.177844603038951</v>
      </c>
      <c r="J421">
        <f>(Table2[[#This Row],[1M Return vs Nifty]]-AVERAGE(Table2[1M Return vs Nifty]))/_xlfn.STDEV.P(Table2[1M Return vs Nifty])</f>
        <v>6.9710675053768325E-3</v>
      </c>
      <c r="K421">
        <v>10.715274194923801</v>
      </c>
      <c r="L421">
        <f>(Table2[[#This Row],[6M Return vs Nifty]]-AVERAGE(Table2[6M Return vs Nifty]))/_xlfn.STDEV.P(Table2[6M Return vs Nifty])</f>
        <v>7.3818125383103492E-2</v>
      </c>
      <c r="M421">
        <v>-0.36142936592013403</v>
      </c>
      <c r="N421">
        <f>(Table2[[#This Row],[1W Return vs Nifty]]-AVERAGE(Table2[1W Return vs Nifty]))/_xlfn.STDEV.P(Table2[1W Return vs Nifty])</f>
        <v>-0.1095228439843843</v>
      </c>
      <c r="O421">
        <v>749.93</v>
      </c>
      <c r="P421">
        <v>738.28039663101299</v>
      </c>
      <c r="Q421">
        <v>650.54775420767999</v>
      </c>
      <c r="R421">
        <v>37.297067556886397</v>
      </c>
      <c r="S421" s="1">
        <f>(Table2[[#This Row],[Close Price]]-Table2[[#This Row],[20D EMA]])/Table2[[#This Row],[20D EMA]]</f>
        <v>-6.1072366754229427E-3</v>
      </c>
      <c r="T421" s="1">
        <f>(Table2[[#This Row],[Close Price]]-Table2[[#This Row],[50D EMA]])/Table2[[#This Row],[50D EMA]]</f>
        <v>9.5757701291374897E-3</v>
      </c>
      <c r="U421" s="1">
        <f>(Table2[[#This Row],[Close Price]]-Table2[[#This Row],[200D EMA]])/Table2[[#This Row],[200D EMA]]</f>
        <v>0.14572680511022945</v>
      </c>
      <c r="V421">
        <v>0.63407744951420397</v>
      </c>
      <c r="W421">
        <v>723.15</v>
      </c>
      <c r="X421">
        <v>748.6</v>
      </c>
      <c r="Y421">
        <v>723.15</v>
      </c>
      <c r="Z421">
        <v>759.45</v>
      </c>
      <c r="AA421">
        <v>723.15</v>
      </c>
      <c r="AB421">
        <v>796.8</v>
      </c>
      <c r="AC421" s="1">
        <f>(Table2[[#This Row],[Close Price]]/Table2[[#This Row],[Day Low]])-1</f>
        <v>3.0699025098527288E-2</v>
      </c>
      <c r="AD421" s="1">
        <f>(Table2[[#This Row],[Day High]]/Table2[[#This Row],[Close Price]])-1</f>
        <v>4.360367612531002E-3</v>
      </c>
      <c r="AE421" s="1">
        <f>(Table2[[#This Row],[Close Price]]/Table2[[#This Row],[Current Week Low]])-1</f>
        <v>3.0699025098527288E-2</v>
      </c>
      <c r="AF421" s="1">
        <f>(Table2[[#This Row],[Current Week High]]/Table2[[#This Row],[Close Price]])-1</f>
        <v>1.8917287180519216E-2</v>
      </c>
      <c r="AG421" s="1">
        <f>(Table2[[#This Row],[Close Price]]/Table2[[#This Row],[Current Month Low]])-1</f>
        <v>3.0699025098527288E-2</v>
      </c>
      <c r="AH421" s="1">
        <f>(Table2[[#This Row],[Current Month High]]/Table2[[#This Row],[Close Price]])-1</f>
        <v>6.9027973435298762E-2</v>
      </c>
      <c r="AI421">
        <v>6.90279734352987</v>
      </c>
      <c r="AJ421">
        <v>60.8264106160319</v>
      </c>
      <c r="AK421" t="str">
        <f>IF(AND(Table2[[#This Row],[20D EMA]]&gt;Table2[[#This Row],[50D EMA]],Table2[[#This Row],[50D EMA]]&gt;Table2[[#This Row],[200D EMA]]),"Uptrend","Downtrend/NoTrend")</f>
        <v>Uptrend</v>
      </c>
      <c r="AL421">
        <v>-0.01</v>
      </c>
      <c r="AM421" t="s">
        <v>3190</v>
      </c>
      <c r="AN421">
        <v>-2.85</v>
      </c>
      <c r="AO421" t="s">
        <v>3190</v>
      </c>
      <c r="AP421">
        <v>-6.4930681577790002E-3</v>
      </c>
      <c r="AQ421">
        <f>(Table2[[#This Row],[Sharpe Ratio]]-AVERAGE(Table2[Sharpe Ratio]))/_xlfn.STDEV.P(Table2[Sharpe Ratio])</f>
        <v>-0.84690906833314827</v>
      </c>
      <c r="AR4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-0.99815687877302528</v>
      </c>
      <c r="AS421">
        <f>_xlfn.RANK.AVG(Table2[[#This Row],[1Y Return vs Nifty Z-Score]],Table2[1Y Return vs Nifty Z-Score])</f>
        <v>332</v>
      </c>
      <c r="AT421">
        <f>_xlfn.RANK.AVG(Table2[[#This Row],[6M Return vs Nifty Z-Score]],Table2[6M Return vs Nifty Z-Score])</f>
        <v>285</v>
      </c>
      <c r="AU421">
        <f>_xlfn.RANK.AVG(Table2[[#This Row],[Sharpe Ratio Z-Score]],Table2[Sharpe Ratio Z-Score])</f>
        <v>587</v>
      </c>
      <c r="AV421">
        <f>(Table2[[#This Row],[Rank 1Y]]+Table2[[#This Row],[Rank 6M]]+Table2[[#This Row],[Rank Sharpe]])/3</f>
        <v>401.33333333333331</v>
      </c>
    </row>
    <row r="422" spans="1:48" x14ac:dyDescent="0.3">
      <c r="A422" t="s">
        <v>1883</v>
      </c>
      <c r="B422" t="s">
        <v>1884</v>
      </c>
      <c r="C422" t="s">
        <v>3154</v>
      </c>
      <c r="D422" t="s">
        <v>487</v>
      </c>
      <c r="E422">
        <v>3942.6710400000002</v>
      </c>
      <c r="F422">
        <v>456.9</v>
      </c>
      <c r="G422">
        <v>8.8594728841356307</v>
      </c>
      <c r="H422">
        <f>(Table2[[#This Row],[1Y Return vs Nifty]]-AVERAGE(Table2[1Y Return vs Nifty]))/_xlfn.STDEV.P(Table2[1Y Return vs Nifty])</f>
        <v>-0.25633317429359259</v>
      </c>
      <c r="I422">
        <v>-41.2318860236511</v>
      </c>
      <c r="J422">
        <f>(Table2[[#This Row],[1M Return vs Nifty]]-AVERAGE(Table2[1M Return vs Nifty]))/_xlfn.STDEV.P(Table2[1M Return vs Nifty])</f>
        <v>-4.7179967074712899</v>
      </c>
      <c r="K422">
        <v>-43.297068549805097</v>
      </c>
      <c r="L422">
        <f>(Table2[[#This Row],[6M Return vs Nifty]]-AVERAGE(Table2[6M Return vs Nifty]))/_xlfn.STDEV.P(Table2[6M Return vs Nifty])</f>
        <v>-1.6416712651102374</v>
      </c>
      <c r="M422">
        <v>18.757877076768398</v>
      </c>
      <c r="N422">
        <f>(Table2[[#This Row],[1W Return vs Nifty]]-AVERAGE(Table2[1W Return vs Nifty]))/_xlfn.STDEV.P(Table2[1W Return vs Nifty])</f>
        <v>4.1015260214751272</v>
      </c>
      <c r="O422">
        <v>417.16</v>
      </c>
      <c r="P422">
        <v>431.693064228053</v>
      </c>
      <c r="Q422">
        <v>468.19466385095001</v>
      </c>
      <c r="R422">
        <v>69.497204240258696</v>
      </c>
      <c r="S422" s="1">
        <f>(Table2[[#This Row],[Close Price]]-Table2[[#This Row],[20D EMA]])/Table2[[#This Row],[20D EMA]]</f>
        <v>9.5263208361300103E-2</v>
      </c>
      <c r="T422" s="1">
        <f>(Table2[[#This Row],[Close Price]]-Table2[[#This Row],[50D EMA]])/Table2[[#This Row],[50D EMA]]</f>
        <v>5.8390875046884609E-2</v>
      </c>
      <c r="U422" s="1">
        <f>(Table2[[#This Row],[Close Price]]-Table2[[#This Row],[200D EMA]])/Table2[[#This Row],[200D EMA]]</f>
        <v>-2.4123862835279328E-2</v>
      </c>
      <c r="V422">
        <v>0.870133729855599</v>
      </c>
      <c r="W422">
        <v>439.55</v>
      </c>
      <c r="X422">
        <v>468.65</v>
      </c>
      <c r="Y422">
        <v>383.1</v>
      </c>
      <c r="Z422">
        <v>475.95</v>
      </c>
      <c r="AA422">
        <v>357.55</v>
      </c>
      <c r="AB422">
        <v>475.95</v>
      </c>
      <c r="AC422" s="1">
        <f>(Table2[[#This Row],[Close Price]]/Table2[[#This Row],[Day Low]])-1</f>
        <v>3.9472187464452135E-2</v>
      </c>
      <c r="AD422" s="1">
        <f>(Table2[[#This Row],[Day High]]/Table2[[#This Row],[Close Price]])-1</f>
        <v>2.5716787043116751E-2</v>
      </c>
      <c r="AE422" s="1">
        <f>(Table2[[#This Row],[Close Price]]/Table2[[#This Row],[Current Week Low]])-1</f>
        <v>0.19263899765074388</v>
      </c>
      <c r="AF422" s="1">
        <f>(Table2[[#This Row],[Current Week High]]/Table2[[#This Row],[Close Price]])-1</f>
        <v>4.1694024950755137E-2</v>
      </c>
      <c r="AG422" s="1">
        <f>(Table2[[#This Row],[Close Price]]/Table2[[#This Row],[Current Month Low]])-1</f>
        <v>0.27786323591106132</v>
      </c>
      <c r="AH422" s="1">
        <f>(Table2[[#This Row],[Current Month High]]/Table2[[#This Row],[Close Price]])-1</f>
        <v>4.1694024950755137E-2</v>
      </c>
      <c r="AI422">
        <v>63.597067191945698</v>
      </c>
      <c r="AJ422">
        <v>47.387096774193502</v>
      </c>
      <c r="AK422" t="str">
        <f>IF(AND(Table2[[#This Row],[20D EMA]]&gt;Table2[[#This Row],[50D EMA]],Table2[[#This Row],[50D EMA]]&gt;Table2[[#This Row],[200D EMA]]),"Uptrend","Downtrend/NoTrend")</f>
        <v>Downtrend/NoTrend</v>
      </c>
      <c r="AL422">
        <v>-0.2</v>
      </c>
      <c r="AM422" t="s">
        <v>3190</v>
      </c>
      <c r="AN422">
        <v>15.18</v>
      </c>
      <c r="AO422" t="s">
        <v>3191</v>
      </c>
      <c r="AP422">
        <v>0.16155751471337099</v>
      </c>
      <c r="AQ422">
        <f>(Table2[[#This Row],[Sharpe Ratio]]-AVERAGE(Table2[Sharpe Ratio]))/_xlfn.STDEV.P(Table2[Sharpe Ratio])</f>
        <v>1.122257207010404</v>
      </c>
      <c r="AR4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2">
        <f>_xlfn.RANK.AVG(Table2[[#This Row],[1Y Return vs Nifty Z-Score]],Table2[1Y Return vs Nifty Z-Score])</f>
        <v>383</v>
      </c>
      <c r="AT422">
        <f>_xlfn.RANK.AVG(Table2[[#This Row],[6M Return vs Nifty Z-Score]],Table2[6M Return vs Nifty Z-Score])</f>
        <v>727</v>
      </c>
      <c r="AU422">
        <f>_xlfn.RANK.AVG(Table2[[#This Row],[Sharpe Ratio Z-Score]],Table2[Sharpe Ratio Z-Score])</f>
        <v>95</v>
      </c>
      <c r="AV422">
        <f>(Table2[[#This Row],[Rank 1Y]]+Table2[[#This Row],[Rank 6M]]+Table2[[#This Row],[Rank Sharpe]])/3</f>
        <v>401.66666666666669</v>
      </c>
    </row>
    <row r="423" spans="1:48" x14ac:dyDescent="0.3">
      <c r="A423" t="s">
        <v>539</v>
      </c>
      <c r="B423" t="s">
        <v>540</v>
      </c>
      <c r="C423" t="s">
        <v>3154</v>
      </c>
      <c r="D423" t="s">
        <v>258</v>
      </c>
      <c r="E423">
        <v>39667.689675900001</v>
      </c>
      <c r="F423">
        <v>4163.8500000000004</v>
      </c>
      <c r="G423">
        <v>-7.8363243263079303</v>
      </c>
      <c r="H423">
        <f>(Table2[[#This Row],[1Y Return vs Nifty]]-AVERAGE(Table2[1Y Return vs Nifty]))/_xlfn.STDEV.P(Table2[1Y Return vs Nifty])</f>
        <v>-0.54080509670179355</v>
      </c>
      <c r="I423">
        <v>0.34492781117824101</v>
      </c>
      <c r="J423">
        <f>(Table2[[#This Row],[1M Return vs Nifty]]-AVERAGE(Table2[1M Return vs Nifty]))/_xlfn.STDEV.P(Table2[1M Return vs Nifty])</f>
        <v>6.713768509890862E-2</v>
      </c>
      <c r="K423">
        <v>-4.38956665180483</v>
      </c>
      <c r="L423">
        <f>(Table2[[#This Row],[6M Return vs Nifty]]-AVERAGE(Table2[6M Return vs Nifty]))/_xlfn.STDEV.P(Table2[6M Return vs Nifty])</f>
        <v>-0.40592766790934182</v>
      </c>
      <c r="M423">
        <v>4.0286129208633303</v>
      </c>
      <c r="N423">
        <f>(Table2[[#This Row],[1W Return vs Nifty]]-AVERAGE(Table2[1W Return vs Nifty]))/_xlfn.STDEV.P(Table2[1W Return vs Nifty])</f>
        <v>0.85738893424846752</v>
      </c>
      <c r="O423">
        <v>4214.2700000000004</v>
      </c>
      <c r="P423">
        <v>4266.8751687275699</v>
      </c>
      <c r="Q423">
        <v>4038.5344201492198</v>
      </c>
      <c r="R423">
        <v>60.090330304346701</v>
      </c>
      <c r="S423" s="1">
        <f>(Table2[[#This Row],[Close Price]]-Table2[[#This Row],[20D EMA]])/Table2[[#This Row],[20D EMA]]</f>
        <v>-1.196411240855476E-2</v>
      </c>
      <c r="T423" s="1">
        <f>(Table2[[#This Row],[Close Price]]-Table2[[#This Row],[50D EMA]])/Table2[[#This Row],[50D EMA]]</f>
        <v>-2.4145343993809121E-2</v>
      </c>
      <c r="U423" s="1">
        <f>(Table2[[#This Row],[Close Price]]-Table2[[#This Row],[200D EMA]])/Table2[[#This Row],[200D EMA]]</f>
        <v>3.102996453999524E-2</v>
      </c>
      <c r="V423">
        <v>0.89541995287315701</v>
      </c>
      <c r="W423">
        <v>4150.05</v>
      </c>
      <c r="X423">
        <v>4260.6499999999996</v>
      </c>
      <c r="Y423">
        <v>3996.15</v>
      </c>
      <c r="Z423">
        <v>4275</v>
      </c>
      <c r="AA423">
        <v>3996.15</v>
      </c>
      <c r="AB423">
        <v>4397.95</v>
      </c>
      <c r="AC423" s="1">
        <f>(Table2[[#This Row],[Close Price]]/Table2[[#This Row],[Day Low]])-1</f>
        <v>3.3252611414320565E-3</v>
      </c>
      <c r="AD423" s="1">
        <f>(Table2[[#This Row],[Day High]]/Table2[[#This Row],[Close Price]])-1</f>
        <v>2.3247715455647855E-2</v>
      </c>
      <c r="AE423" s="1">
        <f>(Table2[[#This Row],[Close Price]]/Table2[[#This Row],[Current Week Low]])-1</f>
        <v>4.1965391689501308E-2</v>
      </c>
      <c r="AF423" s="1">
        <f>(Table2[[#This Row],[Current Week High]]/Table2[[#This Row],[Close Price]])-1</f>
        <v>2.6694045174537884E-2</v>
      </c>
      <c r="AG423" s="1">
        <f>(Table2[[#This Row],[Close Price]]/Table2[[#This Row],[Current Month Low]])-1</f>
        <v>4.1965391689501308E-2</v>
      </c>
      <c r="AH423" s="1">
        <f>(Table2[[#This Row],[Current Month High]]/Table2[[#This Row],[Close Price]])-1</f>
        <v>5.6222006076107389E-2</v>
      </c>
      <c r="AI423">
        <v>18.879162313723999</v>
      </c>
      <c r="AJ423">
        <v>24.6643014326132</v>
      </c>
      <c r="AK423" t="str">
        <f>IF(AND(Table2[[#This Row],[20D EMA]]&gt;Table2[[#This Row],[50D EMA]],Table2[[#This Row],[50D EMA]]&gt;Table2[[#This Row],[200D EMA]]),"Uptrend","Downtrend/NoTrend")</f>
        <v>Downtrend/NoTrend</v>
      </c>
      <c r="AL423">
        <v>-0.04</v>
      </c>
      <c r="AM423" t="s">
        <v>3190</v>
      </c>
      <c r="AN423">
        <v>-4.32</v>
      </c>
      <c r="AO423" t="s">
        <v>3190</v>
      </c>
      <c r="AP423">
        <v>9.6948807128452996E-2</v>
      </c>
      <c r="AQ423">
        <f>(Table2[[#This Row],[Sharpe Ratio]]-AVERAGE(Table2[Sharpe Ratio]))/_xlfn.STDEV.P(Table2[Sharpe Ratio])</f>
        <v>0.36519176935404329</v>
      </c>
      <c r="AR4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3">
        <f>_xlfn.RANK.AVG(Table2[[#This Row],[1Y Return vs Nifty Z-Score]],Table2[1Y Return vs Nifty Z-Score])</f>
        <v>498</v>
      </c>
      <c r="AT423">
        <f>_xlfn.RANK.AVG(Table2[[#This Row],[6M Return vs Nifty Z-Score]],Table2[6M Return vs Nifty Z-Score])</f>
        <v>465</v>
      </c>
      <c r="AU423">
        <f>_xlfn.RANK.AVG(Table2[[#This Row],[Sharpe Ratio Z-Score]],Table2[Sharpe Ratio Z-Score])</f>
        <v>243</v>
      </c>
      <c r="AV423">
        <f>(Table2[[#This Row],[Rank 1Y]]+Table2[[#This Row],[Rank 6M]]+Table2[[#This Row],[Rank Sharpe]])/3</f>
        <v>402</v>
      </c>
    </row>
    <row r="424" spans="1:48" x14ac:dyDescent="0.3">
      <c r="A424" t="s">
        <v>686</v>
      </c>
      <c r="B424" t="s">
        <v>687</v>
      </c>
      <c r="C424" t="s">
        <v>3155</v>
      </c>
      <c r="D424" t="s">
        <v>303</v>
      </c>
      <c r="E424">
        <v>26679.285577850002</v>
      </c>
      <c r="F424">
        <v>409.05</v>
      </c>
      <c r="G424">
        <v>10.435103054380599</v>
      </c>
      <c r="H424">
        <f>(Table2[[#This Row],[1Y Return vs Nifty]]-AVERAGE(Table2[1Y Return vs Nifty]))/_xlfn.STDEV.P(Table2[1Y Return vs Nifty])</f>
        <v>-0.22948674474702532</v>
      </c>
      <c r="I424">
        <v>-6.6375936423116002</v>
      </c>
      <c r="J424">
        <f>(Table2[[#This Row],[1M Return vs Nifty]]-AVERAGE(Table2[1M Return vs Nifty]))/_xlfn.STDEV.P(Table2[1M Return vs Nifty])</f>
        <v>-0.73649059884534218</v>
      </c>
      <c r="K424">
        <v>24.386083271295298</v>
      </c>
      <c r="L424">
        <f>(Table2[[#This Row],[6M Return vs Nifty]]-AVERAGE(Table2[6M Return vs Nifty]))/_xlfn.STDEV.P(Table2[6M Return vs Nifty])</f>
        <v>0.50801754607503569</v>
      </c>
      <c r="M424">
        <v>-6.54835894741574</v>
      </c>
      <c r="N424">
        <f>(Table2[[#This Row],[1W Return vs Nifty]]-AVERAGE(Table2[1W Return vs Nifty]))/_xlfn.STDEV.P(Table2[1W Return vs Nifty])</f>
        <v>-1.472201080924205</v>
      </c>
      <c r="O424">
        <v>430.13</v>
      </c>
      <c r="P424">
        <v>435.22154740475401</v>
      </c>
      <c r="Q424">
        <v>388.27524955225499</v>
      </c>
      <c r="R424">
        <v>30.024557455532602</v>
      </c>
      <c r="S424" s="1">
        <f>(Table2[[#This Row],[Close Price]]-Table2[[#This Row],[20D EMA]])/Table2[[#This Row],[20D EMA]]</f>
        <v>-4.9008439309046067E-2</v>
      </c>
      <c r="T424" s="1">
        <f>(Table2[[#This Row],[Close Price]]-Table2[[#This Row],[50D EMA]])/Table2[[#This Row],[50D EMA]]</f>
        <v>-6.0133850359239169E-2</v>
      </c>
      <c r="U424" s="1">
        <f>(Table2[[#This Row],[Close Price]]-Table2[[#This Row],[200D EMA]])/Table2[[#This Row],[200D EMA]]</f>
        <v>5.3505214333650457E-2</v>
      </c>
      <c r="V424">
        <v>0.75118391838568299</v>
      </c>
      <c r="W424">
        <v>406.1</v>
      </c>
      <c r="X424">
        <v>414.95</v>
      </c>
      <c r="Y424">
        <v>406.1</v>
      </c>
      <c r="Z424">
        <v>432.8</v>
      </c>
      <c r="AA424">
        <v>406.1</v>
      </c>
      <c r="AB424">
        <v>446.65</v>
      </c>
      <c r="AC424" s="1">
        <f>(Table2[[#This Row],[Close Price]]/Table2[[#This Row],[Day Low]])-1</f>
        <v>7.2642206353115135E-3</v>
      </c>
      <c r="AD424" s="1">
        <f>(Table2[[#This Row],[Day High]]/Table2[[#This Row],[Close Price]])-1</f>
        <v>1.4423664588681051E-2</v>
      </c>
      <c r="AE424" s="1">
        <f>(Table2[[#This Row],[Close Price]]/Table2[[#This Row],[Current Week Low]])-1</f>
        <v>7.2642206353115135E-3</v>
      </c>
      <c r="AF424" s="1">
        <f>(Table2[[#This Row],[Current Week High]]/Table2[[#This Row],[Close Price]])-1</f>
        <v>5.8061361691724711E-2</v>
      </c>
      <c r="AG424" s="1">
        <f>(Table2[[#This Row],[Close Price]]/Table2[[#This Row],[Current Month Low]])-1</f>
        <v>7.2642206353115135E-3</v>
      </c>
      <c r="AH424" s="1">
        <f>(Table2[[#This Row],[Current Month High]]/Table2[[#This Row],[Close Price]])-1</f>
        <v>9.1920303141425075E-2</v>
      </c>
      <c r="AI424">
        <v>18.3229434054516</v>
      </c>
      <c r="AJ424">
        <v>56.574162679425797</v>
      </c>
      <c r="AK424" t="str">
        <f>IF(AND(Table2[[#This Row],[20D EMA]]&gt;Table2[[#This Row],[50D EMA]],Table2[[#This Row],[50D EMA]]&gt;Table2[[#This Row],[200D EMA]]),"Uptrend","Downtrend/NoTrend")</f>
        <v>Downtrend/NoTrend</v>
      </c>
      <c r="AL424">
        <v>-0.11</v>
      </c>
      <c r="AM424" t="s">
        <v>3190</v>
      </c>
      <c r="AN424">
        <v>-5.32</v>
      </c>
      <c r="AO424" t="s">
        <v>3190</v>
      </c>
      <c r="AP424">
        <v>-5.0627213111909999E-2</v>
      </c>
      <c r="AQ424">
        <f>(Table2[[#This Row],[Sharpe Ratio]]-AVERAGE(Table2[Sharpe Ratio]))/_xlfn.STDEV.P(Table2[Sharpe Ratio])</f>
        <v>-1.3640597282712541</v>
      </c>
      <c r="AR4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4">
        <f>_xlfn.RANK.AVG(Table2[[#This Row],[1Y Return vs Nifty Z-Score]],Table2[1Y Return vs Nifty Z-Score])</f>
        <v>370</v>
      </c>
      <c r="AT424">
        <f>_xlfn.RANK.AVG(Table2[[#This Row],[6M Return vs Nifty Z-Score]],Table2[6M Return vs Nifty Z-Score])</f>
        <v>171</v>
      </c>
      <c r="AU424">
        <f>_xlfn.RANK.AVG(Table2[[#This Row],[Sharpe Ratio Z-Score]],Table2[Sharpe Ratio Z-Score])</f>
        <v>670</v>
      </c>
      <c r="AV424">
        <f>(Table2[[#This Row],[Rank 1Y]]+Table2[[#This Row],[Rank 6M]]+Table2[[#This Row],[Rank Sharpe]])/3</f>
        <v>403.66666666666669</v>
      </c>
    </row>
    <row r="425" spans="1:48" x14ac:dyDescent="0.3">
      <c r="A425" t="s">
        <v>1309</v>
      </c>
      <c r="B425" t="s">
        <v>1310</v>
      </c>
      <c r="C425" t="s">
        <v>3149</v>
      </c>
      <c r="D425" t="s">
        <v>51</v>
      </c>
      <c r="E425">
        <v>8896.1743211249996</v>
      </c>
      <c r="F425">
        <v>516.70000000000005</v>
      </c>
      <c r="G425">
        <v>-1.3601384000330301</v>
      </c>
      <c r="H425">
        <f>(Table2[[#This Row],[1Y Return vs Nifty]]-AVERAGE(Table2[1Y Return vs Nifty]))/_xlfn.STDEV.P(Table2[1Y Return vs Nifty])</f>
        <v>-0.43046037718352076</v>
      </c>
      <c r="I425">
        <v>-1.5367771738276099</v>
      </c>
      <c r="J425">
        <f>(Table2[[#This Row],[1M Return vs Nifty]]-AVERAGE(Table2[1M Return vs Nifty]))/_xlfn.STDEV.P(Table2[1M Return vs Nifty])</f>
        <v>-0.14943040682350231</v>
      </c>
      <c r="K425">
        <v>18.581997496843599</v>
      </c>
      <c r="L425">
        <f>(Table2[[#This Row],[6M Return vs Nifty]]-AVERAGE(Table2[6M Return vs Nifty]))/_xlfn.STDEV.P(Table2[6M Return vs Nifty])</f>
        <v>0.32367361538047396</v>
      </c>
      <c r="M425">
        <v>2.3794157428067901</v>
      </c>
      <c r="N425">
        <f>(Table2[[#This Row],[1W Return vs Nifty]]-AVERAGE(Table2[1W Return vs Nifty]))/_xlfn.STDEV.P(Table2[1W Return vs Nifty])</f>
        <v>0.4941513907532733</v>
      </c>
      <c r="O425">
        <v>510.06</v>
      </c>
      <c r="P425">
        <v>494.99747151998201</v>
      </c>
      <c r="Q425">
        <v>426.36239818016702</v>
      </c>
      <c r="R425">
        <v>51.541685569324102</v>
      </c>
      <c r="S425" s="1">
        <f>(Table2[[#This Row],[Close Price]]-Table2[[#This Row],[20D EMA]])/Table2[[#This Row],[20D EMA]]</f>
        <v>1.3018076304748546E-2</v>
      </c>
      <c r="T425" s="1">
        <f>(Table2[[#This Row],[Close Price]]-Table2[[#This Row],[50D EMA]])/Table2[[#This Row],[50D EMA]]</f>
        <v>4.3843715834297844E-2</v>
      </c>
      <c r="U425" s="1">
        <f>(Table2[[#This Row],[Close Price]]-Table2[[#This Row],[200D EMA]])/Table2[[#This Row],[200D EMA]]</f>
        <v>0.21187985198839993</v>
      </c>
      <c r="V425">
        <v>0.31507844487816999</v>
      </c>
      <c r="W425">
        <v>502.2</v>
      </c>
      <c r="X425">
        <v>523.4</v>
      </c>
      <c r="Y425">
        <v>502.2</v>
      </c>
      <c r="Z425">
        <v>532.75</v>
      </c>
      <c r="AA425">
        <v>465</v>
      </c>
      <c r="AB425">
        <v>532.85</v>
      </c>
      <c r="AC425" s="1">
        <f>(Table2[[#This Row],[Close Price]]/Table2[[#This Row],[Day Low]])-1</f>
        <v>2.8872958980485919E-2</v>
      </c>
      <c r="AD425" s="1">
        <f>(Table2[[#This Row],[Day High]]/Table2[[#This Row],[Close Price]])-1</f>
        <v>1.2966905360944248E-2</v>
      </c>
      <c r="AE425" s="1">
        <f>(Table2[[#This Row],[Close Price]]/Table2[[#This Row],[Current Week Low]])-1</f>
        <v>2.8872958980485919E-2</v>
      </c>
      <c r="AF425" s="1">
        <f>(Table2[[#This Row],[Current Week High]]/Table2[[#This Row],[Close Price]])-1</f>
        <v>3.1062512095993755E-2</v>
      </c>
      <c r="AG425" s="1">
        <f>(Table2[[#This Row],[Close Price]]/Table2[[#This Row],[Current Month Low]])-1</f>
        <v>0.11118279569892486</v>
      </c>
      <c r="AH425" s="1">
        <f>(Table2[[#This Row],[Current Month High]]/Table2[[#This Row],[Close Price]])-1</f>
        <v>3.1256047996903291E-2</v>
      </c>
      <c r="AI425">
        <v>7.0930907683375199</v>
      </c>
      <c r="AJ425">
        <v>61.721439749608699</v>
      </c>
      <c r="AK425" t="str">
        <f>IF(AND(Table2[[#This Row],[20D EMA]]&gt;Table2[[#This Row],[50D EMA]],Table2[[#This Row],[50D EMA]]&gt;Table2[[#This Row],[200D EMA]]),"Uptrend","Downtrend/NoTrend")</f>
        <v>Uptrend</v>
      </c>
      <c r="AL425">
        <v>0.02</v>
      </c>
      <c r="AM425" t="s">
        <v>3191</v>
      </c>
      <c r="AN425">
        <v>-0.21</v>
      </c>
      <c r="AO425" t="s">
        <v>3190</v>
      </c>
      <c r="AQ425">
        <f>(Table2[[#This Row],[Sharpe Ratio]]-AVERAGE(Table2[Sharpe Ratio]))/_xlfn.STDEV.P(Table2[Sharpe Ratio])</f>
        <v>-0.77082524510946515</v>
      </c>
      <c r="AR4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-0.53289102298274105</v>
      </c>
      <c r="AS425">
        <f>_xlfn.RANK.AVG(Table2[[#This Row],[1Y Return vs Nifty Z-Score]],Table2[1Y Return vs Nifty Z-Score])</f>
        <v>453</v>
      </c>
      <c r="AT425">
        <f>_xlfn.RANK.AVG(Table2[[#This Row],[6M Return vs Nifty Z-Score]],Table2[6M Return vs Nifty Z-Score])</f>
        <v>213</v>
      </c>
      <c r="AU425">
        <f>_xlfn.RANK.AVG(Table2[[#This Row],[Sharpe Ratio Z-Score]],Table2[Sharpe Ratio Z-Score])</f>
        <v>548.5</v>
      </c>
      <c r="AV425">
        <f>(Table2[[#This Row],[Rank 1Y]]+Table2[[#This Row],[Rank 6M]]+Table2[[#This Row],[Rank Sharpe]])/3</f>
        <v>404.83333333333331</v>
      </c>
    </row>
    <row r="426" spans="1:48" x14ac:dyDescent="0.3">
      <c r="A426" t="s">
        <v>1323</v>
      </c>
      <c r="B426" t="s">
        <v>1324</v>
      </c>
      <c r="C426" t="s">
        <v>3144</v>
      </c>
      <c r="D426" t="s">
        <v>278</v>
      </c>
      <c r="E426">
        <v>8756.4122341999991</v>
      </c>
      <c r="F426">
        <v>737.55</v>
      </c>
      <c r="G426">
        <v>-9.0718470429873292</v>
      </c>
      <c r="H426">
        <f>(Table2[[#This Row],[1Y Return vs Nifty]]-AVERAGE(Table2[1Y Return vs Nifty]))/_xlfn.STDEV.P(Table2[1Y Return vs Nifty])</f>
        <v>-0.56185659355232664</v>
      </c>
      <c r="I426">
        <v>0.42762676053658699</v>
      </c>
      <c r="J426">
        <f>(Table2[[#This Row],[1M Return vs Nifty]]-AVERAGE(Table2[1M Return vs Nifty]))/_xlfn.STDEV.P(Table2[1M Return vs Nifty])</f>
        <v>7.6655624313205495E-2</v>
      </c>
      <c r="K426">
        <v>-0.34822126357529098</v>
      </c>
      <c r="L426">
        <f>(Table2[[#This Row],[6M Return vs Nifty]]-AVERAGE(Table2[6M Return vs Nifty]))/_xlfn.STDEV.P(Table2[6M Return vs Nifty])</f>
        <v>-0.27757024468863639</v>
      </c>
      <c r="M426">
        <v>0.88761837486014605</v>
      </c>
      <c r="N426">
        <f>(Table2[[#This Row],[1W Return vs Nifty]]-AVERAGE(Table2[1W Return vs Nifty]))/_xlfn.STDEV.P(Table2[1W Return vs Nifty])</f>
        <v>0.16558133343356699</v>
      </c>
      <c r="O426">
        <v>739.5</v>
      </c>
      <c r="P426">
        <v>745.14690813102902</v>
      </c>
      <c r="Q426">
        <v>721.89821093062301</v>
      </c>
      <c r="R426">
        <v>52.9872252697403</v>
      </c>
      <c r="S426" s="1">
        <f>(Table2[[#This Row],[Close Price]]-Table2[[#This Row],[20D EMA]])/Table2[[#This Row],[20D EMA]]</f>
        <v>-2.6369168356998587E-3</v>
      </c>
      <c r="T426" s="1">
        <f>(Table2[[#This Row],[Close Price]]-Table2[[#This Row],[50D EMA]])/Table2[[#This Row],[50D EMA]]</f>
        <v>-1.0195181712668668E-2</v>
      </c>
      <c r="U426" s="1">
        <f>(Table2[[#This Row],[Close Price]]-Table2[[#This Row],[200D EMA]])/Table2[[#This Row],[200D EMA]]</f>
        <v>2.1681434906452676E-2</v>
      </c>
      <c r="V426">
        <v>0.87367572522724801</v>
      </c>
      <c r="W426">
        <v>727.55</v>
      </c>
      <c r="X426">
        <v>746.95</v>
      </c>
      <c r="Y426">
        <v>721.8</v>
      </c>
      <c r="Z426">
        <v>765</v>
      </c>
      <c r="AA426">
        <v>711.7</v>
      </c>
      <c r="AB426">
        <v>765</v>
      </c>
      <c r="AC426" s="1">
        <f>(Table2[[#This Row],[Close Price]]/Table2[[#This Row],[Day Low]])-1</f>
        <v>1.3744759810322416E-2</v>
      </c>
      <c r="AD426" s="1">
        <f>(Table2[[#This Row],[Day High]]/Table2[[#This Row],[Close Price]])-1</f>
        <v>1.2744898650939085E-2</v>
      </c>
      <c r="AE426" s="1">
        <f>(Table2[[#This Row],[Close Price]]/Table2[[#This Row],[Current Week Low]])-1</f>
        <v>2.1820448877805543E-2</v>
      </c>
      <c r="AF426" s="1">
        <f>(Table2[[#This Row],[Current Week High]]/Table2[[#This Row],[Close Price]])-1</f>
        <v>3.7217815741305671E-2</v>
      </c>
      <c r="AG426" s="1">
        <f>(Table2[[#This Row],[Close Price]]/Table2[[#This Row],[Current Month Low]])-1</f>
        <v>3.6321483771251772E-2</v>
      </c>
      <c r="AH426" s="1">
        <f>(Table2[[#This Row],[Current Month High]]/Table2[[#This Row],[Close Price]])-1</f>
        <v>3.7217815741305671E-2</v>
      </c>
      <c r="AI426">
        <v>24.967798793302102</v>
      </c>
      <c r="AJ426">
        <v>27.504537989454501</v>
      </c>
      <c r="AK426" t="str">
        <f>IF(AND(Table2[[#This Row],[20D EMA]]&gt;Table2[[#This Row],[50D EMA]],Table2[[#This Row],[50D EMA]]&gt;Table2[[#This Row],[200D EMA]]),"Uptrend","Downtrend/NoTrend")</f>
        <v>Downtrend/NoTrend</v>
      </c>
      <c r="AL426">
        <v>-0.13</v>
      </c>
      <c r="AM426" t="s">
        <v>3190</v>
      </c>
      <c r="AN426">
        <v>0.76</v>
      </c>
      <c r="AO426" t="s">
        <v>3191</v>
      </c>
      <c r="AP426">
        <v>8.0731801694941999E-2</v>
      </c>
      <c r="AQ426">
        <f>(Table2[[#This Row],[Sharpe Ratio]]-AVERAGE(Table2[Sharpe Ratio]))/_xlfn.STDEV.P(Table2[Sharpe Ratio])</f>
        <v>0.17516576860391286</v>
      </c>
      <c r="AR4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26">
        <f>_xlfn.RANK.AVG(Table2[[#This Row],[1Y Return vs Nifty Z-Score]],Table2[1Y Return vs Nifty Z-Score])</f>
        <v>511</v>
      </c>
      <c r="AT426">
        <f>_xlfn.RANK.AVG(Table2[[#This Row],[6M Return vs Nifty Z-Score]],Table2[6M Return vs Nifty Z-Score])</f>
        <v>412</v>
      </c>
      <c r="AU426">
        <f>_xlfn.RANK.AVG(Table2[[#This Row],[Sharpe Ratio Z-Score]],Table2[Sharpe Ratio Z-Score])</f>
        <v>293</v>
      </c>
      <c r="AV426">
        <f>(Table2[[#This Row],[Rank 1Y]]+Table2[[#This Row],[Rank 6M]]+Table2[[#This Row],[Rank Sharpe]])/3</f>
        <v>405.33333333333331</v>
      </c>
    </row>
    <row r="427" spans="1:48" x14ac:dyDescent="0.3">
      <c r="A427" t="s">
        <v>1305</v>
      </c>
      <c r="B427" t="s">
        <v>1306</v>
      </c>
      <c r="C427" t="s">
        <v>3145</v>
      </c>
      <c r="D427" t="s">
        <v>529</v>
      </c>
      <c r="E427">
        <v>8944.3930140399898</v>
      </c>
      <c r="F427">
        <v>269.85000000000002</v>
      </c>
      <c r="G427">
        <v>-11.371477747899901</v>
      </c>
      <c r="H427">
        <f>(Table2[[#This Row],[1Y Return vs Nifty]]-AVERAGE(Table2[1Y Return vs Nifty]))/_xlfn.STDEV.P(Table2[1Y Return vs Nifty])</f>
        <v>-0.60103893143111942</v>
      </c>
      <c r="I427">
        <v>-2.0957091214634702</v>
      </c>
      <c r="J427">
        <f>(Table2[[#This Row],[1M Return vs Nifty]]-AVERAGE(Table2[1M Return vs Nifty]))/_xlfn.STDEV.P(Table2[1M Return vs Nifty])</f>
        <v>-0.21375867633361298</v>
      </c>
      <c r="K427">
        <v>9.05457730217144</v>
      </c>
      <c r="L427">
        <f>(Table2[[#This Row],[6M Return vs Nifty]]-AVERAGE(Table2[6M Return vs Nifty]))/_xlfn.STDEV.P(Table2[6M Return vs Nifty])</f>
        <v>2.1072627677026681E-2</v>
      </c>
      <c r="M427">
        <v>-1.62005157429372</v>
      </c>
      <c r="N427">
        <f>(Table2[[#This Row],[1W Return vs Nifty]]-AVERAGE(Table2[1W Return vs Nifty]))/_xlfn.STDEV.P(Table2[1W Return vs Nifty])</f>
        <v>-0.38673580871724306</v>
      </c>
      <c r="O427">
        <v>275.3</v>
      </c>
      <c r="P427">
        <v>269.65717160873601</v>
      </c>
      <c r="Q427">
        <v>242.88998388000701</v>
      </c>
      <c r="R427">
        <v>41.219868337275301</v>
      </c>
      <c r="S427" s="1">
        <f>(Table2[[#This Row],[Close Price]]-Table2[[#This Row],[20D EMA]])/Table2[[#This Row],[20D EMA]]</f>
        <v>-1.979658554304391E-2</v>
      </c>
      <c r="T427" s="1">
        <f>(Table2[[#This Row],[Close Price]]-Table2[[#This Row],[50D EMA]])/Table2[[#This Row],[50D EMA]]</f>
        <v>7.1508719799154199E-4</v>
      </c>
      <c r="U427" s="1">
        <f>(Table2[[#This Row],[Close Price]]-Table2[[#This Row],[200D EMA]])/Table2[[#This Row],[200D EMA]]</f>
        <v>0.11099682123290788</v>
      </c>
      <c r="V427">
        <v>0.44447305954738298</v>
      </c>
      <c r="W427">
        <v>266</v>
      </c>
      <c r="X427">
        <v>272.39999999999998</v>
      </c>
      <c r="Y427">
        <v>266</v>
      </c>
      <c r="Z427">
        <v>278.2</v>
      </c>
      <c r="AA427">
        <v>260.2</v>
      </c>
      <c r="AB427">
        <v>297.60000000000002</v>
      </c>
      <c r="AC427" s="1">
        <f>(Table2[[#This Row],[Close Price]]/Table2[[#This Row],[Day Low]])-1</f>
        <v>1.4473684210526416E-2</v>
      </c>
      <c r="AD427" s="1">
        <f>(Table2[[#This Row],[Day High]]/Table2[[#This Row],[Close Price]])-1</f>
        <v>9.4496942745967427E-3</v>
      </c>
      <c r="AE427" s="1">
        <f>(Table2[[#This Row],[Close Price]]/Table2[[#This Row],[Current Week Low]])-1</f>
        <v>1.4473684210526416E-2</v>
      </c>
      <c r="AF427" s="1">
        <f>(Table2[[#This Row],[Current Week High]]/Table2[[#This Row],[Close Price]])-1</f>
        <v>3.0943116546229277E-2</v>
      </c>
      <c r="AG427" s="1">
        <f>(Table2[[#This Row],[Close Price]]/Table2[[#This Row],[Current Month Low]])-1</f>
        <v>3.7086856264412216E-2</v>
      </c>
      <c r="AH427" s="1">
        <f>(Table2[[#This Row],[Current Month High]]/Table2[[#This Row],[Close Price]])-1</f>
        <v>0.10283490828237918</v>
      </c>
      <c r="AI427">
        <v>10.2834908282379</v>
      </c>
      <c r="AJ427">
        <v>33.8541666666666</v>
      </c>
      <c r="AK427" t="str">
        <f>IF(AND(Table2[[#This Row],[20D EMA]]&gt;Table2[[#This Row],[50D EMA]],Table2[[#This Row],[50D EMA]]&gt;Table2[[#This Row],[200D EMA]]),"Uptrend","Downtrend/NoTrend")</f>
        <v>Uptrend</v>
      </c>
      <c r="AL427">
        <v>0.04</v>
      </c>
      <c r="AM427" t="s">
        <v>3191</v>
      </c>
      <c r="AN427">
        <v>-8.0299999999999994</v>
      </c>
      <c r="AO427" t="s">
        <v>3190</v>
      </c>
      <c r="AP427">
        <v>5.0889197551775997E-2</v>
      </c>
      <c r="AQ427">
        <f>(Table2[[#This Row],[Sharpe Ratio]]-AVERAGE(Table2[Sharpe Ratio]))/_xlfn.STDEV.P(Table2[Sharpe Ratio])</f>
        <v>-0.17452090693833971</v>
      </c>
      <c r="AR4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-1.3549816957432885</v>
      </c>
      <c r="AS427">
        <f>_xlfn.RANK.AVG(Table2[[#This Row],[1Y Return vs Nifty Z-Score]],Table2[1Y Return vs Nifty Z-Score])</f>
        <v>524</v>
      </c>
      <c r="AT427">
        <f>_xlfn.RANK.AVG(Table2[[#This Row],[6M Return vs Nifty Z-Score]],Table2[6M Return vs Nifty Z-Score])</f>
        <v>308</v>
      </c>
      <c r="AU427">
        <f>_xlfn.RANK.AVG(Table2[[#This Row],[Sharpe Ratio Z-Score]],Table2[Sharpe Ratio Z-Score])</f>
        <v>385</v>
      </c>
      <c r="AV427">
        <f>(Table2[[#This Row],[Rank 1Y]]+Table2[[#This Row],[Rank 6M]]+Table2[[#This Row],[Rank Sharpe]])/3</f>
        <v>405.66666666666669</v>
      </c>
    </row>
    <row r="428" spans="1:48" x14ac:dyDescent="0.3">
      <c r="A428" t="s">
        <v>398</v>
      </c>
      <c r="B428" t="s">
        <v>399</v>
      </c>
      <c r="C428" t="s">
        <v>3144</v>
      </c>
      <c r="D428" t="s">
        <v>21</v>
      </c>
      <c r="E428">
        <v>58267.739277759902</v>
      </c>
      <c r="F428">
        <v>3095.75</v>
      </c>
      <c r="G428">
        <v>10.923595302417599</v>
      </c>
      <c r="H428">
        <f>(Table2[[#This Row],[1Y Return vs Nifty]]-AVERAGE(Table2[1Y Return vs Nifty]))/_xlfn.STDEV.P(Table2[1Y Return vs Nifty])</f>
        <v>-0.22116355256105022</v>
      </c>
      <c r="I428">
        <v>0.159950343384171</v>
      </c>
      <c r="J428">
        <f>(Table2[[#This Row],[1M Return vs Nifty]]-AVERAGE(Table2[1M Return vs Nifty]))/_xlfn.STDEV.P(Table2[1M Return vs Nifty])</f>
        <v>4.5848366333206152E-2</v>
      </c>
      <c r="K428">
        <v>19.503751127646701</v>
      </c>
      <c r="L428">
        <f>(Table2[[#This Row],[6M Return vs Nifty]]-AVERAGE(Table2[6M Return vs Nifty]))/_xlfn.STDEV.P(Table2[6M Return vs Nifty])</f>
        <v>0.35294949000351566</v>
      </c>
      <c r="M428">
        <v>7.1538288284873897</v>
      </c>
      <c r="N428">
        <f>(Table2[[#This Row],[1W Return vs Nifty]]-AVERAGE(Table2[1W Return vs Nifty]))/_xlfn.STDEV.P(Table2[1W Return vs Nifty])</f>
        <v>1.545721272116771</v>
      </c>
      <c r="O428">
        <v>2977.59</v>
      </c>
      <c r="P428">
        <v>2943.76434362799</v>
      </c>
      <c r="Q428">
        <v>2677.2442603320601</v>
      </c>
      <c r="R428">
        <v>66.709459387110797</v>
      </c>
      <c r="S428" s="1">
        <f>(Table2[[#This Row],[Close Price]]-Table2[[#This Row],[20D EMA]])/Table2[[#This Row],[20D EMA]]</f>
        <v>3.9683099419329002E-2</v>
      </c>
      <c r="T428" s="1">
        <f>(Table2[[#This Row],[Close Price]]-Table2[[#This Row],[50D EMA]])/Table2[[#This Row],[50D EMA]]</f>
        <v>5.1629695393585064E-2</v>
      </c>
      <c r="U428" s="1">
        <f>(Table2[[#This Row],[Close Price]]-Table2[[#This Row],[200D EMA]])/Table2[[#This Row],[200D EMA]]</f>
        <v>0.15631959543954066</v>
      </c>
      <c r="V428">
        <v>1.4293879112031</v>
      </c>
      <c r="W428">
        <v>3002.4</v>
      </c>
      <c r="X428">
        <v>3108.9</v>
      </c>
      <c r="Y428">
        <v>2878.35</v>
      </c>
      <c r="Z428">
        <v>3109</v>
      </c>
      <c r="AA428">
        <v>2836.6</v>
      </c>
      <c r="AB428">
        <v>3109</v>
      </c>
      <c r="AC428" s="1">
        <f>(Table2[[#This Row],[Close Price]]/Table2[[#This Row],[Day Low]])-1</f>
        <v>3.1091793232080889E-2</v>
      </c>
      <c r="AD428" s="1">
        <f>(Table2[[#This Row],[Day High]]/Table2[[#This Row],[Close Price]])-1</f>
        <v>4.2477590244691665E-3</v>
      </c>
      <c r="AE428" s="1">
        <f>(Table2[[#This Row],[Close Price]]/Table2[[#This Row],[Current Week Low]])-1</f>
        <v>7.5529383153542851E-2</v>
      </c>
      <c r="AF428" s="1">
        <f>(Table2[[#This Row],[Current Week High]]/Table2[[#This Row],[Close Price]])-1</f>
        <v>4.2800613744649052E-3</v>
      </c>
      <c r="AG428" s="1">
        <f>(Table2[[#This Row],[Close Price]]/Table2[[#This Row],[Current Month Low]])-1</f>
        <v>9.1359373898328933E-2</v>
      </c>
      <c r="AH428" s="1">
        <f>(Table2[[#This Row],[Current Month High]]/Table2[[#This Row],[Close Price]])-1</f>
        <v>4.2800613744649052E-3</v>
      </c>
      <c r="AI428">
        <v>2.9734313171283202</v>
      </c>
      <c r="AJ428">
        <v>49.618191484220198</v>
      </c>
      <c r="AK428" t="str">
        <f>IF(AND(Table2[[#This Row],[20D EMA]]&gt;Table2[[#This Row],[50D EMA]],Table2[[#This Row],[50D EMA]]&gt;Table2[[#This Row],[200D EMA]]),"Uptrend","Downtrend/NoTrend")</f>
        <v>Uptrend</v>
      </c>
      <c r="AL428">
        <v>0.04</v>
      </c>
      <c r="AM428" t="s">
        <v>3191</v>
      </c>
      <c r="AN428">
        <v>2.66</v>
      </c>
      <c r="AO428" t="s">
        <v>3191</v>
      </c>
      <c r="AP428">
        <v>-3.8951764998754003E-2</v>
      </c>
      <c r="AQ428">
        <f>(Table2[[#This Row],[Sharpe Ratio]]-AVERAGE(Table2[Sharpe Ratio]))/_xlfn.STDEV.P(Table2[Sharpe Ratio])</f>
        <v>-1.2272503326645861</v>
      </c>
      <c r="AR4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0.49610524322785654</v>
      </c>
      <c r="AS428">
        <f>_xlfn.RANK.AVG(Table2[[#This Row],[1Y Return vs Nifty Z-Score]],Table2[1Y Return vs Nifty Z-Score])</f>
        <v>368</v>
      </c>
      <c r="AT428">
        <f>_xlfn.RANK.AVG(Table2[[#This Row],[6M Return vs Nifty Z-Score]],Table2[6M Return vs Nifty Z-Score])</f>
        <v>201</v>
      </c>
      <c r="AU428">
        <f>_xlfn.RANK.AVG(Table2[[#This Row],[Sharpe Ratio Z-Score]],Table2[Sharpe Ratio Z-Score])</f>
        <v>651</v>
      </c>
      <c r="AV428">
        <f>(Table2[[#This Row],[Rank 1Y]]+Table2[[#This Row],[Rank 6M]]+Table2[[#This Row],[Rank Sharpe]])/3</f>
        <v>406.66666666666669</v>
      </c>
    </row>
    <row r="429" spans="1:48" x14ac:dyDescent="0.3">
      <c r="A429" t="s">
        <v>612</v>
      </c>
      <c r="B429" t="s">
        <v>613</v>
      </c>
      <c r="C429" t="s">
        <v>609</v>
      </c>
      <c r="D429" t="s">
        <v>609</v>
      </c>
      <c r="E429">
        <v>32017.717379999998</v>
      </c>
      <c r="F429">
        <v>928.95</v>
      </c>
      <c r="G429">
        <v>-13.102889364743699</v>
      </c>
      <c r="H429">
        <f>(Table2[[#This Row],[1Y Return vs Nifty]]-AVERAGE(Table2[1Y Return vs Nifty]))/_xlfn.STDEV.P(Table2[1Y Return vs Nifty])</f>
        <v>-0.63053964858258049</v>
      </c>
      <c r="I429">
        <v>10.9814515374855</v>
      </c>
      <c r="J429">
        <f>(Table2[[#This Row],[1M Return vs Nifty]]-AVERAGE(Table2[1M Return vs Nifty]))/_xlfn.STDEV.P(Table2[1M Return vs Nifty])</f>
        <v>1.2913102660556692</v>
      </c>
      <c r="K429">
        <v>-1.4019815484463201</v>
      </c>
      <c r="L429">
        <f>(Table2[[#This Row],[6M Return vs Nifty]]-AVERAGE(Table2[6M Return vs Nifty]))/_xlfn.STDEV.P(Table2[6M Return vs Nifty])</f>
        <v>-0.31103879089414066</v>
      </c>
      <c r="M429">
        <v>0.67685125738367302</v>
      </c>
      <c r="N429">
        <f>(Table2[[#This Row],[1W Return vs Nifty]]-AVERAGE(Table2[1W Return vs Nifty]))/_xlfn.STDEV.P(Table2[1W Return vs Nifty])</f>
        <v>0.11915963745908335</v>
      </c>
      <c r="O429">
        <v>935.39</v>
      </c>
      <c r="P429">
        <v>910.54105943092395</v>
      </c>
      <c r="Q429">
        <v>845.19073473119897</v>
      </c>
      <c r="R429">
        <v>47.230321312324897</v>
      </c>
      <c r="S429" s="1">
        <f>(Table2[[#This Row],[Close Price]]-Table2[[#This Row],[20D EMA]])/Table2[[#This Row],[20D EMA]]</f>
        <v>-6.8848287879921116E-3</v>
      </c>
      <c r="T429" s="1">
        <f>(Table2[[#This Row],[Close Price]]-Table2[[#This Row],[50D EMA]])/Table2[[#This Row],[50D EMA]]</f>
        <v>2.0217584235664714E-2</v>
      </c>
      <c r="U429" s="1">
        <f>(Table2[[#This Row],[Close Price]]-Table2[[#This Row],[200D EMA]])/Table2[[#This Row],[200D EMA]]</f>
        <v>9.9101021611931808E-2</v>
      </c>
      <c r="V429">
        <v>0.36560438384904798</v>
      </c>
      <c r="W429">
        <v>913.05</v>
      </c>
      <c r="X429">
        <v>938.05</v>
      </c>
      <c r="Y429">
        <v>913.05</v>
      </c>
      <c r="Z429">
        <v>986.5</v>
      </c>
      <c r="AA429">
        <v>900</v>
      </c>
      <c r="AB429">
        <v>986.5</v>
      </c>
      <c r="AC429" s="1">
        <f>(Table2[[#This Row],[Close Price]]/Table2[[#This Row],[Day Low]])-1</f>
        <v>1.7414161327419242E-2</v>
      </c>
      <c r="AD429" s="1">
        <f>(Table2[[#This Row],[Day High]]/Table2[[#This Row],[Close Price]])-1</f>
        <v>9.7960062436082129E-3</v>
      </c>
      <c r="AE429" s="1">
        <f>(Table2[[#This Row],[Close Price]]/Table2[[#This Row],[Current Week Low]])-1</f>
        <v>1.7414161327419242E-2</v>
      </c>
      <c r="AF429" s="1">
        <f>(Table2[[#This Row],[Current Week High]]/Table2[[#This Row],[Close Price]])-1</f>
        <v>6.1951665859303562E-2</v>
      </c>
      <c r="AG429" s="1">
        <f>(Table2[[#This Row],[Close Price]]/Table2[[#This Row],[Current Month Low]])-1</f>
        <v>3.2166666666666677E-2</v>
      </c>
      <c r="AH429" s="1">
        <f>(Table2[[#This Row],[Current Month High]]/Table2[[#This Row],[Close Price]])-1</f>
        <v>6.1951665859303562E-2</v>
      </c>
      <c r="AI429">
        <v>13.3537865331826</v>
      </c>
      <c r="AJ429">
        <v>30.838028169013999</v>
      </c>
      <c r="AK429" t="str">
        <f>IF(AND(Table2[[#This Row],[20D EMA]]&gt;Table2[[#This Row],[50D EMA]],Table2[[#This Row],[50D EMA]]&gt;Table2[[#This Row],[200D EMA]]),"Uptrend","Downtrend/NoTrend")</f>
        <v>Uptrend</v>
      </c>
      <c r="AL429">
        <v>0.05</v>
      </c>
      <c r="AM429" t="s">
        <v>3191</v>
      </c>
      <c r="AN429">
        <v>-3.31</v>
      </c>
      <c r="AO429" t="s">
        <v>3190</v>
      </c>
      <c r="AP429">
        <v>9.0658169915212999E-2</v>
      </c>
      <c r="AQ429">
        <f>(Table2[[#This Row],[Sharpe Ratio]]-AVERAGE(Table2[Sharpe Ratio]))/_xlfn.STDEV.P(Table2[Sharpe Ratio])</f>
        <v>0.29147997116152458</v>
      </c>
      <c r="AR4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0.76037143519955597</v>
      </c>
      <c r="AS429">
        <f>_xlfn.RANK.AVG(Table2[[#This Row],[1Y Return vs Nifty Z-Score]],Table2[1Y Return vs Nifty Z-Score])</f>
        <v>531</v>
      </c>
      <c r="AT429">
        <f>_xlfn.RANK.AVG(Table2[[#This Row],[6M Return vs Nifty Z-Score]],Table2[6M Return vs Nifty Z-Score])</f>
        <v>422</v>
      </c>
      <c r="AU429">
        <f>_xlfn.RANK.AVG(Table2[[#This Row],[Sharpe Ratio Z-Score]],Table2[Sharpe Ratio Z-Score])</f>
        <v>268</v>
      </c>
      <c r="AV429">
        <f>(Table2[[#This Row],[Rank 1Y]]+Table2[[#This Row],[Rank 6M]]+Table2[[#This Row],[Rank Sharpe]])/3</f>
        <v>407</v>
      </c>
    </row>
    <row r="430" spans="1:48" x14ac:dyDescent="0.3">
      <c r="A430" t="s">
        <v>907</v>
      </c>
      <c r="B430" t="s">
        <v>908</v>
      </c>
      <c r="C430" t="s">
        <v>3145</v>
      </c>
      <c r="D430" t="s">
        <v>909</v>
      </c>
      <c r="E430">
        <v>16998.700848299999</v>
      </c>
      <c r="F430">
        <v>190.96</v>
      </c>
      <c r="G430">
        <v>16.586088159909401</v>
      </c>
      <c r="H430">
        <f>(Table2[[#This Row],[1Y Return vs Nifty]]-AVERAGE(Table2[1Y Return vs Nifty]))/_xlfn.STDEV.P(Table2[1Y Return vs Nifty])</f>
        <v>-0.12468297074218389</v>
      </c>
      <c r="I430">
        <v>-11.8290450055691</v>
      </c>
      <c r="J430">
        <f>(Table2[[#This Row],[1M Return vs Nifty]]-AVERAGE(Table2[1M Return vs Nifty]))/_xlfn.STDEV.P(Table2[1M Return vs Nifty])</f>
        <v>-1.3339820892795773</v>
      </c>
      <c r="K430">
        <v>18.747710619560099</v>
      </c>
      <c r="L430">
        <f>(Table2[[#This Row],[6M Return vs Nifty]]-AVERAGE(Table2[6M Return vs Nifty]))/_xlfn.STDEV.P(Table2[6M Return vs Nifty])</f>
        <v>0.32893684021834529</v>
      </c>
      <c r="M430">
        <v>-5.38644204756819</v>
      </c>
      <c r="N430">
        <f>(Table2[[#This Row],[1W Return vs Nifty]]-AVERAGE(Table2[1W Return vs Nifty]))/_xlfn.STDEV.P(Table2[1W Return vs Nifty])</f>
        <v>-1.216287569755375</v>
      </c>
      <c r="O430">
        <v>201.98</v>
      </c>
      <c r="P430">
        <v>201.12315867622499</v>
      </c>
      <c r="Q430">
        <v>176.521036905762</v>
      </c>
      <c r="R430">
        <v>31.8230908503145</v>
      </c>
      <c r="S430" s="1">
        <f>(Table2[[#This Row],[Close Price]]-Table2[[#This Row],[20D EMA]])/Table2[[#This Row],[20D EMA]]</f>
        <v>-5.4559857411624828E-2</v>
      </c>
      <c r="T430" s="1">
        <f>(Table2[[#This Row],[Close Price]]-Table2[[#This Row],[50D EMA]])/Table2[[#This Row],[50D EMA]]</f>
        <v>-5.0532016020024752E-2</v>
      </c>
      <c r="U430" s="1">
        <f>(Table2[[#This Row],[Close Price]]-Table2[[#This Row],[200D EMA]])/Table2[[#This Row],[200D EMA]]</f>
        <v>8.1797406968249511E-2</v>
      </c>
      <c r="V430">
        <v>0.62309563436545101</v>
      </c>
      <c r="W430">
        <v>186.71</v>
      </c>
      <c r="X430">
        <v>192.5</v>
      </c>
      <c r="Y430">
        <v>186.71</v>
      </c>
      <c r="Z430">
        <v>204.16</v>
      </c>
      <c r="AA430">
        <v>186.71</v>
      </c>
      <c r="AB430">
        <v>212.39</v>
      </c>
      <c r="AC430" s="1">
        <f>(Table2[[#This Row],[Close Price]]/Table2[[#This Row],[Day Low]])-1</f>
        <v>2.2762572974130979E-2</v>
      </c>
      <c r="AD430" s="1">
        <f>(Table2[[#This Row],[Day High]]/Table2[[#This Row],[Close Price]])-1</f>
        <v>8.0645161290322509E-3</v>
      </c>
      <c r="AE430" s="1">
        <f>(Table2[[#This Row],[Close Price]]/Table2[[#This Row],[Current Week Low]])-1</f>
        <v>2.2762572974130979E-2</v>
      </c>
      <c r="AF430" s="1">
        <f>(Table2[[#This Row],[Current Week High]]/Table2[[#This Row],[Close Price]])-1</f>
        <v>6.9124423963133674E-2</v>
      </c>
      <c r="AG430" s="1">
        <f>(Table2[[#This Row],[Close Price]]/Table2[[#This Row],[Current Month Low]])-1</f>
        <v>2.2762572974130979E-2</v>
      </c>
      <c r="AH430" s="1">
        <f>(Table2[[#This Row],[Current Month High]]/Table2[[#This Row],[Close Price]])-1</f>
        <v>0.11222245496439043</v>
      </c>
      <c r="AI430">
        <v>27.984918307498901</v>
      </c>
      <c r="AJ430">
        <v>57.362999587968702</v>
      </c>
      <c r="AK430" t="str">
        <f>IF(AND(Table2[[#This Row],[20D EMA]]&gt;Table2[[#This Row],[50D EMA]],Table2[[#This Row],[50D EMA]]&gt;Table2[[#This Row],[200D EMA]]),"Uptrend","Downtrend/NoTrend")</f>
        <v>Uptrend</v>
      </c>
      <c r="AL430">
        <v>0.06</v>
      </c>
      <c r="AM430" t="s">
        <v>3191</v>
      </c>
      <c r="AN430">
        <v>-8.34</v>
      </c>
      <c r="AO430" t="s">
        <v>3190</v>
      </c>
      <c r="AP430">
        <v>-5.4200867778215998E-2</v>
      </c>
      <c r="AQ430">
        <f>(Table2[[#This Row],[Sharpe Ratio]]-AVERAGE(Table2[Sharpe Ratio]))/_xlfn.STDEV.P(Table2[Sharpe Ratio])</f>
        <v>-1.405934740713249</v>
      </c>
      <c r="AR4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-3.7519505302720395</v>
      </c>
      <c r="AS430">
        <f>_xlfn.RANK.AVG(Table2[[#This Row],[1Y Return vs Nifty Z-Score]],Table2[1Y Return vs Nifty Z-Score])</f>
        <v>333</v>
      </c>
      <c r="AT430">
        <f>_xlfn.RANK.AVG(Table2[[#This Row],[6M Return vs Nifty Z-Score]],Table2[6M Return vs Nifty Z-Score])</f>
        <v>212</v>
      </c>
      <c r="AU430">
        <f>_xlfn.RANK.AVG(Table2[[#This Row],[Sharpe Ratio Z-Score]],Table2[Sharpe Ratio Z-Score])</f>
        <v>679</v>
      </c>
      <c r="AV430">
        <f>(Table2[[#This Row],[Rank 1Y]]+Table2[[#This Row],[Rank 6M]]+Table2[[#This Row],[Rank Sharpe]])/3</f>
        <v>408</v>
      </c>
    </row>
    <row r="431" spans="1:48" x14ac:dyDescent="0.3">
      <c r="A431" t="s">
        <v>682</v>
      </c>
      <c r="B431" t="s">
        <v>683</v>
      </c>
      <c r="C431" t="s">
        <v>3154</v>
      </c>
      <c r="D431" t="s">
        <v>258</v>
      </c>
      <c r="E431">
        <v>27144.1152</v>
      </c>
      <c r="F431">
        <v>2448.15</v>
      </c>
      <c r="G431">
        <v>-14.4709728580067</v>
      </c>
      <c r="H431">
        <f>(Table2[[#This Row],[1Y Return vs Nifty]]-AVERAGE(Table2[1Y Return vs Nifty]))/_xlfn.STDEV.P(Table2[1Y Return vs Nifty])</f>
        <v>-0.65384978684300521</v>
      </c>
      <c r="I431">
        <v>3.7046379310988602</v>
      </c>
      <c r="J431">
        <f>(Table2[[#This Row],[1M Return vs Nifty]]-AVERAGE(Table2[1M Return vs Nifty]))/_xlfn.STDEV.P(Table2[1M Return vs Nifty])</f>
        <v>0.45381148140676103</v>
      </c>
      <c r="K431">
        <v>7.3463799739165001</v>
      </c>
      <c r="L431">
        <f>(Table2[[#This Row],[6M Return vs Nifty]]-AVERAGE(Table2[6M Return vs Nifty]))/_xlfn.STDEV.P(Table2[6M Return vs Nifty])</f>
        <v>-3.3181534327016357E-2</v>
      </c>
      <c r="M431">
        <v>-0.20898514137876401</v>
      </c>
      <c r="N431">
        <f>(Table2[[#This Row],[1W Return vs Nifty]]-AVERAGE(Table2[1W Return vs Nifty]))/_xlfn.STDEV.P(Table2[1W Return vs Nifty])</f>
        <v>-7.5946831134489259E-2</v>
      </c>
      <c r="O431">
        <v>2433.31</v>
      </c>
      <c r="P431">
        <v>2448.33005708886</v>
      </c>
      <c r="Q431">
        <v>2375.9164202857601</v>
      </c>
      <c r="R431">
        <v>53.782741733858799</v>
      </c>
      <c r="S431" s="1">
        <f>(Table2[[#This Row],[Close Price]]-Table2[[#This Row],[20D EMA]])/Table2[[#This Row],[20D EMA]]</f>
        <v>6.0986886175621461E-3</v>
      </c>
      <c r="T431" s="1">
        <f>(Table2[[#This Row],[Close Price]]-Table2[[#This Row],[50D EMA]])/Table2[[#This Row],[50D EMA]]</f>
        <v>-7.3542816802254585E-5</v>
      </c>
      <c r="U431" s="1">
        <f>(Table2[[#This Row],[Close Price]]-Table2[[#This Row],[200D EMA]])/Table2[[#This Row],[200D EMA]]</f>
        <v>3.0402407718345677E-2</v>
      </c>
      <c r="V431">
        <v>1.3169801786361699</v>
      </c>
      <c r="W431">
        <v>2410.1999999999998</v>
      </c>
      <c r="X431">
        <v>2466.8000000000002</v>
      </c>
      <c r="Y431">
        <v>2398</v>
      </c>
      <c r="Z431">
        <v>2632</v>
      </c>
      <c r="AA431">
        <v>2357.15</v>
      </c>
      <c r="AB431">
        <v>2632</v>
      </c>
      <c r="AC431" s="1">
        <f>(Table2[[#This Row],[Close Price]]/Table2[[#This Row],[Day Low]])-1</f>
        <v>1.5745581279561938E-2</v>
      </c>
      <c r="AD431" s="1">
        <f>(Table2[[#This Row],[Day High]]/Table2[[#This Row],[Close Price]])-1</f>
        <v>7.6179972632395287E-3</v>
      </c>
      <c r="AE431" s="1">
        <f>(Table2[[#This Row],[Close Price]]/Table2[[#This Row],[Current Week Low]])-1</f>
        <v>2.0913261050875764E-2</v>
      </c>
      <c r="AF431" s="1">
        <f>(Table2[[#This Row],[Current Week High]]/Table2[[#This Row],[Close Price]])-1</f>
        <v>7.5097522619120616E-2</v>
      </c>
      <c r="AG431" s="1">
        <f>(Table2[[#This Row],[Close Price]]/Table2[[#This Row],[Current Month Low]])-1</f>
        <v>3.8605943618352567E-2</v>
      </c>
      <c r="AH431" s="1">
        <f>(Table2[[#This Row],[Current Month High]]/Table2[[#This Row],[Close Price]])-1</f>
        <v>7.5097522619120616E-2</v>
      </c>
      <c r="AI431">
        <v>20.9076241243387</v>
      </c>
      <c r="AJ431">
        <v>30.554074232081899</v>
      </c>
      <c r="AK431" t="str">
        <f>IF(AND(Table2[[#This Row],[20D EMA]]&gt;Table2[[#This Row],[50D EMA]],Table2[[#This Row],[50D EMA]]&gt;Table2[[#This Row],[200D EMA]]),"Uptrend","Downtrend/NoTrend")</f>
        <v>Downtrend/NoTrend</v>
      </c>
      <c r="AL431">
        <v>-0.02</v>
      </c>
      <c r="AM431" t="s">
        <v>3190</v>
      </c>
      <c r="AN431">
        <v>1.43</v>
      </c>
      <c r="AO431" t="s">
        <v>3191</v>
      </c>
      <c r="AP431">
        <v>5.5127258476647997E-2</v>
      </c>
      <c r="AQ431">
        <f>(Table2[[#This Row],[Sharpe Ratio]]-AVERAGE(Table2[Sharpe Ratio]))/_xlfn.STDEV.P(Table2[Sharpe Ratio])</f>
        <v>-0.12486058143677344</v>
      </c>
      <c r="AR4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1">
        <f>_xlfn.RANK.AVG(Table2[[#This Row],[1Y Return vs Nifty Z-Score]],Table2[1Y Return vs Nifty Z-Score])</f>
        <v>537</v>
      </c>
      <c r="AT431">
        <f>_xlfn.RANK.AVG(Table2[[#This Row],[6M Return vs Nifty Z-Score]],Table2[6M Return vs Nifty Z-Score])</f>
        <v>328</v>
      </c>
      <c r="AU431">
        <f>_xlfn.RANK.AVG(Table2[[#This Row],[Sharpe Ratio Z-Score]],Table2[Sharpe Ratio Z-Score])</f>
        <v>370</v>
      </c>
      <c r="AV431">
        <f>(Table2[[#This Row],[Rank 1Y]]+Table2[[#This Row],[Rank 6M]]+Table2[[#This Row],[Rank Sharpe]])/3</f>
        <v>411.66666666666669</v>
      </c>
    </row>
    <row r="432" spans="1:48" x14ac:dyDescent="0.3">
      <c r="A432" t="s">
        <v>115</v>
      </c>
      <c r="B432" t="s">
        <v>116</v>
      </c>
      <c r="C432" t="s">
        <v>3152</v>
      </c>
      <c r="D432" t="s">
        <v>117</v>
      </c>
      <c r="E432">
        <v>238956.5040702</v>
      </c>
      <c r="F432">
        <v>992.6</v>
      </c>
      <c r="G432">
        <v>0.19453673954775</v>
      </c>
      <c r="H432">
        <f>(Table2[[#This Row],[1Y Return vs Nifty]]-AVERAGE(Table2[1Y Return vs Nifty]))/_xlfn.STDEV.P(Table2[1Y Return vs Nifty])</f>
        <v>-0.40397099065694392</v>
      </c>
      <c r="I432">
        <v>3.6496546025641901</v>
      </c>
      <c r="J432">
        <f>(Table2[[#This Row],[1M Return vs Nifty]]-AVERAGE(Table2[1M Return vs Nifty]))/_xlfn.STDEV.P(Table2[1M Return vs Nifty])</f>
        <v>0.44748337224874679</v>
      </c>
      <c r="K432">
        <v>4.5009957779742296</v>
      </c>
      <c r="L432">
        <f>(Table2[[#This Row],[6M Return vs Nifty]]-AVERAGE(Table2[6M Return vs Nifty]))/_xlfn.STDEV.P(Table2[6M Return vs Nifty])</f>
        <v>-0.12355395944262113</v>
      </c>
      <c r="M432">
        <v>-2.6119660908735298</v>
      </c>
      <c r="N432">
        <f>(Table2[[#This Row],[1W Return vs Nifty]]-AVERAGE(Table2[1W Return vs Nifty]))/_xlfn.STDEV.P(Table2[1W Return vs Nifty])</f>
        <v>-0.60520610272069353</v>
      </c>
      <c r="O432">
        <v>994.35</v>
      </c>
      <c r="P432">
        <v>970.02861620705505</v>
      </c>
      <c r="Q432">
        <v>899.97442962341199</v>
      </c>
      <c r="R432">
        <v>34.971860968187997</v>
      </c>
      <c r="S432" s="1">
        <f>(Table2[[#This Row],[Close Price]]-Table2[[#This Row],[20D EMA]])/Table2[[#This Row],[20D EMA]]</f>
        <v>-1.7599436818021823E-3</v>
      </c>
      <c r="T432" s="1">
        <f>(Table2[[#This Row],[Close Price]]-Table2[[#This Row],[50D EMA]])/Table2[[#This Row],[50D EMA]]</f>
        <v>2.3268781369772552E-2</v>
      </c>
      <c r="U432" s="1">
        <f>(Table2[[#This Row],[Close Price]]-Table2[[#This Row],[200D EMA]])/Table2[[#This Row],[200D EMA]]</f>
        <v>0.10292022453943114</v>
      </c>
      <c r="V432">
        <v>0.95321884946576896</v>
      </c>
      <c r="W432">
        <v>973.1</v>
      </c>
      <c r="X432">
        <v>998.25</v>
      </c>
      <c r="Y432">
        <v>969.75</v>
      </c>
      <c r="Z432">
        <v>1032</v>
      </c>
      <c r="AA432">
        <v>969.75</v>
      </c>
      <c r="AB432">
        <v>1063</v>
      </c>
      <c r="AC432" s="1">
        <f>(Table2[[#This Row],[Close Price]]/Table2[[#This Row],[Day Low]])-1</f>
        <v>2.0039050457301366E-2</v>
      </c>
      <c r="AD432" s="1">
        <f>(Table2[[#This Row],[Day High]]/Table2[[#This Row],[Close Price]])-1</f>
        <v>5.6921217005843072E-3</v>
      </c>
      <c r="AE432" s="1">
        <f>(Table2[[#This Row],[Close Price]]/Table2[[#This Row],[Current Week Low]])-1</f>
        <v>2.3562773910801749E-2</v>
      </c>
      <c r="AF432" s="1">
        <f>(Table2[[#This Row],[Current Week High]]/Table2[[#This Row],[Close Price]])-1</f>
        <v>3.9693733628853423E-2</v>
      </c>
      <c r="AG432" s="1">
        <f>(Table2[[#This Row],[Close Price]]/Table2[[#This Row],[Current Month Low]])-1</f>
        <v>2.3562773910801749E-2</v>
      </c>
      <c r="AH432" s="1">
        <f>(Table2[[#This Row],[Current Month High]]/Table2[[#This Row],[Close Price]])-1</f>
        <v>7.092484384444897E-2</v>
      </c>
      <c r="AI432">
        <v>7.0924843844448899</v>
      </c>
      <c r="AJ432">
        <v>37.289073305670797</v>
      </c>
      <c r="AK432" t="str">
        <f>IF(AND(Table2[[#This Row],[20D EMA]]&gt;Table2[[#This Row],[50D EMA]],Table2[[#This Row],[50D EMA]]&gt;Table2[[#This Row],[200D EMA]]),"Uptrend","Downtrend/NoTrend")</f>
        <v>Uptrend</v>
      </c>
      <c r="AL432">
        <v>0.05</v>
      </c>
      <c r="AM432" t="s">
        <v>3191</v>
      </c>
      <c r="AN432">
        <v>-3.38</v>
      </c>
      <c r="AO432" t="s">
        <v>3190</v>
      </c>
      <c r="AP432">
        <v>3.4579293849536001E-2</v>
      </c>
      <c r="AQ432">
        <f>(Table2[[#This Row],[Sharpe Ratio]]-AVERAGE(Table2[Sharpe Ratio]))/_xlfn.STDEV.P(Table2[Sharpe Ratio])</f>
        <v>-0.36563546171008399</v>
      </c>
      <c r="AR4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-1.0508831422815956</v>
      </c>
      <c r="AS432">
        <f>_xlfn.RANK.AVG(Table2[[#This Row],[1Y Return vs Nifty Z-Score]],Table2[1Y Return vs Nifty Z-Score])</f>
        <v>441</v>
      </c>
      <c r="AT432">
        <f>_xlfn.RANK.AVG(Table2[[#This Row],[6M Return vs Nifty Z-Score]],Table2[6M Return vs Nifty Z-Score])</f>
        <v>366</v>
      </c>
      <c r="AU432">
        <f>_xlfn.RANK.AVG(Table2[[#This Row],[Sharpe Ratio Z-Score]],Table2[Sharpe Ratio Z-Score])</f>
        <v>432</v>
      </c>
      <c r="AV432">
        <f>(Table2[[#This Row],[Rank 1Y]]+Table2[[#This Row],[Rank 6M]]+Table2[[#This Row],[Rank Sharpe]])/3</f>
        <v>413</v>
      </c>
    </row>
    <row r="433" spans="1:48" x14ac:dyDescent="0.3">
      <c r="A433" t="s">
        <v>46</v>
      </c>
      <c r="B433" t="s">
        <v>47</v>
      </c>
      <c r="C433" t="s">
        <v>3148</v>
      </c>
      <c r="D433" t="s">
        <v>48</v>
      </c>
      <c r="E433">
        <v>490914.42914700002</v>
      </c>
      <c r="F433">
        <v>3577.8</v>
      </c>
      <c r="G433">
        <v>-8.8736542937175393</v>
      </c>
      <c r="H433">
        <f>(Table2[[#This Row],[1Y Return vs Nifty]]-AVERAGE(Table2[1Y Return vs Nifty]))/_xlfn.STDEV.P(Table2[1Y Return vs Nifty])</f>
        <v>-0.55847967948937449</v>
      </c>
      <c r="I433">
        <v>-1.0642304834049601</v>
      </c>
      <c r="J433">
        <f>(Table2[[#This Row],[1M Return vs Nifty]]-AVERAGE(Table2[1M Return vs Nifty]))/_xlfn.STDEV.P(Table2[1M Return vs Nifty])</f>
        <v>-9.5044338919895568E-2</v>
      </c>
      <c r="K433">
        <v>-12.2381336915403</v>
      </c>
      <c r="L433">
        <f>(Table2[[#This Row],[6M Return vs Nifty]]-AVERAGE(Table2[6M Return vs Nifty]))/_xlfn.STDEV.P(Table2[6M Return vs Nifty])</f>
        <v>-0.65520649572978296</v>
      </c>
      <c r="M433">
        <v>3.74573378422508</v>
      </c>
      <c r="N433">
        <f>(Table2[[#This Row],[1W Return vs Nifty]]-AVERAGE(Table2[1W Return vs Nifty]))/_xlfn.STDEV.P(Table2[1W Return vs Nifty])</f>
        <v>0.79508448450425584</v>
      </c>
      <c r="O433">
        <v>3577.51</v>
      </c>
      <c r="P433">
        <v>3606.7742759783</v>
      </c>
      <c r="Q433">
        <v>3484.6220303749801</v>
      </c>
      <c r="R433">
        <v>52.076814086277899</v>
      </c>
      <c r="S433" s="1">
        <f>(Table2[[#This Row],[Close Price]]-Table2[[#This Row],[20D EMA]])/Table2[[#This Row],[20D EMA]]</f>
        <v>8.1061967681421879E-5</v>
      </c>
      <c r="T433" s="1">
        <f>(Table2[[#This Row],[Close Price]]-Table2[[#This Row],[50D EMA]])/Table2[[#This Row],[50D EMA]]</f>
        <v>-8.0332933977247181E-3</v>
      </c>
      <c r="U433" s="1">
        <f>(Table2[[#This Row],[Close Price]]-Table2[[#This Row],[200D EMA]])/Table2[[#This Row],[200D EMA]]</f>
        <v>2.6739763685358204E-2</v>
      </c>
      <c r="V433">
        <v>0.908162237939526</v>
      </c>
      <c r="W433">
        <v>3540.25</v>
      </c>
      <c r="X433">
        <v>3592.45</v>
      </c>
      <c r="Y433">
        <v>3501.3</v>
      </c>
      <c r="Z433">
        <v>3592.45</v>
      </c>
      <c r="AA433">
        <v>3429</v>
      </c>
      <c r="AB433">
        <v>3724</v>
      </c>
      <c r="AC433" s="1">
        <f>(Table2[[#This Row],[Close Price]]/Table2[[#This Row],[Day Low]])-1</f>
        <v>1.0606595579408351E-2</v>
      </c>
      <c r="AD433" s="1">
        <f>(Table2[[#This Row],[Day High]]/Table2[[#This Row],[Close Price]])-1</f>
        <v>4.0946950640057267E-3</v>
      </c>
      <c r="AE433" s="1">
        <f>(Table2[[#This Row],[Close Price]]/Table2[[#This Row],[Current Week Low]])-1</f>
        <v>2.1849027504069918E-2</v>
      </c>
      <c r="AF433" s="1">
        <f>(Table2[[#This Row],[Current Week High]]/Table2[[#This Row],[Close Price]])-1</f>
        <v>4.0946950640057267E-3</v>
      </c>
      <c r="AG433" s="1">
        <f>(Table2[[#This Row],[Close Price]]/Table2[[#This Row],[Current Month Low]])-1</f>
        <v>4.3394575678040281E-2</v>
      </c>
      <c r="AH433" s="1">
        <f>(Table2[[#This Row],[Current Month High]]/Table2[[#This Row],[Close Price]])-1</f>
        <v>4.0863100229191041E-2</v>
      </c>
      <c r="AI433">
        <v>9.5617418525350608</v>
      </c>
      <c r="AJ433">
        <v>25.266530119216402</v>
      </c>
      <c r="AK433" t="str">
        <f>IF(AND(Table2[[#This Row],[20D EMA]]&gt;Table2[[#This Row],[50D EMA]],Table2[[#This Row],[50D EMA]]&gt;Table2[[#This Row],[200D EMA]]),"Uptrend","Downtrend/NoTrend")</f>
        <v>Downtrend/NoTrend</v>
      </c>
      <c r="AL433">
        <v>-0.03</v>
      </c>
      <c r="AM433" t="s">
        <v>3190</v>
      </c>
      <c r="AN433">
        <v>-2.0699999999999998</v>
      </c>
      <c r="AO433" t="s">
        <v>3190</v>
      </c>
      <c r="AP433">
        <v>0.116098295878081</v>
      </c>
      <c r="AQ433">
        <f>(Table2[[#This Row],[Sharpe Ratio]]-AVERAGE(Table2[Sharpe Ratio]))/_xlfn.STDEV.P(Table2[Sharpe Ratio])</f>
        <v>0.58957972916701595</v>
      </c>
      <c r="AR4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3">
        <f>_xlfn.RANK.AVG(Table2[[#This Row],[1Y Return vs Nifty Z-Score]],Table2[1Y Return vs Nifty Z-Score])</f>
        <v>510</v>
      </c>
      <c r="AT433">
        <f>_xlfn.RANK.AVG(Table2[[#This Row],[6M Return vs Nifty Z-Score]],Table2[6M Return vs Nifty Z-Score])</f>
        <v>540</v>
      </c>
      <c r="AU433">
        <f>_xlfn.RANK.AVG(Table2[[#This Row],[Sharpe Ratio Z-Score]],Table2[Sharpe Ratio Z-Score])</f>
        <v>190</v>
      </c>
      <c r="AV433">
        <f>(Table2[[#This Row],[Rank 1Y]]+Table2[[#This Row],[Rank 6M]]+Table2[[#This Row],[Rank Sharpe]])/3</f>
        <v>413.33333333333331</v>
      </c>
    </row>
    <row r="434" spans="1:48" x14ac:dyDescent="0.3">
      <c r="A434" t="s">
        <v>1319</v>
      </c>
      <c r="B434" t="s">
        <v>1320</v>
      </c>
      <c r="C434" t="s">
        <v>3151</v>
      </c>
      <c r="D434" t="s">
        <v>190</v>
      </c>
      <c r="E434">
        <v>8766.1196999999993</v>
      </c>
      <c r="F434">
        <v>572.70000000000005</v>
      </c>
      <c r="G434">
        <v>-7.8869824534403001</v>
      </c>
      <c r="H434">
        <f>(Table2[[#This Row],[1Y Return vs Nifty]]-AVERAGE(Table2[1Y Return vs Nifty]))/_xlfn.STDEV.P(Table2[1Y Return vs Nifty])</f>
        <v>-0.54166823696573552</v>
      </c>
      <c r="I434">
        <v>6.2768147366542397</v>
      </c>
      <c r="J434">
        <f>(Table2[[#This Row],[1M Return vs Nifty]]-AVERAGE(Table2[1M Return vs Nifty]))/_xlfn.STDEV.P(Table2[1M Return vs Nifty])</f>
        <v>0.74984695312257765</v>
      </c>
      <c r="K434">
        <v>-0.45742519983290902</v>
      </c>
      <c r="L434">
        <f>(Table2[[#This Row],[6M Return vs Nifty]]-AVERAGE(Table2[6M Return vs Nifty]))/_xlfn.STDEV.P(Table2[6M Return vs Nifty])</f>
        <v>-0.28103867772690405</v>
      </c>
      <c r="M434">
        <v>-1.8906821246679999</v>
      </c>
      <c r="N434">
        <f>(Table2[[#This Row],[1W Return vs Nifty]]-AVERAGE(Table2[1W Return vs Nifty]))/_xlfn.STDEV.P(Table2[1W Return vs Nifty])</f>
        <v>-0.44634249348525185</v>
      </c>
      <c r="O434">
        <v>576.76</v>
      </c>
      <c r="P434">
        <v>579.03921979053996</v>
      </c>
      <c r="Q434">
        <v>554.48101859984695</v>
      </c>
      <c r="R434">
        <v>46.345870353123303</v>
      </c>
      <c r="S434" s="1">
        <f>(Table2[[#This Row],[Close Price]]-Table2[[#This Row],[20D EMA]])/Table2[[#This Row],[20D EMA]]</f>
        <v>-7.0393231153338398E-3</v>
      </c>
      <c r="T434" s="1">
        <f>(Table2[[#This Row],[Close Price]]-Table2[[#This Row],[50D EMA]])/Table2[[#This Row],[50D EMA]]</f>
        <v>-1.0947824558124139E-2</v>
      </c>
      <c r="U434" s="1">
        <f>(Table2[[#This Row],[Close Price]]-Table2[[#This Row],[200D EMA]])/Table2[[#This Row],[200D EMA]]</f>
        <v>3.2857718819949748E-2</v>
      </c>
      <c r="V434">
        <v>0.51170302485366204</v>
      </c>
      <c r="W434">
        <v>559.5</v>
      </c>
      <c r="X434">
        <v>575.70000000000005</v>
      </c>
      <c r="Y434">
        <v>559.5</v>
      </c>
      <c r="Z434">
        <v>599.95000000000005</v>
      </c>
      <c r="AA434">
        <v>531.65</v>
      </c>
      <c r="AB434">
        <v>601.5</v>
      </c>
      <c r="AC434" s="1">
        <f>(Table2[[#This Row],[Close Price]]/Table2[[#This Row],[Day Low]])-1</f>
        <v>2.359249329758728E-2</v>
      </c>
      <c r="AD434" s="1">
        <f>(Table2[[#This Row],[Day High]]/Table2[[#This Row],[Close Price]])-1</f>
        <v>5.2383446830801539E-3</v>
      </c>
      <c r="AE434" s="1">
        <f>(Table2[[#This Row],[Close Price]]/Table2[[#This Row],[Current Week Low]])-1</f>
        <v>2.359249329758728E-2</v>
      </c>
      <c r="AF434" s="1">
        <f>(Table2[[#This Row],[Current Week High]]/Table2[[#This Row],[Close Price]])-1</f>
        <v>4.7581630871311287E-2</v>
      </c>
      <c r="AG434" s="1">
        <f>(Table2[[#This Row],[Close Price]]/Table2[[#This Row],[Current Month Low]])-1</f>
        <v>7.7212451800997117E-2</v>
      </c>
      <c r="AH434" s="1">
        <f>(Table2[[#This Row],[Current Month High]]/Table2[[#This Row],[Close Price]])-1</f>
        <v>5.02881089575693E-2</v>
      </c>
      <c r="AI434">
        <v>23.590012222804202</v>
      </c>
      <c r="AJ434">
        <v>32.263279445727399</v>
      </c>
      <c r="AK434" t="str">
        <f>IF(AND(Table2[[#This Row],[20D EMA]]&gt;Table2[[#This Row],[50D EMA]],Table2[[#This Row],[50D EMA]]&gt;Table2[[#This Row],[200D EMA]]),"Uptrend","Downtrend/NoTrend")</f>
        <v>Downtrend/NoTrend</v>
      </c>
      <c r="AL434">
        <v>-0.05</v>
      </c>
      <c r="AM434" t="s">
        <v>3190</v>
      </c>
      <c r="AN434">
        <v>-3.01</v>
      </c>
      <c r="AO434" t="s">
        <v>3190</v>
      </c>
      <c r="AP434">
        <v>6.9567642670614993E-2</v>
      </c>
      <c r="AQ434">
        <f>(Table2[[#This Row],[Sharpe Ratio]]-AVERAGE(Table2[Sharpe Ratio]))/_xlfn.STDEV.P(Table2[Sharpe Ratio])</f>
        <v>4.4347505033038789E-2</v>
      </c>
      <c r="AR4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4">
        <f>_xlfn.RANK.AVG(Table2[[#This Row],[1Y Return vs Nifty Z-Score]],Table2[1Y Return vs Nifty Z-Score])</f>
        <v>499</v>
      </c>
      <c r="AT434">
        <f>_xlfn.RANK.AVG(Table2[[#This Row],[6M Return vs Nifty Z-Score]],Table2[6M Return vs Nifty Z-Score])</f>
        <v>413</v>
      </c>
      <c r="AU434">
        <f>_xlfn.RANK.AVG(Table2[[#This Row],[Sharpe Ratio Z-Score]],Table2[Sharpe Ratio Z-Score])</f>
        <v>328</v>
      </c>
      <c r="AV434">
        <f>(Table2[[#This Row],[Rank 1Y]]+Table2[[#This Row],[Rank 6M]]+Table2[[#This Row],[Rank Sharpe]])/3</f>
        <v>413.33333333333331</v>
      </c>
    </row>
    <row r="435" spans="1:48" x14ac:dyDescent="0.3">
      <c r="A435" t="s">
        <v>30</v>
      </c>
      <c r="B435" t="s">
        <v>31</v>
      </c>
      <c r="C435" t="s">
        <v>3144</v>
      </c>
      <c r="D435" t="s">
        <v>21</v>
      </c>
      <c r="E435">
        <v>815167.39902705001</v>
      </c>
      <c r="F435">
        <v>1879.6</v>
      </c>
      <c r="G435">
        <v>4.1298988759180002</v>
      </c>
      <c r="H435">
        <f>(Table2[[#This Row],[1Y Return vs Nifty]]-AVERAGE(Table2[1Y Return vs Nifty]))/_xlfn.STDEV.P(Table2[1Y Return vs Nifty])</f>
        <v>-0.3369181857986398</v>
      </c>
      <c r="I435">
        <v>4.4267716776264097</v>
      </c>
      <c r="J435">
        <f>(Table2[[#This Row],[1M Return vs Nifty]]-AVERAGE(Table2[1M Return vs Nifty]))/_xlfn.STDEV.P(Table2[1M Return vs Nifty])</f>
        <v>0.53692287710610709</v>
      </c>
      <c r="K435">
        <v>19.4418764781412</v>
      </c>
      <c r="L435">
        <f>(Table2[[#This Row],[6M Return vs Nifty]]-AVERAGE(Table2[6M Return vs Nifty]))/_xlfn.STDEV.P(Table2[6M Return vs Nifty])</f>
        <v>0.35098428539706411</v>
      </c>
      <c r="M435">
        <v>3.2330641822062098</v>
      </c>
      <c r="N435">
        <f>(Table2[[#This Row],[1W Return vs Nifty]]-AVERAGE(Table2[1W Return vs Nifty]))/_xlfn.STDEV.P(Table2[1W Return vs Nifty])</f>
        <v>0.68216842489673146</v>
      </c>
      <c r="O435">
        <v>1923.43</v>
      </c>
      <c r="P435">
        <v>1882.7168112284301</v>
      </c>
      <c r="Q435">
        <v>1695.0106810028301</v>
      </c>
      <c r="R435">
        <v>61.510524589337102</v>
      </c>
      <c r="S435" s="1">
        <f>(Table2[[#This Row],[Close Price]]-Table2[[#This Row],[20D EMA]])/Table2[[#This Row],[20D EMA]]</f>
        <v>-2.2787416230380182E-2</v>
      </c>
      <c r="T435" s="1">
        <f>(Table2[[#This Row],[Close Price]]-Table2[[#This Row],[50D EMA]])/Table2[[#This Row],[50D EMA]]</f>
        <v>-1.6554859497942777E-3</v>
      </c>
      <c r="U435" s="1">
        <f>(Table2[[#This Row],[Close Price]]-Table2[[#This Row],[200D EMA]])/Table2[[#This Row],[200D EMA]]</f>
        <v>0.1089015668550006</v>
      </c>
      <c r="V435">
        <v>0.92128963741858305</v>
      </c>
      <c r="W435">
        <v>1869.25</v>
      </c>
      <c r="X435">
        <v>1936.85</v>
      </c>
      <c r="Y435">
        <v>1869.25</v>
      </c>
      <c r="Z435">
        <v>1991.45</v>
      </c>
      <c r="AA435">
        <v>1869.25</v>
      </c>
      <c r="AB435">
        <v>1991.45</v>
      </c>
      <c r="AC435" s="1">
        <f>(Table2[[#This Row],[Close Price]]/Table2[[#This Row],[Day Low]])-1</f>
        <v>5.5369800722213647E-3</v>
      </c>
      <c r="AD435" s="1">
        <f>(Table2[[#This Row],[Day High]]/Table2[[#This Row],[Close Price]])-1</f>
        <v>3.0458608214513738E-2</v>
      </c>
      <c r="AE435" s="1">
        <f>(Table2[[#This Row],[Close Price]]/Table2[[#This Row],[Current Week Low]])-1</f>
        <v>5.5369800722213647E-3</v>
      </c>
      <c r="AF435" s="1">
        <f>(Table2[[#This Row],[Current Week High]]/Table2[[#This Row],[Close Price]])-1</f>
        <v>5.9507341987657059E-2</v>
      </c>
      <c r="AG435" s="1">
        <f>(Table2[[#This Row],[Close Price]]/Table2[[#This Row],[Current Month Low]])-1</f>
        <v>5.5369800722213647E-3</v>
      </c>
      <c r="AH435" s="1">
        <f>(Table2[[#This Row],[Current Month High]]/Table2[[#This Row],[Close Price]])-1</f>
        <v>5.9507341987657059E-2</v>
      </c>
      <c r="AI435">
        <v>5.9507341987656996</v>
      </c>
      <c r="AJ435">
        <v>39.059667813413199</v>
      </c>
      <c r="AK435" t="str">
        <f>IF(AND(Table2[[#This Row],[20D EMA]]&gt;Table2[[#This Row],[50D EMA]],Table2[[#This Row],[50D EMA]]&gt;Table2[[#This Row],[200D EMA]]),"Uptrend","Downtrend/NoTrend")</f>
        <v>Uptrend</v>
      </c>
      <c r="AL435">
        <v>-0.02</v>
      </c>
      <c r="AM435" t="s">
        <v>3190</v>
      </c>
      <c r="AN435">
        <v>-1.3</v>
      </c>
      <c r="AO435" t="s">
        <v>3190</v>
      </c>
      <c r="AP435">
        <v>-1.9145071422835998E-2</v>
      </c>
      <c r="AQ435">
        <f>(Table2[[#This Row],[Sharpe Ratio]]-AVERAGE(Table2[Sharpe Ratio]))/_xlfn.STDEV.P(Table2[Sharpe Ratio])</f>
        <v>-0.99516144401332718</v>
      </c>
      <c r="AR4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0.23799595758793562</v>
      </c>
      <c r="AS435">
        <f>_xlfn.RANK.AVG(Table2[[#This Row],[1Y Return vs Nifty Z-Score]],Table2[1Y Return vs Nifty Z-Score])</f>
        <v>419</v>
      </c>
      <c r="AT435">
        <f>_xlfn.RANK.AVG(Table2[[#This Row],[6M Return vs Nifty Z-Score]],Table2[6M Return vs Nifty Z-Score])</f>
        <v>203</v>
      </c>
      <c r="AU435">
        <f>_xlfn.RANK.AVG(Table2[[#This Row],[Sharpe Ratio Z-Score]],Table2[Sharpe Ratio Z-Score])</f>
        <v>619</v>
      </c>
      <c r="AV435">
        <f>(Table2[[#This Row],[Rank 1Y]]+Table2[[#This Row],[Rank 6M]]+Table2[[#This Row],[Rank Sharpe]])/3</f>
        <v>413.66666666666669</v>
      </c>
    </row>
    <row r="436" spans="1:48" x14ac:dyDescent="0.3">
      <c r="A436" t="s">
        <v>1130</v>
      </c>
      <c r="B436" t="s">
        <v>1131</v>
      </c>
      <c r="C436" t="s">
        <v>3149</v>
      </c>
      <c r="D436" t="s">
        <v>275</v>
      </c>
      <c r="E436">
        <v>11216.26777008</v>
      </c>
      <c r="F436">
        <v>2205.65</v>
      </c>
      <c r="G436">
        <v>17.9441191866953</v>
      </c>
      <c r="H436">
        <f>(Table2[[#This Row],[1Y Return vs Nifty]]-AVERAGE(Table2[1Y Return vs Nifty]))/_xlfn.STDEV.P(Table2[1Y Return vs Nifty])</f>
        <v>-0.10154411178203099</v>
      </c>
      <c r="I436">
        <v>2.9691494945371302</v>
      </c>
      <c r="J436">
        <f>(Table2[[#This Row],[1M Return vs Nifty]]-AVERAGE(Table2[1M Return vs Nifty]))/_xlfn.STDEV.P(Table2[1M Return vs Nifty])</f>
        <v>0.36916307551614491</v>
      </c>
      <c r="K436">
        <v>13.7854403548683</v>
      </c>
      <c r="L436">
        <f>(Table2[[#This Row],[6M Return vs Nifty]]-AVERAGE(Table2[6M Return vs Nifty]))/_xlfn.STDEV.P(Table2[6M Return vs Nifty])</f>
        <v>0.17132986449296583</v>
      </c>
      <c r="M436">
        <v>-2.7532590188039499</v>
      </c>
      <c r="N436">
        <f>(Table2[[#This Row],[1W Return vs Nifty]]-AVERAGE(Table2[1W Return vs Nifty]))/_xlfn.STDEV.P(Table2[1W Return vs Nifty])</f>
        <v>-0.63632602988135578</v>
      </c>
      <c r="O436">
        <v>2218.19</v>
      </c>
      <c r="P436">
        <v>2163.7720922926401</v>
      </c>
      <c r="Q436">
        <v>1938.54704127013</v>
      </c>
      <c r="R436">
        <v>38.036615209722399</v>
      </c>
      <c r="S436" s="1">
        <f>(Table2[[#This Row],[Close Price]]-Table2[[#This Row],[20D EMA]])/Table2[[#This Row],[20D EMA]]</f>
        <v>-5.6532578363440297E-3</v>
      </c>
      <c r="T436" s="1">
        <f>(Table2[[#This Row],[Close Price]]-Table2[[#This Row],[50D EMA]])/Table2[[#This Row],[50D EMA]]</f>
        <v>1.935412137744506E-2</v>
      </c>
      <c r="U436" s="1">
        <f>(Table2[[#This Row],[Close Price]]-Table2[[#This Row],[200D EMA]])/Table2[[#This Row],[200D EMA]]</f>
        <v>0.13778513136047765</v>
      </c>
      <c r="V436">
        <v>1.06320432632138</v>
      </c>
      <c r="W436">
        <v>2175.75</v>
      </c>
      <c r="X436">
        <v>2218</v>
      </c>
      <c r="Y436">
        <v>2175.75</v>
      </c>
      <c r="Z436">
        <v>2303.3000000000002</v>
      </c>
      <c r="AA436">
        <v>2172.6</v>
      </c>
      <c r="AB436">
        <v>2318.3000000000002</v>
      </c>
      <c r="AC436" s="1">
        <f>(Table2[[#This Row],[Close Price]]/Table2[[#This Row],[Day Low]])-1</f>
        <v>1.3742387682408319E-2</v>
      </c>
      <c r="AD436" s="1">
        <f>(Table2[[#This Row],[Day High]]/Table2[[#This Row],[Close Price]])-1</f>
        <v>5.5992564550131352E-3</v>
      </c>
      <c r="AE436" s="1">
        <f>(Table2[[#This Row],[Close Price]]/Table2[[#This Row],[Current Week Low]])-1</f>
        <v>1.3742387682408319E-2</v>
      </c>
      <c r="AF436" s="1">
        <f>(Table2[[#This Row],[Current Week High]]/Table2[[#This Row],[Close Price]])-1</f>
        <v>4.4272663387210143E-2</v>
      </c>
      <c r="AG436" s="1">
        <f>(Table2[[#This Row],[Close Price]]/Table2[[#This Row],[Current Month Low]])-1</f>
        <v>1.521218816164982E-2</v>
      </c>
      <c r="AH436" s="1">
        <f>(Table2[[#This Row],[Current Month High]]/Table2[[#This Row],[Close Price]])-1</f>
        <v>5.1073379729331458E-2</v>
      </c>
      <c r="AI436">
        <v>5.1073379729331396</v>
      </c>
      <c r="AJ436">
        <v>62.174184772618602</v>
      </c>
      <c r="AK436" t="str">
        <f>IF(AND(Table2[[#This Row],[20D EMA]]&gt;Table2[[#This Row],[50D EMA]],Table2[[#This Row],[50D EMA]]&gt;Table2[[#This Row],[200D EMA]]),"Uptrend","Downtrend/NoTrend")</f>
        <v>Uptrend</v>
      </c>
      <c r="AL436">
        <v>-0.03</v>
      </c>
      <c r="AM436" t="s">
        <v>3190</v>
      </c>
      <c r="AN436">
        <v>-2.02</v>
      </c>
      <c r="AO436" t="s">
        <v>3190</v>
      </c>
      <c r="AP436">
        <v>-5.0697074790902998E-2</v>
      </c>
      <c r="AQ436">
        <f>(Table2[[#This Row],[Sharpe Ratio]]-AVERAGE(Table2[Sharpe Ratio]))/_xlfn.STDEV.P(Table2[Sharpe Ratio])</f>
        <v>-1.3648783464507421</v>
      </c>
      <c r="AR4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-1.5622555481050182</v>
      </c>
      <c r="AS436">
        <f>_xlfn.RANK.AVG(Table2[[#This Row],[1Y Return vs Nifty Z-Score]],Table2[1Y Return vs Nifty Z-Score])</f>
        <v>320</v>
      </c>
      <c r="AT436">
        <f>_xlfn.RANK.AVG(Table2[[#This Row],[6M Return vs Nifty Z-Score]],Table2[6M Return vs Nifty Z-Score])</f>
        <v>250</v>
      </c>
      <c r="AU436">
        <f>_xlfn.RANK.AVG(Table2[[#This Row],[Sharpe Ratio Z-Score]],Table2[Sharpe Ratio Z-Score])</f>
        <v>671</v>
      </c>
      <c r="AV436">
        <f>(Table2[[#This Row],[Rank 1Y]]+Table2[[#This Row],[Rank 6M]]+Table2[[#This Row],[Rank Sharpe]])/3</f>
        <v>413.66666666666669</v>
      </c>
    </row>
    <row r="437" spans="1:48" x14ac:dyDescent="0.3">
      <c r="A437" t="s">
        <v>1172</v>
      </c>
      <c r="B437" t="s">
        <v>1173</v>
      </c>
      <c r="C437" t="s">
        <v>3148</v>
      </c>
      <c r="D437" t="s">
        <v>48</v>
      </c>
      <c r="E437">
        <v>10556.841892058999</v>
      </c>
      <c r="F437">
        <v>187.49</v>
      </c>
      <c r="G437">
        <v>12.836839713489899</v>
      </c>
      <c r="H437">
        <f>(Table2[[#This Row],[1Y Return vs Nifty]]-AVERAGE(Table2[1Y Return vs Nifty]))/_xlfn.STDEV.P(Table2[1Y Return vs Nifty])</f>
        <v>-0.18856467101054628</v>
      </c>
      <c r="I437">
        <v>-10.3584707804837</v>
      </c>
      <c r="J437">
        <f>(Table2[[#This Row],[1M Return vs Nifty]]-AVERAGE(Table2[1M Return vs Nifty]))/_xlfn.STDEV.P(Table2[1M Return vs Nifty])</f>
        <v>-1.1647316188313455</v>
      </c>
      <c r="K437">
        <v>-22.637642867516799</v>
      </c>
      <c r="L437">
        <f>(Table2[[#This Row],[6M Return vs Nifty]]-AVERAGE(Table2[6M Return vs Nifty]))/_xlfn.STDEV.P(Table2[6M Return vs Nifty])</f>
        <v>-0.98550595602243762</v>
      </c>
      <c r="M437">
        <v>-6.0875560635934098</v>
      </c>
      <c r="N437">
        <f>(Table2[[#This Row],[1W Return vs Nifty]]-AVERAGE(Table2[1W Return vs Nifty]))/_xlfn.STDEV.P(Table2[1W Return vs Nifty])</f>
        <v>-1.370708724654004</v>
      </c>
      <c r="O437">
        <v>201.1</v>
      </c>
      <c r="P437">
        <v>213.362454050492</v>
      </c>
      <c r="Q437">
        <v>214.09706531883899</v>
      </c>
      <c r="R437">
        <v>26.713014497725698</v>
      </c>
      <c r="S437" s="1">
        <f>(Table2[[#This Row],[Close Price]]-Table2[[#This Row],[20D EMA]])/Table2[[#This Row],[20D EMA]]</f>
        <v>-6.7677772252610569E-2</v>
      </c>
      <c r="T437" s="1">
        <f>(Table2[[#This Row],[Close Price]]-Table2[[#This Row],[50D EMA]])/Table2[[#This Row],[50D EMA]]</f>
        <v>-0.12126057588543346</v>
      </c>
      <c r="U437" s="1">
        <f>(Table2[[#This Row],[Close Price]]-Table2[[#This Row],[200D EMA]])/Table2[[#This Row],[200D EMA]]</f>
        <v>-0.12427571241677243</v>
      </c>
      <c r="V437">
        <v>0.78663963371671997</v>
      </c>
      <c r="W437">
        <v>183.36</v>
      </c>
      <c r="X437">
        <v>190.2</v>
      </c>
      <c r="Y437">
        <v>183.36</v>
      </c>
      <c r="Z437">
        <v>202.46</v>
      </c>
      <c r="AA437">
        <v>183.36</v>
      </c>
      <c r="AB437">
        <v>213.2</v>
      </c>
      <c r="AC437" s="1">
        <f>(Table2[[#This Row],[Close Price]]/Table2[[#This Row],[Day Low]])-1</f>
        <v>2.2523996509598687E-2</v>
      </c>
      <c r="AD437" s="1">
        <f>(Table2[[#This Row],[Day High]]/Table2[[#This Row],[Close Price]])-1</f>
        <v>1.4454104218891484E-2</v>
      </c>
      <c r="AE437" s="1">
        <f>(Table2[[#This Row],[Close Price]]/Table2[[#This Row],[Current Week Low]])-1</f>
        <v>2.2523996509598687E-2</v>
      </c>
      <c r="AF437" s="1">
        <f>(Table2[[#This Row],[Current Week High]]/Table2[[#This Row],[Close Price]])-1</f>
        <v>7.9844258360445952E-2</v>
      </c>
      <c r="AG437" s="1">
        <f>(Table2[[#This Row],[Close Price]]/Table2[[#This Row],[Current Month Low]])-1</f>
        <v>2.2523996509598687E-2</v>
      </c>
      <c r="AH437" s="1">
        <f>(Table2[[#This Row],[Current Month High]]/Table2[[#This Row],[Close Price]])-1</f>
        <v>0.13712731345671747</v>
      </c>
      <c r="AI437">
        <v>62.088644727718801</v>
      </c>
      <c r="AJ437">
        <v>61.004723057105998</v>
      </c>
      <c r="AK437" t="str">
        <f>IF(AND(Table2[[#This Row],[20D EMA]]&gt;Table2[[#This Row],[50D EMA]],Table2[[#This Row],[50D EMA]]&gt;Table2[[#This Row],[200D EMA]]),"Uptrend","Downtrend/NoTrend")</f>
        <v>Downtrend/NoTrend</v>
      </c>
      <c r="AL437">
        <v>-0.26</v>
      </c>
      <c r="AM437" t="s">
        <v>3190</v>
      </c>
      <c r="AN437">
        <v>-10.48</v>
      </c>
      <c r="AO437" t="s">
        <v>3190</v>
      </c>
      <c r="AP437">
        <v>0.101084514489479</v>
      </c>
      <c r="AQ437">
        <f>(Table2[[#This Row],[Sharpe Ratio]]-AVERAGE(Table2[Sharpe Ratio]))/_xlfn.STDEV.P(Table2[Sharpe Ratio])</f>
        <v>0.41365274652462936</v>
      </c>
      <c r="AR4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7">
        <f>_xlfn.RANK.AVG(Table2[[#This Row],[1Y Return vs Nifty Z-Score]],Table2[1Y Return vs Nifty Z-Score])</f>
        <v>360</v>
      </c>
      <c r="AT437">
        <f>_xlfn.RANK.AVG(Table2[[#This Row],[6M Return vs Nifty Z-Score]],Table2[6M Return vs Nifty Z-Score])</f>
        <v>651</v>
      </c>
      <c r="AU437">
        <f>_xlfn.RANK.AVG(Table2[[#This Row],[Sharpe Ratio Z-Score]],Table2[Sharpe Ratio Z-Score])</f>
        <v>231</v>
      </c>
      <c r="AV437">
        <f>(Table2[[#This Row],[Rank 1Y]]+Table2[[#This Row],[Rank 6M]]+Table2[[#This Row],[Rank Sharpe]])/3</f>
        <v>414</v>
      </c>
    </row>
    <row r="438" spans="1:48" x14ac:dyDescent="0.3">
      <c r="A438" t="s">
        <v>2041</v>
      </c>
      <c r="B438" t="s">
        <v>2042</v>
      </c>
      <c r="C438" t="s">
        <v>3159</v>
      </c>
      <c r="D438" t="s">
        <v>268</v>
      </c>
      <c r="E438">
        <v>3180.1750072</v>
      </c>
      <c r="F438">
        <v>309.60000000000002</v>
      </c>
      <c r="G438">
        <v>17.451306167925001</v>
      </c>
      <c r="H438">
        <f>(Table2[[#This Row],[1Y Return vs Nifty]]-AVERAGE(Table2[1Y Return vs Nifty]))/_xlfn.STDEV.P(Table2[1Y Return vs Nifty])</f>
        <v>-0.10994092357066983</v>
      </c>
      <c r="I438">
        <v>-7.7382276018433496</v>
      </c>
      <c r="J438">
        <f>(Table2[[#This Row],[1M Return vs Nifty]]-AVERAGE(Table2[1M Return vs Nifty]))/_xlfn.STDEV.P(Table2[1M Return vs Nifty])</f>
        <v>-0.86316412015721666</v>
      </c>
      <c r="K438">
        <v>-0.22792444547681401</v>
      </c>
      <c r="L438">
        <f>(Table2[[#This Row],[6M Return vs Nifty]]-AVERAGE(Table2[6M Return vs Nifty]))/_xlfn.STDEV.P(Table2[6M Return vs Nifty])</f>
        <v>-0.27374948993757198</v>
      </c>
      <c r="M438">
        <v>-2.5566949244602601</v>
      </c>
      <c r="N438">
        <f>(Table2[[#This Row],[1W Return vs Nifty]]-AVERAGE(Table2[1W Return vs Nifty]))/_xlfn.STDEV.P(Table2[1W Return vs Nifty])</f>
        <v>-0.59303256581364583</v>
      </c>
      <c r="O438">
        <v>319.95999999999998</v>
      </c>
      <c r="P438">
        <v>322.57239044987801</v>
      </c>
      <c r="Q438">
        <v>287.82323766739398</v>
      </c>
      <c r="R438">
        <v>39.026304138375998</v>
      </c>
      <c r="S438" s="1">
        <f>(Table2[[#This Row],[Close Price]]-Table2[[#This Row],[20D EMA]])/Table2[[#This Row],[20D EMA]]</f>
        <v>-3.2379047380922482E-2</v>
      </c>
      <c r="T438" s="1">
        <f>(Table2[[#This Row],[Close Price]]-Table2[[#This Row],[50D EMA]])/Table2[[#This Row],[50D EMA]]</f>
        <v>-4.0215439491848477E-2</v>
      </c>
      <c r="U438" s="1">
        <f>(Table2[[#This Row],[Close Price]]-Table2[[#This Row],[200D EMA]])/Table2[[#This Row],[200D EMA]]</f>
        <v>7.56601951569007E-2</v>
      </c>
      <c r="V438">
        <v>0.464601363244451</v>
      </c>
      <c r="W438">
        <v>302.55</v>
      </c>
      <c r="X438">
        <v>313.3</v>
      </c>
      <c r="Y438">
        <v>302.55</v>
      </c>
      <c r="Z438">
        <v>323.95</v>
      </c>
      <c r="AA438">
        <v>302.55</v>
      </c>
      <c r="AB438">
        <v>337</v>
      </c>
      <c r="AC438" s="1">
        <f>(Table2[[#This Row],[Close Price]]/Table2[[#This Row],[Day Low]])-1</f>
        <v>2.3301933564700006E-2</v>
      </c>
      <c r="AD438" s="1">
        <f>(Table2[[#This Row],[Day High]]/Table2[[#This Row],[Close Price]])-1</f>
        <v>1.1950904392764805E-2</v>
      </c>
      <c r="AE438" s="1">
        <f>(Table2[[#This Row],[Close Price]]/Table2[[#This Row],[Current Week Low]])-1</f>
        <v>2.3301933564700006E-2</v>
      </c>
      <c r="AF438" s="1">
        <f>(Table2[[#This Row],[Current Week High]]/Table2[[#This Row],[Close Price]])-1</f>
        <v>4.6350129198966306E-2</v>
      </c>
      <c r="AG438" s="1">
        <f>(Table2[[#This Row],[Close Price]]/Table2[[#This Row],[Current Month Low]])-1</f>
        <v>2.3301933564700006E-2</v>
      </c>
      <c r="AH438" s="1">
        <f>(Table2[[#This Row],[Current Month High]]/Table2[[#This Row],[Close Price]])-1</f>
        <v>8.8501291989663944E-2</v>
      </c>
      <c r="AI438">
        <v>17.199612403100701</v>
      </c>
      <c r="AJ438">
        <v>64.113437582825298</v>
      </c>
      <c r="AK438" t="str">
        <f>IF(AND(Table2[[#This Row],[20D EMA]]&gt;Table2[[#This Row],[50D EMA]],Table2[[#This Row],[50D EMA]]&gt;Table2[[#This Row],[200D EMA]]),"Uptrend","Downtrend/NoTrend")</f>
        <v>Downtrend/NoTrend</v>
      </c>
      <c r="AL438">
        <v>-7.0000000000000007E-2</v>
      </c>
      <c r="AM438" t="s">
        <v>3190</v>
      </c>
      <c r="AN438">
        <v>-7.36</v>
      </c>
      <c r="AO438" t="s">
        <v>3190</v>
      </c>
      <c r="AP438">
        <v>5.5756230397770003E-3</v>
      </c>
      <c r="AQ438">
        <f>(Table2[[#This Row],[Sharpe Ratio]]-AVERAGE(Table2[Sharpe Ratio]))/_xlfn.STDEV.P(Table2[Sharpe Ratio])</f>
        <v>-0.7054917683289913</v>
      </c>
      <c r="AR4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8">
        <f>_xlfn.RANK.AVG(Table2[[#This Row],[1Y Return vs Nifty Z-Score]],Table2[1Y Return vs Nifty Z-Score])</f>
        <v>327</v>
      </c>
      <c r="AT438">
        <f>_xlfn.RANK.AVG(Table2[[#This Row],[6M Return vs Nifty Z-Score]],Table2[6M Return vs Nifty Z-Score])</f>
        <v>410</v>
      </c>
      <c r="AU438">
        <f>_xlfn.RANK.AVG(Table2[[#This Row],[Sharpe Ratio Z-Score]],Table2[Sharpe Ratio Z-Score])</f>
        <v>510</v>
      </c>
      <c r="AV438">
        <f>(Table2[[#This Row],[Rank 1Y]]+Table2[[#This Row],[Rank 6M]]+Table2[[#This Row],[Rank Sharpe]])/3</f>
        <v>415.66666666666669</v>
      </c>
    </row>
    <row r="439" spans="1:48" x14ac:dyDescent="0.3">
      <c r="A439" t="s">
        <v>631</v>
      </c>
      <c r="B439" t="s">
        <v>632</v>
      </c>
      <c r="C439" t="s">
        <v>3162</v>
      </c>
      <c r="D439" t="s">
        <v>633</v>
      </c>
      <c r="E439">
        <v>30151.414276200001</v>
      </c>
      <c r="F439">
        <v>759.95</v>
      </c>
      <c r="G439">
        <v>-10.7390982759223</v>
      </c>
      <c r="H439">
        <f>(Table2[[#This Row],[1Y Return vs Nifty]]-AVERAGE(Table2[1Y Return vs Nifty]))/_xlfn.STDEV.P(Table2[1Y Return vs Nifty])</f>
        <v>-0.59026411176737659</v>
      </c>
      <c r="I439">
        <v>-4.7459229066126802</v>
      </c>
      <c r="J439">
        <f>(Table2[[#This Row],[1M Return vs Nifty]]-AVERAGE(Table2[1M Return vs Nifty]))/_xlfn.STDEV.P(Table2[1M Return vs Nifty])</f>
        <v>-0.51877553456043546</v>
      </c>
      <c r="K439">
        <v>12.0386361874989</v>
      </c>
      <c r="L439">
        <f>(Table2[[#This Row],[6M Return vs Nifty]]-AVERAGE(Table2[6M Return vs Nifty]))/_xlfn.STDEV.P(Table2[6M Return vs Nifty])</f>
        <v>0.11584950826116358</v>
      </c>
      <c r="M439">
        <v>-2.2671140229001399</v>
      </c>
      <c r="N439">
        <f>(Table2[[#This Row],[1W Return vs Nifty]]-AVERAGE(Table2[1W Return vs Nifty]))/_xlfn.STDEV.P(Table2[1W Return vs Nifty])</f>
        <v>-0.52925204476656484</v>
      </c>
      <c r="O439">
        <v>796.49</v>
      </c>
      <c r="P439">
        <v>803.48585904737104</v>
      </c>
      <c r="Q439">
        <v>733.87781006425996</v>
      </c>
      <c r="R439">
        <v>24.751525819290499</v>
      </c>
      <c r="S439" s="1">
        <f>(Table2[[#This Row],[Close Price]]-Table2[[#This Row],[20D EMA]])/Table2[[#This Row],[20D EMA]]</f>
        <v>-4.5876282188100241E-2</v>
      </c>
      <c r="T439" s="1">
        <f>(Table2[[#This Row],[Close Price]]-Table2[[#This Row],[50D EMA]])/Table2[[#This Row],[50D EMA]]</f>
        <v>-5.4183727762163701E-2</v>
      </c>
      <c r="U439" s="1">
        <f>(Table2[[#This Row],[Close Price]]-Table2[[#This Row],[200D EMA]])/Table2[[#This Row],[200D EMA]]</f>
        <v>3.5526608896182796E-2</v>
      </c>
      <c r="V439">
        <v>0.46974255527040798</v>
      </c>
      <c r="W439">
        <v>756.6</v>
      </c>
      <c r="X439">
        <v>765</v>
      </c>
      <c r="Y439">
        <v>756.6</v>
      </c>
      <c r="Z439">
        <v>795.5</v>
      </c>
      <c r="AA439">
        <v>756.6</v>
      </c>
      <c r="AB439">
        <v>853</v>
      </c>
      <c r="AC439" s="1">
        <f>(Table2[[#This Row],[Close Price]]/Table2[[#This Row],[Day Low]])-1</f>
        <v>4.427702881311113E-3</v>
      </c>
      <c r="AD439" s="1">
        <f>(Table2[[#This Row],[Day High]]/Table2[[#This Row],[Close Price]])-1</f>
        <v>6.645174024606737E-3</v>
      </c>
      <c r="AE439" s="1">
        <f>(Table2[[#This Row],[Close Price]]/Table2[[#This Row],[Current Week Low]])-1</f>
        <v>4.427702881311113E-3</v>
      </c>
      <c r="AF439" s="1">
        <f>(Table2[[#This Row],[Current Week High]]/Table2[[#This Row],[Close Price]])-1</f>
        <v>4.6779393381143342E-2</v>
      </c>
      <c r="AG439" s="1">
        <f>(Table2[[#This Row],[Close Price]]/Table2[[#This Row],[Current Month Low]])-1</f>
        <v>4.427702881311113E-3</v>
      </c>
      <c r="AH439" s="1">
        <f>(Table2[[#This Row],[Current Month High]]/Table2[[#This Row],[Close Price]])-1</f>
        <v>0.12244226593854846</v>
      </c>
      <c r="AI439">
        <v>21.1921836962958</v>
      </c>
      <c r="AJ439">
        <v>33.8883016208597</v>
      </c>
      <c r="AK439" t="str">
        <f>IF(AND(Table2[[#This Row],[20D EMA]]&gt;Table2[[#This Row],[50D EMA]],Table2[[#This Row],[50D EMA]]&gt;Table2[[#This Row],[200D EMA]]),"Uptrend","Downtrend/NoTrend")</f>
        <v>Downtrend/NoTrend</v>
      </c>
      <c r="AL439">
        <v>-0.11</v>
      </c>
      <c r="AM439" t="s">
        <v>3190</v>
      </c>
      <c r="AN439">
        <v>-10.56</v>
      </c>
      <c r="AO439" t="s">
        <v>3190</v>
      </c>
      <c r="AP439">
        <v>2.3701269062110002E-2</v>
      </c>
      <c r="AQ439">
        <f>(Table2[[#This Row],[Sharpe Ratio]]-AVERAGE(Table2[Sharpe Ratio]))/_xlfn.STDEV.P(Table2[Sharpe Ratio])</f>
        <v>-0.49310089020059039</v>
      </c>
      <c r="AR4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39">
        <f>_xlfn.RANK.AVG(Table2[[#This Row],[1Y Return vs Nifty Z-Score]],Table2[1Y Return vs Nifty Z-Score])</f>
        <v>522</v>
      </c>
      <c r="AT439">
        <f>_xlfn.RANK.AVG(Table2[[#This Row],[6M Return vs Nifty Z-Score]],Table2[6M Return vs Nifty Z-Score])</f>
        <v>267</v>
      </c>
      <c r="AU439">
        <f>_xlfn.RANK.AVG(Table2[[#This Row],[Sharpe Ratio Z-Score]],Table2[Sharpe Ratio Z-Score])</f>
        <v>461</v>
      </c>
      <c r="AV439">
        <f>(Table2[[#This Row],[Rank 1Y]]+Table2[[#This Row],[Rank 6M]]+Table2[[#This Row],[Rank Sharpe]])/3</f>
        <v>416.66666666666669</v>
      </c>
    </row>
    <row r="440" spans="1:48" x14ac:dyDescent="0.3">
      <c r="A440" t="s">
        <v>205</v>
      </c>
      <c r="B440" t="s">
        <v>206</v>
      </c>
      <c r="C440" t="s">
        <v>3145</v>
      </c>
      <c r="D440" t="s">
        <v>34</v>
      </c>
      <c r="E440">
        <v>125126.279283084</v>
      </c>
      <c r="F440">
        <v>247.97</v>
      </c>
      <c r="G440">
        <v>-7.5363568592101604</v>
      </c>
      <c r="H440">
        <f>(Table2[[#This Row],[1Y Return vs Nifty]]-AVERAGE(Table2[1Y Return vs Nifty]))/_xlfn.STDEV.P(Table2[1Y Return vs Nifty])</f>
        <v>-0.53569409056356343</v>
      </c>
      <c r="I440">
        <v>3.3225246431756599</v>
      </c>
      <c r="J440">
        <f>(Table2[[#This Row],[1M Return vs Nifty]]-AVERAGE(Table2[1M Return vs Nifty]))/_xlfn.STDEV.P(Table2[1M Return vs Nifty])</f>
        <v>0.40983352188433941</v>
      </c>
      <c r="K440">
        <v>-17.252956632228098</v>
      </c>
      <c r="L440">
        <f>(Table2[[#This Row],[6M Return vs Nifty]]-AVERAGE(Table2[6M Return vs Nifty]))/_xlfn.STDEV.P(Table2[6M Return vs Nifty])</f>
        <v>-0.81448260027890651</v>
      </c>
      <c r="M440">
        <v>-1.52364310200651</v>
      </c>
      <c r="N440">
        <f>(Table2[[#This Row],[1W Return vs Nifty]]-AVERAGE(Table2[1W Return vs Nifty]))/_xlfn.STDEV.P(Table2[1W Return vs Nifty])</f>
        <v>-0.36550173367049926</v>
      </c>
      <c r="O440">
        <v>244.64</v>
      </c>
      <c r="P440">
        <v>246.381554385399</v>
      </c>
      <c r="Q440">
        <v>245.71785119354101</v>
      </c>
      <c r="R440">
        <v>42.121286475311898</v>
      </c>
      <c r="S440" s="1">
        <f>(Table2[[#This Row],[Close Price]]-Table2[[#This Row],[20D EMA]])/Table2[[#This Row],[20D EMA]]</f>
        <v>1.3611837802485337E-2</v>
      </c>
      <c r="T440" s="1">
        <f>(Table2[[#This Row],[Close Price]]-Table2[[#This Row],[50D EMA]])/Table2[[#This Row],[50D EMA]]</f>
        <v>6.4470963281459577E-3</v>
      </c>
      <c r="U440" s="1">
        <f>(Table2[[#This Row],[Close Price]]-Table2[[#This Row],[200D EMA]])/Table2[[#This Row],[200D EMA]]</f>
        <v>9.1655888879032758E-3</v>
      </c>
      <c r="V440">
        <v>1.00624400623249</v>
      </c>
      <c r="W440">
        <v>237.85</v>
      </c>
      <c r="X440">
        <v>248.75</v>
      </c>
      <c r="Y440">
        <v>237.85</v>
      </c>
      <c r="Z440">
        <v>248.75</v>
      </c>
      <c r="AA440">
        <v>237.85</v>
      </c>
      <c r="AB440">
        <v>255.7</v>
      </c>
      <c r="AC440" s="1">
        <f>(Table2[[#This Row],[Close Price]]/Table2[[#This Row],[Day Low]])-1</f>
        <v>4.2547824258986733E-2</v>
      </c>
      <c r="AD440" s="1">
        <f>(Table2[[#This Row],[Day High]]/Table2[[#This Row],[Close Price]])-1</f>
        <v>3.1455417994112889E-3</v>
      </c>
      <c r="AE440" s="1">
        <f>(Table2[[#This Row],[Close Price]]/Table2[[#This Row],[Current Week Low]])-1</f>
        <v>4.2547824258986733E-2</v>
      </c>
      <c r="AF440" s="1">
        <f>(Table2[[#This Row],[Current Week High]]/Table2[[#This Row],[Close Price]])-1</f>
        <v>3.1455417994112889E-3</v>
      </c>
      <c r="AG440" s="1">
        <f>(Table2[[#This Row],[Close Price]]/Table2[[#This Row],[Current Month Low]])-1</f>
        <v>4.2547824258986733E-2</v>
      </c>
      <c r="AH440" s="1">
        <f>(Table2[[#This Row],[Current Month High]]/Table2[[#This Row],[Close Price]])-1</f>
        <v>3.1173125781344568E-2</v>
      </c>
      <c r="AI440">
        <v>20.861394523531001</v>
      </c>
      <c r="AJ440">
        <v>32.004258717061496</v>
      </c>
      <c r="AK440" t="str">
        <f>IF(AND(Table2[[#This Row],[20D EMA]]&gt;Table2[[#This Row],[50D EMA]],Table2[[#This Row],[50D EMA]]&gt;Table2[[#This Row],[200D EMA]]),"Uptrend","Downtrend/NoTrend")</f>
        <v>Downtrend/NoTrend</v>
      </c>
      <c r="AL440">
        <v>-0.03</v>
      </c>
      <c r="AM440" t="s">
        <v>3190</v>
      </c>
      <c r="AN440">
        <v>-0.38</v>
      </c>
      <c r="AO440" t="s">
        <v>3190</v>
      </c>
      <c r="AP440">
        <v>0.12550042298057901</v>
      </c>
      <c r="AQ440">
        <f>(Table2[[#This Row],[Sharpe Ratio]]-AVERAGE(Table2[Sharpe Ratio]))/_xlfn.STDEV.P(Table2[Sharpe Ratio])</f>
        <v>0.699751031702326</v>
      </c>
      <c r="AR4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0">
        <f>_xlfn.RANK.AVG(Table2[[#This Row],[1Y Return vs Nifty Z-Score]],Table2[1Y Return vs Nifty Z-Score])</f>
        <v>494</v>
      </c>
      <c r="AT440">
        <f>_xlfn.RANK.AVG(Table2[[#This Row],[6M Return vs Nifty Z-Score]],Table2[6M Return vs Nifty Z-Score])</f>
        <v>597</v>
      </c>
      <c r="AU440">
        <f>_xlfn.RANK.AVG(Table2[[#This Row],[Sharpe Ratio Z-Score]],Table2[Sharpe Ratio Z-Score])</f>
        <v>165</v>
      </c>
      <c r="AV440">
        <f>(Table2[[#This Row],[Rank 1Y]]+Table2[[#This Row],[Rank 6M]]+Table2[[#This Row],[Rank Sharpe]])/3</f>
        <v>418.66666666666669</v>
      </c>
    </row>
    <row r="441" spans="1:48" x14ac:dyDescent="0.3">
      <c r="A441" t="s">
        <v>160</v>
      </c>
      <c r="B441" t="s">
        <v>161</v>
      </c>
      <c r="C441" t="s">
        <v>3145</v>
      </c>
      <c r="D441" t="s">
        <v>43</v>
      </c>
      <c r="E441">
        <v>170527.45697080001</v>
      </c>
      <c r="F441">
        <v>1706.05</v>
      </c>
      <c r="G441">
        <v>-0.56561278810418203</v>
      </c>
      <c r="H441">
        <f>(Table2[[#This Row],[1Y Return vs Nifty]]-AVERAGE(Table2[1Y Return vs Nifty]))/_xlfn.STDEV.P(Table2[1Y Return vs Nifty])</f>
        <v>-0.41692282486546961</v>
      </c>
      <c r="I441">
        <v>-4.4232386607775904</v>
      </c>
      <c r="J441">
        <f>(Table2[[#This Row],[1M Return vs Nifty]]-AVERAGE(Table2[1M Return vs Nifty]))/_xlfn.STDEV.P(Table2[1M Return vs Nifty])</f>
        <v>-0.48163734766568672</v>
      </c>
      <c r="K441">
        <v>4.1030915516795599</v>
      </c>
      <c r="L441">
        <f>(Table2[[#This Row],[6M Return vs Nifty]]-AVERAGE(Table2[6M Return vs Nifty]))/_xlfn.STDEV.P(Table2[6M Return vs Nifty])</f>
        <v>-0.13619182041945466</v>
      </c>
      <c r="M441">
        <v>-1.3841967635846</v>
      </c>
      <c r="N441">
        <f>(Table2[[#This Row],[1W Return vs Nifty]]-AVERAGE(Table2[1W Return vs Nifty]))/_xlfn.STDEV.P(Table2[1W Return vs Nifty])</f>
        <v>-0.33478851993733971</v>
      </c>
      <c r="O441">
        <v>1770.76</v>
      </c>
      <c r="P441">
        <v>1769.0862742832601</v>
      </c>
      <c r="Q441">
        <v>1598.92336325926</v>
      </c>
      <c r="R441">
        <v>23.289407640006701</v>
      </c>
      <c r="S441" s="1">
        <f>(Table2[[#This Row],[Close Price]]-Table2[[#This Row],[20D EMA]])/Table2[[#This Row],[20D EMA]]</f>
        <v>-3.6543630983306624E-2</v>
      </c>
      <c r="T441" s="1">
        <f>(Table2[[#This Row],[Close Price]]-Table2[[#This Row],[50D EMA]])/Table2[[#This Row],[50D EMA]]</f>
        <v>-3.5632108619914019E-2</v>
      </c>
      <c r="U441" s="1">
        <f>(Table2[[#This Row],[Close Price]]-Table2[[#This Row],[200D EMA]])/Table2[[#This Row],[200D EMA]]</f>
        <v>6.6999231609432525E-2</v>
      </c>
      <c r="V441">
        <v>0.99810948904919194</v>
      </c>
      <c r="W441">
        <v>1680.6</v>
      </c>
      <c r="X441">
        <v>1717.45</v>
      </c>
      <c r="Y441">
        <v>1680.6</v>
      </c>
      <c r="Z441">
        <v>1754.95</v>
      </c>
      <c r="AA441">
        <v>1680.6</v>
      </c>
      <c r="AB441">
        <v>1859.3</v>
      </c>
      <c r="AC441" s="1">
        <f>(Table2[[#This Row],[Close Price]]/Table2[[#This Row],[Day Low]])-1</f>
        <v>1.5143401166250126E-2</v>
      </c>
      <c r="AD441" s="1">
        <f>(Table2[[#This Row],[Day High]]/Table2[[#This Row],[Close Price]])-1</f>
        <v>6.6821019313618724E-3</v>
      </c>
      <c r="AE441" s="1">
        <f>(Table2[[#This Row],[Close Price]]/Table2[[#This Row],[Current Week Low]])-1</f>
        <v>1.5143401166250126E-2</v>
      </c>
      <c r="AF441" s="1">
        <f>(Table2[[#This Row],[Current Week High]]/Table2[[#This Row],[Close Price]])-1</f>
        <v>2.8662700389789242E-2</v>
      </c>
      <c r="AG441" s="1">
        <f>(Table2[[#This Row],[Close Price]]/Table2[[#This Row],[Current Month Low]])-1</f>
        <v>1.5143401166250126E-2</v>
      </c>
      <c r="AH441" s="1">
        <f>(Table2[[#This Row],[Current Month High]]/Table2[[#This Row],[Close Price]])-1</f>
        <v>8.9827379033439847E-2</v>
      </c>
      <c r="AI441">
        <v>13.478502974707601</v>
      </c>
      <c r="AJ441">
        <v>32.175092000774697</v>
      </c>
      <c r="AK441" t="str">
        <f>IF(AND(Table2[[#This Row],[20D EMA]]&gt;Table2[[#This Row],[50D EMA]],Table2[[#This Row],[50D EMA]]&gt;Table2[[#This Row],[200D EMA]]),"Uptrend","Downtrend/NoTrend")</f>
        <v>Uptrend</v>
      </c>
      <c r="AL441">
        <v>-0.05</v>
      </c>
      <c r="AM441" t="s">
        <v>3190</v>
      </c>
      <c r="AN441">
        <v>-6.99</v>
      </c>
      <c r="AO441" t="s">
        <v>3190</v>
      </c>
      <c r="AP441">
        <v>3.2000409123069E-2</v>
      </c>
      <c r="AQ441">
        <f>(Table2[[#This Row],[Sharpe Ratio]]-AVERAGE(Table2[Sharpe Ratio]))/_xlfn.STDEV.P(Table2[Sharpe Ratio])</f>
        <v>-0.39585405866223539</v>
      </c>
      <c r="AR4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-1.7653945715501862</v>
      </c>
      <c r="AS441">
        <f>_xlfn.RANK.AVG(Table2[[#This Row],[1Y Return vs Nifty Z-Score]],Table2[1Y Return vs Nifty Z-Score])</f>
        <v>447</v>
      </c>
      <c r="AT441">
        <f>_xlfn.RANK.AVG(Table2[[#This Row],[6M Return vs Nifty Z-Score]],Table2[6M Return vs Nifty Z-Score])</f>
        <v>370</v>
      </c>
      <c r="AU441">
        <f>_xlfn.RANK.AVG(Table2[[#This Row],[Sharpe Ratio Z-Score]],Table2[Sharpe Ratio Z-Score])</f>
        <v>440</v>
      </c>
      <c r="AV441">
        <f>(Table2[[#This Row],[Rank 1Y]]+Table2[[#This Row],[Rank 6M]]+Table2[[#This Row],[Rank Sharpe]])/3</f>
        <v>419</v>
      </c>
    </row>
    <row r="442" spans="1:48" x14ac:dyDescent="0.3">
      <c r="A442" t="s">
        <v>1814</v>
      </c>
      <c r="B442" t="s">
        <v>1815</v>
      </c>
      <c r="C442" t="s">
        <v>3151</v>
      </c>
      <c r="D442" t="s">
        <v>190</v>
      </c>
      <c r="E442">
        <v>4383.0326854710001</v>
      </c>
      <c r="F442">
        <v>178.1</v>
      </c>
      <c r="G442">
        <v>7.6120918126266002</v>
      </c>
      <c r="H442">
        <f>(Table2[[#This Row],[1Y Return vs Nifty]]-AVERAGE(Table2[1Y Return vs Nifty]))/_xlfn.STDEV.P(Table2[1Y Return vs Nifty])</f>
        <v>-0.27758672013600449</v>
      </c>
      <c r="I442">
        <v>3.6421974667930201</v>
      </c>
      <c r="J442">
        <f>(Table2[[#This Row],[1M Return vs Nifty]]-AVERAGE(Table2[1M Return vs Nifty]))/_xlfn.STDEV.P(Table2[1M Return vs Nifty])</f>
        <v>0.44662511993074938</v>
      </c>
      <c r="K442">
        <v>-7.7653181180017796</v>
      </c>
      <c r="L442">
        <f>(Table2[[#This Row],[6M Return vs Nifty]]-AVERAGE(Table2[6M Return vs Nifty]))/_xlfn.STDEV.P(Table2[6M Return vs Nifty])</f>
        <v>-0.51314512101210252</v>
      </c>
      <c r="M442">
        <v>0.37186199629142902</v>
      </c>
      <c r="N442">
        <f>(Table2[[#This Row],[1W Return vs Nifty]]-AVERAGE(Table2[1W Return vs Nifty]))/_xlfn.STDEV.P(Table2[1W Return vs Nifty])</f>
        <v>5.1985407800194686E-2</v>
      </c>
      <c r="O442">
        <v>174.39</v>
      </c>
      <c r="P442">
        <v>176.244133564034</v>
      </c>
      <c r="Q442">
        <v>171.76313205163299</v>
      </c>
      <c r="R442">
        <v>43.855906413226897</v>
      </c>
      <c r="S442" s="1">
        <f>(Table2[[#This Row],[Close Price]]-Table2[[#This Row],[20D EMA]])/Table2[[#This Row],[20D EMA]]</f>
        <v>2.1274155628189736E-2</v>
      </c>
      <c r="T442" s="1">
        <f>(Table2[[#This Row],[Close Price]]-Table2[[#This Row],[50D EMA]])/Table2[[#This Row],[50D EMA]]</f>
        <v>1.0530089135090043E-2</v>
      </c>
      <c r="U442" s="1">
        <f>(Table2[[#This Row],[Close Price]]-Table2[[#This Row],[200D EMA]])/Table2[[#This Row],[200D EMA]]</f>
        <v>3.6893062397477132E-2</v>
      </c>
      <c r="V442">
        <v>0.63788640271562502</v>
      </c>
      <c r="W442">
        <v>168.01</v>
      </c>
      <c r="X442">
        <v>179.9</v>
      </c>
      <c r="Y442">
        <v>168.01</v>
      </c>
      <c r="Z442">
        <v>182.76</v>
      </c>
      <c r="AA442">
        <v>160.19999999999999</v>
      </c>
      <c r="AB442">
        <v>182.76</v>
      </c>
      <c r="AC442" s="1">
        <f>(Table2[[#This Row],[Close Price]]/Table2[[#This Row],[Day Low]])-1</f>
        <v>6.0055949050651813E-2</v>
      </c>
      <c r="AD442" s="1">
        <f>(Table2[[#This Row],[Day High]]/Table2[[#This Row],[Close Price]])-1</f>
        <v>1.0106681639528325E-2</v>
      </c>
      <c r="AE442" s="1">
        <f>(Table2[[#This Row],[Close Price]]/Table2[[#This Row],[Current Week Low]])-1</f>
        <v>6.0055949050651813E-2</v>
      </c>
      <c r="AF442" s="1">
        <f>(Table2[[#This Row],[Current Week High]]/Table2[[#This Row],[Close Price]])-1</f>
        <v>2.6165075800112181E-2</v>
      </c>
      <c r="AG442" s="1">
        <f>(Table2[[#This Row],[Close Price]]/Table2[[#This Row],[Current Month Low]])-1</f>
        <v>0.11173533083645437</v>
      </c>
      <c r="AH442" s="1">
        <f>(Table2[[#This Row],[Current Month High]]/Table2[[#This Row],[Close Price]])-1</f>
        <v>2.6165075800112181E-2</v>
      </c>
      <c r="AI442">
        <v>26.726558113419401</v>
      </c>
      <c r="AJ442">
        <v>41.2931376437921</v>
      </c>
      <c r="AK442" t="str">
        <f>IF(AND(Table2[[#This Row],[20D EMA]]&gt;Table2[[#This Row],[50D EMA]],Table2[[#This Row],[50D EMA]]&gt;Table2[[#This Row],[200D EMA]]),"Uptrend","Downtrend/NoTrend")</f>
        <v>Downtrend/NoTrend</v>
      </c>
      <c r="AL442">
        <v>-0.12</v>
      </c>
      <c r="AM442" t="s">
        <v>3190</v>
      </c>
      <c r="AN442">
        <v>0.88</v>
      </c>
      <c r="AO442" t="s">
        <v>3191</v>
      </c>
      <c r="AP442">
        <v>5.4069467409913002E-2</v>
      </c>
      <c r="AQ442">
        <f>(Table2[[#This Row],[Sharpe Ratio]]-AVERAGE(Table2[Sharpe Ratio]))/_xlfn.STDEV.P(Table2[Sharpe Ratio])</f>
        <v>-0.13725545957040844</v>
      </c>
      <c r="AR4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2">
        <f>_xlfn.RANK.AVG(Table2[[#This Row],[1Y Return vs Nifty Z-Score]],Table2[1Y Return vs Nifty Z-Score])</f>
        <v>393</v>
      </c>
      <c r="AT442">
        <f>_xlfn.RANK.AVG(Table2[[#This Row],[6M Return vs Nifty Z-Score]],Table2[6M Return vs Nifty Z-Score])</f>
        <v>487</v>
      </c>
      <c r="AU442">
        <f>_xlfn.RANK.AVG(Table2[[#This Row],[Sharpe Ratio Z-Score]],Table2[Sharpe Ratio Z-Score])</f>
        <v>377</v>
      </c>
      <c r="AV442">
        <f>(Table2[[#This Row],[Rank 1Y]]+Table2[[#This Row],[Rank 6M]]+Table2[[#This Row],[Rank Sharpe]])/3</f>
        <v>419</v>
      </c>
    </row>
    <row r="443" spans="1:48" x14ac:dyDescent="0.3">
      <c r="A443" t="s">
        <v>193</v>
      </c>
      <c r="B443" t="s">
        <v>194</v>
      </c>
      <c r="C443" t="s">
        <v>3147</v>
      </c>
      <c r="D443" t="s">
        <v>195</v>
      </c>
      <c r="E443">
        <v>137818.56345407999</v>
      </c>
      <c r="F443">
        <v>1336.15</v>
      </c>
      <c r="G443">
        <v>7.3404851141624503</v>
      </c>
      <c r="H443">
        <f>(Table2[[#This Row],[1Y Return vs Nifty]]-AVERAGE(Table2[1Y Return vs Nifty]))/_xlfn.STDEV.P(Table2[1Y Return vs Nifty])</f>
        <v>-0.2822145003298554</v>
      </c>
      <c r="I443">
        <v>-5.3392149693473501</v>
      </c>
      <c r="J443">
        <f>(Table2[[#This Row],[1M Return vs Nifty]]-AVERAGE(Table2[1M Return vs Nifty]))/_xlfn.STDEV.P(Table2[1M Return vs Nifty])</f>
        <v>-0.58705835838404308</v>
      </c>
      <c r="K443">
        <v>1.91865257872741</v>
      </c>
      <c r="L443">
        <f>(Table2[[#This Row],[6M Return vs Nifty]]-AVERAGE(Table2[6M Return vs Nifty]))/_xlfn.STDEV.P(Table2[6M Return vs Nifty])</f>
        <v>-0.20557192303767138</v>
      </c>
      <c r="M443">
        <v>2.1628355501935101</v>
      </c>
      <c r="N443">
        <f>(Table2[[#This Row],[1W Return vs Nifty]]-AVERAGE(Table2[1W Return vs Nifty]))/_xlfn.STDEV.P(Table2[1W Return vs Nifty])</f>
        <v>0.44644935840607347</v>
      </c>
      <c r="O443">
        <v>1365.1</v>
      </c>
      <c r="P443">
        <v>1396.92811906574</v>
      </c>
      <c r="Q443">
        <v>1315.4918699193699</v>
      </c>
      <c r="R443">
        <v>46.565743316415499</v>
      </c>
      <c r="S443" s="1">
        <f>(Table2[[#This Row],[Close Price]]-Table2[[#This Row],[20D EMA]])/Table2[[#This Row],[20D EMA]]</f>
        <v>-2.1207237565013422E-2</v>
      </c>
      <c r="T443" s="1">
        <f>(Table2[[#This Row],[Close Price]]-Table2[[#This Row],[50D EMA]])/Table2[[#This Row],[50D EMA]]</f>
        <v>-4.3508408368490778E-2</v>
      </c>
      <c r="U443" s="1">
        <f>(Table2[[#This Row],[Close Price]]-Table2[[#This Row],[200D EMA]])/Table2[[#This Row],[200D EMA]]</f>
        <v>1.5703730713209452E-2</v>
      </c>
      <c r="V443">
        <v>1.2886935103843</v>
      </c>
      <c r="W443">
        <v>1333</v>
      </c>
      <c r="X443">
        <v>1358.95</v>
      </c>
      <c r="Y443">
        <v>1306.6500000000001</v>
      </c>
      <c r="Z443">
        <v>1366.6</v>
      </c>
      <c r="AA443">
        <v>1300.25</v>
      </c>
      <c r="AB443">
        <v>1415.5</v>
      </c>
      <c r="AC443" s="1">
        <f>(Table2[[#This Row],[Close Price]]/Table2[[#This Row],[Day Low]])-1</f>
        <v>2.3630907726932548E-3</v>
      </c>
      <c r="AD443" s="1">
        <f>(Table2[[#This Row],[Day High]]/Table2[[#This Row],[Close Price]])-1</f>
        <v>1.7063952400553806E-2</v>
      </c>
      <c r="AE443" s="1">
        <f>(Table2[[#This Row],[Close Price]]/Table2[[#This Row],[Current Week Low]])-1</f>
        <v>2.2576818581869773E-2</v>
      </c>
      <c r="AF443" s="1">
        <f>(Table2[[#This Row],[Current Week High]]/Table2[[#This Row],[Close Price]])-1</f>
        <v>2.2789357482318362E-2</v>
      </c>
      <c r="AG443" s="1">
        <f>(Table2[[#This Row],[Close Price]]/Table2[[#This Row],[Current Month Low]])-1</f>
        <v>2.7610074985579658E-2</v>
      </c>
      <c r="AH443" s="1">
        <f>(Table2[[#This Row],[Current Month High]]/Table2[[#This Row],[Close Price]])-1</f>
        <v>5.9387044867716954E-2</v>
      </c>
      <c r="AI443">
        <v>15.3949781087452</v>
      </c>
      <c r="AJ443">
        <v>39.211294019587399</v>
      </c>
      <c r="AK443" t="str">
        <f>IF(AND(Table2[[#This Row],[20D EMA]]&gt;Table2[[#This Row],[50D EMA]],Table2[[#This Row],[50D EMA]]&gt;Table2[[#This Row],[200D EMA]]),"Uptrend","Downtrend/NoTrend")</f>
        <v>Downtrend/NoTrend</v>
      </c>
      <c r="AL443">
        <v>-0.06</v>
      </c>
      <c r="AM443" t="s">
        <v>3190</v>
      </c>
      <c r="AN443">
        <v>-3.75</v>
      </c>
      <c r="AO443" t="s">
        <v>3190</v>
      </c>
      <c r="AP443">
        <v>2.2025263379193E-2</v>
      </c>
      <c r="AQ443">
        <f>(Table2[[#This Row],[Sharpe Ratio]]-AVERAGE(Table2[Sharpe Ratio]))/_xlfn.STDEV.P(Table2[Sharpe Ratio])</f>
        <v>-0.51273982159670928</v>
      </c>
      <c r="AR4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3">
        <f>_xlfn.RANK.AVG(Table2[[#This Row],[1Y Return vs Nifty Z-Score]],Table2[1Y Return vs Nifty Z-Score])</f>
        <v>395</v>
      </c>
      <c r="AT443">
        <f>_xlfn.RANK.AVG(Table2[[#This Row],[6M Return vs Nifty Z-Score]],Table2[6M Return vs Nifty Z-Score])</f>
        <v>395</v>
      </c>
      <c r="AU443">
        <f>_xlfn.RANK.AVG(Table2[[#This Row],[Sharpe Ratio Z-Score]],Table2[Sharpe Ratio Z-Score])</f>
        <v>468</v>
      </c>
      <c r="AV443">
        <f>(Table2[[#This Row],[Rank 1Y]]+Table2[[#This Row],[Rank 6M]]+Table2[[#This Row],[Rank Sharpe]])/3</f>
        <v>419.33333333333331</v>
      </c>
    </row>
    <row r="444" spans="1:48" x14ac:dyDescent="0.3">
      <c r="A444" t="s">
        <v>543</v>
      </c>
      <c r="B444" t="s">
        <v>544</v>
      </c>
      <c r="C444" t="s">
        <v>3159</v>
      </c>
      <c r="D444" t="s">
        <v>268</v>
      </c>
      <c r="E444">
        <v>39127.753636875001</v>
      </c>
      <c r="F444">
        <v>2839.4</v>
      </c>
      <c r="G444">
        <v>8.5018804355405795</v>
      </c>
      <c r="H444">
        <f>(Table2[[#This Row],[1Y Return vs Nifty]]-AVERAGE(Table2[1Y Return vs Nifty]))/_xlfn.STDEV.P(Table2[1Y Return vs Nifty])</f>
        <v>-0.26242602568656825</v>
      </c>
      <c r="I444">
        <v>0.81499834931758997</v>
      </c>
      <c r="J444">
        <f>(Table2[[#This Row],[1M Return vs Nifty]]-AVERAGE(Table2[1M Return vs Nifty]))/_xlfn.STDEV.P(Table2[1M Return vs Nifty])</f>
        <v>0.12123876912907246</v>
      </c>
      <c r="K444">
        <v>10.176753292113499</v>
      </c>
      <c r="L444">
        <f>(Table2[[#This Row],[6M Return vs Nifty]]-AVERAGE(Table2[6M Return vs Nifty]))/_xlfn.STDEV.P(Table2[6M Return vs Nifty])</f>
        <v>5.6714129363228491E-2</v>
      </c>
      <c r="M444">
        <v>3.8943703018576601</v>
      </c>
      <c r="N444">
        <f>(Table2[[#This Row],[1W Return vs Nifty]]-AVERAGE(Table2[1W Return vs Nifty]))/_xlfn.STDEV.P(Table2[1W Return vs Nifty])</f>
        <v>0.82782184560146699</v>
      </c>
      <c r="O444">
        <v>2867.41</v>
      </c>
      <c r="P444">
        <v>2857.9665568918999</v>
      </c>
      <c r="Q444">
        <v>2599.0003476710999</v>
      </c>
      <c r="R444">
        <v>49.856399064573402</v>
      </c>
      <c r="S444" s="1">
        <f>(Table2[[#This Row],[Close Price]]-Table2[[#This Row],[20D EMA]])/Table2[[#This Row],[20D EMA]]</f>
        <v>-9.7683972644301877E-3</v>
      </c>
      <c r="T444" s="1">
        <f>(Table2[[#This Row],[Close Price]]-Table2[[#This Row],[50D EMA]])/Table2[[#This Row],[50D EMA]]</f>
        <v>-6.4964220267473552E-3</v>
      </c>
      <c r="U444" s="1">
        <f>(Table2[[#This Row],[Close Price]]-Table2[[#This Row],[200D EMA]])/Table2[[#This Row],[200D EMA]]</f>
        <v>9.2496968130195284E-2</v>
      </c>
      <c r="V444">
        <v>0.91346597719835099</v>
      </c>
      <c r="W444">
        <v>2820.05</v>
      </c>
      <c r="X444">
        <v>2877.9</v>
      </c>
      <c r="Y444">
        <v>2805</v>
      </c>
      <c r="Z444">
        <v>3011.15</v>
      </c>
      <c r="AA444">
        <v>2749.75</v>
      </c>
      <c r="AB444">
        <v>3011.15</v>
      </c>
      <c r="AC444" s="1">
        <f>(Table2[[#This Row],[Close Price]]/Table2[[#This Row],[Day Low]])-1</f>
        <v>6.8615804684313275E-3</v>
      </c>
      <c r="AD444" s="1">
        <f>(Table2[[#This Row],[Day High]]/Table2[[#This Row],[Close Price]])-1</f>
        <v>1.3559202648446789E-2</v>
      </c>
      <c r="AE444" s="1">
        <f>(Table2[[#This Row],[Close Price]]/Table2[[#This Row],[Current Week Low]])-1</f>
        <v>1.2263814616755742E-2</v>
      </c>
      <c r="AF444" s="1">
        <f>(Table2[[#This Row],[Current Week High]]/Table2[[#This Row],[Close Price]])-1</f>
        <v>6.0488131295344028E-2</v>
      </c>
      <c r="AG444" s="1">
        <f>(Table2[[#This Row],[Close Price]]/Table2[[#This Row],[Current Month Low]])-1</f>
        <v>3.2602963905809634E-2</v>
      </c>
      <c r="AH444" s="1">
        <f>(Table2[[#This Row],[Current Month High]]/Table2[[#This Row],[Close Price]])-1</f>
        <v>6.0488131295344028E-2</v>
      </c>
      <c r="AI444">
        <v>11.6080862153976</v>
      </c>
      <c r="AJ444">
        <v>47.743060072326102</v>
      </c>
      <c r="AK444" t="str">
        <f>IF(AND(Table2[[#This Row],[20D EMA]]&gt;Table2[[#This Row],[50D EMA]],Table2[[#This Row],[50D EMA]]&gt;Table2[[#This Row],[200D EMA]]),"Uptrend","Downtrend/NoTrend")</f>
        <v>Uptrend</v>
      </c>
      <c r="AL444">
        <v>-0.05</v>
      </c>
      <c r="AM444" t="s">
        <v>3190</v>
      </c>
      <c r="AN444">
        <v>-3.97</v>
      </c>
      <c r="AO444" t="s">
        <v>3190</v>
      </c>
      <c r="AP444">
        <v>-3.3414221218319999E-3</v>
      </c>
      <c r="AQ444">
        <f>(Table2[[#This Row],[Sharpe Ratio]]-AVERAGE(Table2[Sharpe Ratio]))/_xlfn.STDEV.P(Table2[Sharpe Ratio])</f>
        <v>-0.8099790263197536</v>
      </c>
      <c r="AR4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-6.6630307912553755E-2</v>
      </c>
      <c r="AS444">
        <f>_xlfn.RANK.AVG(Table2[[#This Row],[1Y Return vs Nifty Z-Score]],Table2[1Y Return vs Nifty Z-Score])</f>
        <v>387</v>
      </c>
      <c r="AT444">
        <f>_xlfn.RANK.AVG(Table2[[#This Row],[6M Return vs Nifty Z-Score]],Table2[6M Return vs Nifty Z-Score])</f>
        <v>291</v>
      </c>
      <c r="AU444">
        <f>_xlfn.RANK.AVG(Table2[[#This Row],[Sharpe Ratio Z-Score]],Table2[Sharpe Ratio Z-Score])</f>
        <v>580</v>
      </c>
      <c r="AV444">
        <f>(Table2[[#This Row],[Rank 1Y]]+Table2[[#This Row],[Rank 6M]]+Table2[[#This Row],[Rank Sharpe]])/3</f>
        <v>419.33333333333331</v>
      </c>
    </row>
    <row r="445" spans="1:48" x14ac:dyDescent="0.3">
      <c r="A445" t="s">
        <v>1150</v>
      </c>
      <c r="B445" t="s">
        <v>1151</v>
      </c>
      <c r="C445" t="s">
        <v>3151</v>
      </c>
      <c r="D445" t="s">
        <v>409</v>
      </c>
      <c r="E445">
        <v>10855.303369605001</v>
      </c>
      <c r="F445">
        <v>399.85</v>
      </c>
      <c r="G445">
        <v>-3.3361992449761799</v>
      </c>
      <c r="H445">
        <f>(Table2[[#This Row],[1Y Return vs Nifty]]-AVERAGE(Table2[1Y Return vs Nifty]))/_xlfn.STDEV.P(Table2[1Y Return vs Nifty])</f>
        <v>-0.46412955873089395</v>
      </c>
      <c r="I445">
        <v>-6.7843689443261201</v>
      </c>
      <c r="J445">
        <f>(Table2[[#This Row],[1M Return vs Nifty]]-AVERAGE(Table2[1M Return vs Nifty]))/_xlfn.STDEV.P(Table2[1M Return vs Nifty])</f>
        <v>-0.7533831762429205</v>
      </c>
      <c r="K445">
        <v>-14.3754507769198</v>
      </c>
      <c r="L445">
        <f>(Table2[[#This Row],[6M Return vs Nifty]]-AVERAGE(Table2[6M Return vs Nifty]))/_xlfn.STDEV.P(Table2[6M Return vs Nifty])</f>
        <v>-0.72308995713447277</v>
      </c>
      <c r="M445">
        <v>0.22732545323187101</v>
      </c>
      <c r="N445">
        <f>(Table2[[#This Row],[1W Return vs Nifty]]-AVERAGE(Table2[1W Return vs Nifty]))/_xlfn.STDEV.P(Table2[1W Return vs Nifty])</f>
        <v>2.0151070739231502E-2</v>
      </c>
      <c r="O445">
        <v>409.09</v>
      </c>
      <c r="P445">
        <v>414.88897140077501</v>
      </c>
      <c r="Q445">
        <v>403.52130422840003</v>
      </c>
      <c r="R445">
        <v>35.099220440074603</v>
      </c>
      <c r="S445" s="1">
        <f>(Table2[[#This Row],[Close Price]]-Table2[[#This Row],[20D EMA]])/Table2[[#This Row],[20D EMA]]</f>
        <v>-2.2586716859370682E-2</v>
      </c>
      <c r="T445" s="1">
        <f>(Table2[[#This Row],[Close Price]]-Table2[[#This Row],[50D EMA]])/Table2[[#This Row],[50D EMA]]</f>
        <v>-3.624818309823815E-2</v>
      </c>
      <c r="U445" s="1">
        <f>(Table2[[#This Row],[Close Price]]-Table2[[#This Row],[200D EMA]])/Table2[[#This Row],[200D EMA]]</f>
        <v>-9.0981670358648084E-3</v>
      </c>
      <c r="V445">
        <v>0.56514877979372902</v>
      </c>
      <c r="W445">
        <v>385</v>
      </c>
      <c r="X445">
        <v>401</v>
      </c>
      <c r="Y445">
        <v>385</v>
      </c>
      <c r="Z445">
        <v>411.4</v>
      </c>
      <c r="AA445">
        <v>384.7</v>
      </c>
      <c r="AB445">
        <v>433.2</v>
      </c>
      <c r="AC445" s="1">
        <f>(Table2[[#This Row],[Close Price]]/Table2[[#This Row],[Day Low]])-1</f>
        <v>3.8571428571428701E-2</v>
      </c>
      <c r="AD445" s="1">
        <f>(Table2[[#This Row],[Day High]]/Table2[[#This Row],[Close Price]])-1</f>
        <v>2.8760785294483782E-3</v>
      </c>
      <c r="AE445" s="1">
        <f>(Table2[[#This Row],[Close Price]]/Table2[[#This Row],[Current Week Low]])-1</f>
        <v>3.8571428571428701E-2</v>
      </c>
      <c r="AF445" s="1">
        <f>(Table2[[#This Row],[Current Week High]]/Table2[[#This Row],[Close Price]])-1</f>
        <v>2.8885832187069971E-2</v>
      </c>
      <c r="AG445" s="1">
        <f>(Table2[[#This Row],[Close Price]]/Table2[[#This Row],[Current Month Low]])-1</f>
        <v>3.9381336106056652E-2</v>
      </c>
      <c r="AH445" s="1">
        <f>(Table2[[#This Row],[Current Month High]]/Table2[[#This Row],[Close Price]])-1</f>
        <v>8.340627735400763E-2</v>
      </c>
      <c r="AI445">
        <v>38.539452294610399</v>
      </c>
      <c r="AJ445">
        <v>43.443946188340803</v>
      </c>
      <c r="AK445" t="str">
        <f>IF(AND(Table2[[#This Row],[20D EMA]]&gt;Table2[[#This Row],[50D EMA]],Table2[[#This Row],[50D EMA]]&gt;Table2[[#This Row],[200D EMA]]),"Uptrend","Downtrend/NoTrend")</f>
        <v>Downtrend/NoTrend</v>
      </c>
      <c r="AL445">
        <v>-0.05</v>
      </c>
      <c r="AM445" t="s">
        <v>3190</v>
      </c>
      <c r="AN445">
        <v>-6.6</v>
      </c>
      <c r="AO445" t="s">
        <v>3190</v>
      </c>
      <c r="AP445">
        <v>0.10106508593779</v>
      </c>
      <c r="AQ445">
        <f>(Table2[[#This Row],[Sharpe Ratio]]-AVERAGE(Table2[Sharpe Ratio]))/_xlfn.STDEV.P(Table2[Sharpe Ratio])</f>
        <v>0.41342508858907739</v>
      </c>
      <c r="AR4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5">
        <f>_xlfn.RANK.AVG(Table2[[#This Row],[1Y Return vs Nifty Z-Score]],Table2[1Y Return vs Nifty Z-Score])</f>
        <v>468</v>
      </c>
      <c r="AT445">
        <f>_xlfn.RANK.AVG(Table2[[#This Row],[6M Return vs Nifty Z-Score]],Table2[6M Return vs Nifty Z-Score])</f>
        <v>560</v>
      </c>
      <c r="AU445">
        <f>_xlfn.RANK.AVG(Table2[[#This Row],[Sharpe Ratio Z-Score]],Table2[Sharpe Ratio Z-Score])</f>
        <v>232</v>
      </c>
      <c r="AV445">
        <f>(Table2[[#This Row],[Rank 1Y]]+Table2[[#This Row],[Rank 6M]]+Table2[[#This Row],[Rank Sharpe]])/3</f>
        <v>420</v>
      </c>
    </row>
    <row r="446" spans="1:48" x14ac:dyDescent="0.3">
      <c r="A446" t="s">
        <v>518</v>
      </c>
      <c r="B446" t="s">
        <v>519</v>
      </c>
      <c r="C446" t="s">
        <v>3145</v>
      </c>
      <c r="D446" t="s">
        <v>54</v>
      </c>
      <c r="E446">
        <v>41480.903414232002</v>
      </c>
      <c r="F446">
        <v>166.64</v>
      </c>
      <c r="G446">
        <v>-4.7573832336769604</v>
      </c>
      <c r="H446">
        <f>(Table2[[#This Row],[1Y Return vs Nifty]]-AVERAGE(Table2[1Y Return vs Nifty]))/_xlfn.STDEV.P(Table2[1Y Return vs Nifty])</f>
        <v>-0.48834445163271817</v>
      </c>
      <c r="I446">
        <v>-3.13824688147945</v>
      </c>
      <c r="J446">
        <f>(Table2[[#This Row],[1M Return vs Nifty]]-AVERAGE(Table2[1M Return vs Nifty]))/_xlfn.STDEV.P(Table2[1M Return vs Nifty])</f>
        <v>-0.3337458237572688</v>
      </c>
      <c r="K446">
        <v>-9.6836680096227692</v>
      </c>
      <c r="L446">
        <f>(Table2[[#This Row],[6M Return vs Nifty]]-AVERAGE(Table2[6M Return vs Nifty]))/_xlfn.STDEV.P(Table2[6M Return vs Nifty])</f>
        <v>-0.57407395170332487</v>
      </c>
      <c r="M446">
        <v>-9.0547235086526207E-2</v>
      </c>
      <c r="N446">
        <f>(Table2[[#This Row],[1W Return vs Nifty]]-AVERAGE(Table2[1W Return vs Nifty]))/_xlfn.STDEV.P(Table2[1W Return vs Nifty])</f>
        <v>-4.9860748335703656E-2</v>
      </c>
      <c r="O446">
        <v>171.73</v>
      </c>
      <c r="P446">
        <v>173.102960180986</v>
      </c>
      <c r="Q446">
        <v>164.96706414813201</v>
      </c>
      <c r="R446">
        <v>35.973769370860303</v>
      </c>
      <c r="S446" s="1">
        <f>(Table2[[#This Row],[Close Price]]-Table2[[#This Row],[20D EMA]])/Table2[[#This Row],[20D EMA]]</f>
        <v>-2.9639550457112931E-2</v>
      </c>
      <c r="T446" s="1">
        <f>(Table2[[#This Row],[Close Price]]-Table2[[#This Row],[50D EMA]])/Table2[[#This Row],[50D EMA]]</f>
        <v>-3.7335931021796137E-2</v>
      </c>
      <c r="U446" s="1">
        <f>(Table2[[#This Row],[Close Price]]-Table2[[#This Row],[200D EMA]])/Table2[[#This Row],[200D EMA]]</f>
        <v>1.0141029426126932E-2</v>
      </c>
      <c r="V446">
        <v>1.1917618129877401</v>
      </c>
      <c r="W446">
        <v>161.84</v>
      </c>
      <c r="X446">
        <v>168.15</v>
      </c>
      <c r="Y446">
        <v>161.84</v>
      </c>
      <c r="Z446">
        <v>168.6</v>
      </c>
      <c r="AA446">
        <v>161.84</v>
      </c>
      <c r="AB446">
        <v>189.45</v>
      </c>
      <c r="AC446" s="1">
        <f>(Table2[[#This Row],[Close Price]]/Table2[[#This Row],[Day Low]])-1</f>
        <v>2.9658922392486353E-2</v>
      </c>
      <c r="AD446" s="1">
        <f>(Table2[[#This Row],[Day High]]/Table2[[#This Row],[Close Price]])-1</f>
        <v>9.0614498319732117E-3</v>
      </c>
      <c r="AE446" s="1">
        <f>(Table2[[#This Row],[Close Price]]/Table2[[#This Row],[Current Week Low]])-1</f>
        <v>2.9658922392486353E-2</v>
      </c>
      <c r="AF446" s="1">
        <f>(Table2[[#This Row],[Current Week High]]/Table2[[#This Row],[Close Price]])-1</f>
        <v>1.1761881901104276E-2</v>
      </c>
      <c r="AG446" s="1">
        <f>(Table2[[#This Row],[Close Price]]/Table2[[#This Row],[Current Month Low]])-1</f>
        <v>2.9658922392486353E-2</v>
      </c>
      <c r="AH446" s="1">
        <f>(Table2[[#This Row],[Current Month High]]/Table2[[#This Row],[Close Price]])-1</f>
        <v>0.13688190110417664</v>
      </c>
      <c r="AI446">
        <v>16.568650984157401</v>
      </c>
      <c r="AJ446">
        <v>31.627172195892499</v>
      </c>
      <c r="AK446" t="str">
        <f>IF(AND(Table2[[#This Row],[20D EMA]]&gt;Table2[[#This Row],[50D EMA]],Table2[[#This Row],[50D EMA]]&gt;Table2[[#This Row],[200D EMA]]),"Uptrend","Downtrend/NoTrend")</f>
        <v>Downtrend/NoTrend</v>
      </c>
      <c r="AL446">
        <v>-0.09</v>
      </c>
      <c r="AM446" t="s">
        <v>3190</v>
      </c>
      <c r="AN446">
        <v>-11.42</v>
      </c>
      <c r="AO446" t="s">
        <v>3190</v>
      </c>
      <c r="AP446">
        <v>8.9243418134401994E-2</v>
      </c>
      <c r="AQ446">
        <f>(Table2[[#This Row],[Sharpe Ratio]]-AVERAGE(Table2[Sharpe Ratio]))/_xlfn.STDEV.P(Table2[Sharpe Ratio])</f>
        <v>0.27490233455260371</v>
      </c>
      <c r="AR4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6">
        <f>_xlfn.RANK.AVG(Table2[[#This Row],[1Y Return vs Nifty Z-Score]],Table2[1Y Return vs Nifty Z-Score])</f>
        <v>480</v>
      </c>
      <c r="AT446">
        <f>_xlfn.RANK.AVG(Table2[[#This Row],[6M Return vs Nifty Z-Score]],Table2[6M Return vs Nifty Z-Score])</f>
        <v>511</v>
      </c>
      <c r="AU446">
        <f>_xlfn.RANK.AVG(Table2[[#This Row],[Sharpe Ratio Z-Score]],Table2[Sharpe Ratio Z-Score])</f>
        <v>272</v>
      </c>
      <c r="AV446">
        <f>(Table2[[#This Row],[Rank 1Y]]+Table2[[#This Row],[Rank 6M]]+Table2[[#This Row],[Rank Sharpe]])/3</f>
        <v>421</v>
      </c>
    </row>
    <row r="447" spans="1:48" x14ac:dyDescent="0.3">
      <c r="A447" t="s">
        <v>449</v>
      </c>
      <c r="B447" t="s">
        <v>450</v>
      </c>
      <c r="C447" t="s">
        <v>3145</v>
      </c>
      <c r="D447" t="s">
        <v>34</v>
      </c>
      <c r="E447">
        <v>51191.499830503999</v>
      </c>
      <c r="F447">
        <v>59.02</v>
      </c>
      <c r="G447">
        <v>-0.77357549151108795</v>
      </c>
      <c r="H447">
        <f>(Table2[[#This Row],[1Y Return vs Nifty]]-AVERAGE(Table2[1Y Return vs Nifty]))/_xlfn.STDEV.P(Table2[1Y Return vs Nifty])</f>
        <v>-0.42046620463234674</v>
      </c>
      <c r="I447">
        <v>0.39534646944764901</v>
      </c>
      <c r="J447">
        <f>(Table2[[#This Row],[1M Return vs Nifty]]-AVERAGE(Table2[1M Return vs Nifty]))/_xlfn.STDEV.P(Table2[1M Return vs Nifty])</f>
        <v>7.2940439890813391E-2</v>
      </c>
      <c r="K447">
        <v>-17.492651250563501</v>
      </c>
      <c r="L447">
        <f>(Table2[[#This Row],[6M Return vs Nifty]]-AVERAGE(Table2[6M Return vs Nifty]))/_xlfn.STDEV.P(Table2[6M Return vs Nifty])</f>
        <v>-0.82209555601859929</v>
      </c>
      <c r="M447">
        <v>4.0793925823593797</v>
      </c>
      <c r="N447">
        <f>(Table2[[#This Row],[1W Return vs Nifty]]-AVERAGE(Table2[1W Return vs Nifty]))/_xlfn.STDEV.P(Table2[1W Return vs Nifty])</f>
        <v>0.86857321211818761</v>
      </c>
      <c r="O447">
        <v>58.17</v>
      </c>
      <c r="P447">
        <v>59.264745319255297</v>
      </c>
      <c r="Q447">
        <v>57.935031063702702</v>
      </c>
      <c r="R447">
        <v>61.554009324864097</v>
      </c>
      <c r="S447" s="1">
        <f>(Table2[[#This Row],[Close Price]]-Table2[[#This Row],[20D EMA]])/Table2[[#This Row],[20D EMA]]</f>
        <v>1.4612343132198752E-2</v>
      </c>
      <c r="T447" s="1">
        <f>(Table2[[#This Row],[Close Price]]-Table2[[#This Row],[50D EMA]])/Table2[[#This Row],[50D EMA]]</f>
        <v>-4.1296949465802514E-3</v>
      </c>
      <c r="U447" s="1">
        <f>(Table2[[#This Row],[Close Price]]-Table2[[#This Row],[200D EMA]])/Table2[[#This Row],[200D EMA]]</f>
        <v>1.8727338475132929E-2</v>
      </c>
      <c r="V447">
        <v>0.776910741141422</v>
      </c>
      <c r="W447">
        <v>57.93</v>
      </c>
      <c r="X447">
        <v>59.75</v>
      </c>
      <c r="Y447">
        <v>56.5</v>
      </c>
      <c r="Z447">
        <v>60.42</v>
      </c>
      <c r="AA447">
        <v>54.64</v>
      </c>
      <c r="AB447">
        <v>60.42</v>
      </c>
      <c r="AC447" s="1">
        <f>(Table2[[#This Row],[Close Price]]/Table2[[#This Row],[Day Low]])-1</f>
        <v>1.8815812187122471E-2</v>
      </c>
      <c r="AD447" s="1">
        <f>(Table2[[#This Row],[Day High]]/Table2[[#This Row],[Close Price]])-1</f>
        <v>1.2368688580142173E-2</v>
      </c>
      <c r="AE447" s="1">
        <f>(Table2[[#This Row],[Close Price]]/Table2[[#This Row],[Current Week Low]])-1</f>
        <v>4.4601769911504441E-2</v>
      </c>
      <c r="AF447" s="1">
        <f>(Table2[[#This Row],[Current Week High]]/Table2[[#This Row],[Close Price]])-1</f>
        <v>2.3720772619451047E-2</v>
      </c>
      <c r="AG447" s="1">
        <f>(Table2[[#This Row],[Close Price]]/Table2[[#This Row],[Current Month Low]])-1</f>
        <v>8.016105417276731E-2</v>
      </c>
      <c r="AH447" s="1">
        <f>(Table2[[#This Row],[Current Month High]]/Table2[[#This Row],[Close Price]])-1</f>
        <v>2.3720772619451047E-2</v>
      </c>
      <c r="AI447">
        <v>30.294815316841699</v>
      </c>
      <c r="AJ447">
        <v>44.479804161566697</v>
      </c>
      <c r="AK447" t="str">
        <f>IF(AND(Table2[[#This Row],[20D EMA]]&gt;Table2[[#This Row],[50D EMA]],Table2[[#This Row],[50D EMA]]&gt;Table2[[#This Row],[200D EMA]]),"Uptrend","Downtrend/NoTrend")</f>
        <v>Downtrend/NoTrend</v>
      </c>
      <c r="AL447">
        <v>-0.08</v>
      </c>
      <c r="AM447" t="s">
        <v>3190</v>
      </c>
      <c r="AN447">
        <v>0.63</v>
      </c>
      <c r="AO447" t="s">
        <v>3191</v>
      </c>
      <c r="AP447">
        <v>0.104679784349064</v>
      </c>
      <c r="AQ447">
        <f>(Table2[[#This Row],[Sharpe Ratio]]-AVERAGE(Table2[Sharpe Ratio]))/_xlfn.STDEV.P(Table2[Sharpe Ratio])</f>
        <v>0.45578103931182046</v>
      </c>
      <c r="AR4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7">
        <f>_xlfn.RANK.AVG(Table2[[#This Row],[1Y Return vs Nifty Z-Score]],Table2[1Y Return vs Nifty Z-Score])</f>
        <v>449</v>
      </c>
      <c r="AT447">
        <f>_xlfn.RANK.AVG(Table2[[#This Row],[6M Return vs Nifty Z-Score]],Table2[6M Return vs Nifty Z-Score])</f>
        <v>601</v>
      </c>
      <c r="AU447">
        <f>_xlfn.RANK.AVG(Table2[[#This Row],[Sharpe Ratio Z-Score]],Table2[Sharpe Ratio Z-Score])</f>
        <v>221</v>
      </c>
      <c r="AV447">
        <f>(Table2[[#This Row],[Rank 1Y]]+Table2[[#This Row],[Rank 6M]]+Table2[[#This Row],[Rank Sharpe]])/3</f>
        <v>423.66666666666669</v>
      </c>
    </row>
    <row r="448" spans="1:48" x14ac:dyDescent="0.3">
      <c r="A448" t="s">
        <v>1418</v>
      </c>
      <c r="B448" t="s">
        <v>1419</v>
      </c>
      <c r="C448" t="s">
        <v>3145</v>
      </c>
      <c r="D448" t="s">
        <v>594</v>
      </c>
      <c r="E448">
        <v>7794.7588631750004</v>
      </c>
      <c r="F448">
        <v>710.65</v>
      </c>
      <c r="G448">
        <v>4.1182681546106998</v>
      </c>
      <c r="H448">
        <f>(Table2[[#This Row],[1Y Return vs Nifty]]-AVERAGE(Table2[1Y Return vs Nifty]))/_xlfn.STDEV.P(Table2[1Y Return vs Nifty])</f>
        <v>-0.33711635624881825</v>
      </c>
      <c r="I448">
        <v>1.26322960912209</v>
      </c>
      <c r="J448">
        <f>(Table2[[#This Row],[1M Return vs Nifty]]-AVERAGE(Table2[1M Return vs Nifty]))/_xlfn.STDEV.P(Table2[1M Return vs Nifty])</f>
        <v>0.17282633968309166</v>
      </c>
      <c r="K448">
        <v>9.4576992660730905</v>
      </c>
      <c r="L448">
        <f>(Table2[[#This Row],[6M Return vs Nifty]]-AVERAGE(Table2[6M Return vs Nifty]))/_xlfn.STDEV.P(Table2[6M Return vs Nifty])</f>
        <v>3.3876209543795645E-2</v>
      </c>
      <c r="M448">
        <v>-0.43947560936750601</v>
      </c>
      <c r="N448">
        <f>(Table2[[#This Row],[1W Return vs Nifty]]-AVERAGE(Table2[1W Return vs Nifty]))/_xlfn.STDEV.P(Table2[1W Return vs Nifty])</f>
        <v>-0.12671261736385306</v>
      </c>
      <c r="O448">
        <v>731.75</v>
      </c>
      <c r="P448">
        <v>731.81362127738998</v>
      </c>
      <c r="Q448">
        <v>654.55342277349098</v>
      </c>
      <c r="R448">
        <v>44.046441641270803</v>
      </c>
      <c r="S448" s="1">
        <f>(Table2[[#This Row],[Close Price]]-Table2[[#This Row],[20D EMA]])/Table2[[#This Row],[20D EMA]]</f>
        <v>-2.8834984625896853E-2</v>
      </c>
      <c r="T448" s="1">
        <f>(Table2[[#This Row],[Close Price]]-Table2[[#This Row],[50D EMA]])/Table2[[#This Row],[50D EMA]]</f>
        <v>-2.8919414263495993E-2</v>
      </c>
      <c r="U448" s="1">
        <f>(Table2[[#This Row],[Close Price]]-Table2[[#This Row],[200D EMA]])/Table2[[#This Row],[200D EMA]]</f>
        <v>8.5702060786444448E-2</v>
      </c>
      <c r="V448">
        <v>0.378968345736513</v>
      </c>
      <c r="W448">
        <v>708</v>
      </c>
      <c r="X448">
        <v>730</v>
      </c>
      <c r="Y448">
        <v>708</v>
      </c>
      <c r="Z448">
        <v>743.9</v>
      </c>
      <c r="AA448">
        <v>708</v>
      </c>
      <c r="AB448">
        <v>759.5</v>
      </c>
      <c r="AC448" s="1">
        <f>(Table2[[#This Row],[Close Price]]/Table2[[#This Row],[Day Low]])-1</f>
        <v>3.7429378531073088E-3</v>
      </c>
      <c r="AD448" s="1">
        <f>(Table2[[#This Row],[Day High]]/Table2[[#This Row],[Close Price]])-1</f>
        <v>2.722859354112428E-2</v>
      </c>
      <c r="AE448" s="1">
        <f>(Table2[[#This Row],[Close Price]]/Table2[[#This Row],[Current Week Low]])-1</f>
        <v>3.7429378531073088E-3</v>
      </c>
      <c r="AF448" s="1">
        <f>(Table2[[#This Row],[Current Week High]]/Table2[[#This Row],[Close Price]])-1</f>
        <v>4.6788151692112923E-2</v>
      </c>
      <c r="AG448" s="1">
        <f>(Table2[[#This Row],[Close Price]]/Table2[[#This Row],[Current Month Low]])-1</f>
        <v>3.7429378531073088E-3</v>
      </c>
      <c r="AH448" s="1">
        <f>(Table2[[#This Row],[Current Month High]]/Table2[[#This Row],[Close Price]])-1</f>
        <v>6.8739886019840934E-2</v>
      </c>
      <c r="AI448">
        <v>12.432280306761401</v>
      </c>
      <c r="AJ448">
        <v>36.887219493402597</v>
      </c>
      <c r="AK448" t="str">
        <f>IF(AND(Table2[[#This Row],[20D EMA]]&gt;Table2[[#This Row],[50D EMA]],Table2[[#This Row],[50D EMA]]&gt;Table2[[#This Row],[200D EMA]]),"Uptrend","Downtrend/NoTrend")</f>
        <v>Downtrend/NoTrend</v>
      </c>
      <c r="AL448">
        <v>-0.08</v>
      </c>
      <c r="AM448" t="s">
        <v>3190</v>
      </c>
      <c r="AN448">
        <v>-5.82</v>
      </c>
      <c r="AO448" t="s">
        <v>3190</v>
      </c>
      <c r="AQ448">
        <f>(Table2[[#This Row],[Sharpe Ratio]]-AVERAGE(Table2[Sharpe Ratio]))/_xlfn.STDEV.P(Table2[Sharpe Ratio])</f>
        <v>-0.77082524510946515</v>
      </c>
      <c r="AR4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8">
        <f>_xlfn.RANK.AVG(Table2[[#This Row],[1Y Return vs Nifty Z-Score]],Table2[1Y Return vs Nifty Z-Score])</f>
        <v>420</v>
      </c>
      <c r="AT448">
        <f>_xlfn.RANK.AVG(Table2[[#This Row],[6M Return vs Nifty Z-Score]],Table2[6M Return vs Nifty Z-Score])</f>
        <v>306</v>
      </c>
      <c r="AU448">
        <f>_xlfn.RANK.AVG(Table2[[#This Row],[Sharpe Ratio Z-Score]],Table2[Sharpe Ratio Z-Score])</f>
        <v>548.5</v>
      </c>
      <c r="AV448">
        <f>(Table2[[#This Row],[Rank 1Y]]+Table2[[#This Row],[Rank 6M]]+Table2[[#This Row],[Rank Sharpe]])/3</f>
        <v>424.83333333333331</v>
      </c>
    </row>
    <row r="449" spans="1:48" x14ac:dyDescent="0.3">
      <c r="A449" t="s">
        <v>1457</v>
      </c>
      <c r="B449" t="s">
        <v>1458</v>
      </c>
      <c r="C449" t="s">
        <v>3148</v>
      </c>
      <c r="D449" t="s">
        <v>48</v>
      </c>
      <c r="E449">
        <v>7290.2784540599996</v>
      </c>
      <c r="F449">
        <v>497.75</v>
      </c>
      <c r="G449">
        <v>28.569478987963901</v>
      </c>
      <c r="H449">
        <f>(Table2[[#This Row],[1Y Return vs Nifty]]-AVERAGE(Table2[1Y Return vs Nifty]))/_xlfn.STDEV.P(Table2[1Y Return vs Nifty])</f>
        <v>7.949645135172527E-2</v>
      </c>
      <c r="I449">
        <v>-5.9445331874779797</v>
      </c>
      <c r="J449">
        <f>(Table2[[#This Row],[1M Return vs Nifty]]-AVERAGE(Table2[1M Return vs Nifty]))/_xlfn.STDEV.P(Table2[1M Return vs Nifty])</f>
        <v>-0.65672528946570596</v>
      </c>
      <c r="K449">
        <v>3.22100029725057</v>
      </c>
      <c r="L449">
        <f>(Table2[[#This Row],[6M Return vs Nifty]]-AVERAGE(Table2[6M Return vs Nifty]))/_xlfn.STDEV.P(Table2[6M Return vs Nifty])</f>
        <v>-0.16420797582992464</v>
      </c>
      <c r="M449">
        <v>-2.99615953476393</v>
      </c>
      <c r="N449">
        <f>(Table2[[#This Row],[1W Return vs Nifty]]-AVERAGE(Table2[1W Return vs Nifty]))/_xlfn.STDEV.P(Table2[1W Return vs Nifty])</f>
        <v>-0.68982514321054045</v>
      </c>
      <c r="O449">
        <v>515.58000000000004</v>
      </c>
      <c r="P449">
        <v>522.67822906189599</v>
      </c>
      <c r="Q449">
        <v>472.021050276354</v>
      </c>
      <c r="R449">
        <v>35.847217860011497</v>
      </c>
      <c r="S449" s="1">
        <f>(Table2[[#This Row],[Close Price]]-Table2[[#This Row],[20D EMA]])/Table2[[#This Row],[20D EMA]]</f>
        <v>-3.4582412040808488E-2</v>
      </c>
      <c r="T449" s="1">
        <f>(Table2[[#This Row],[Close Price]]-Table2[[#This Row],[50D EMA]])/Table2[[#This Row],[50D EMA]]</f>
        <v>-4.7693260740240183E-2</v>
      </c>
      <c r="U449" s="1">
        <f>(Table2[[#This Row],[Close Price]]-Table2[[#This Row],[200D EMA]])/Table2[[#This Row],[200D EMA]]</f>
        <v>5.4508055750018936E-2</v>
      </c>
      <c r="V449">
        <v>0.45568977586957199</v>
      </c>
      <c r="W449">
        <v>486.25</v>
      </c>
      <c r="X449">
        <v>499.65</v>
      </c>
      <c r="Y449">
        <v>486.25</v>
      </c>
      <c r="Z449">
        <v>521.1</v>
      </c>
      <c r="AA449">
        <v>479.3</v>
      </c>
      <c r="AB449">
        <v>540.35</v>
      </c>
      <c r="AC449" s="1">
        <f>(Table2[[#This Row],[Close Price]]/Table2[[#This Row],[Day Low]])-1</f>
        <v>2.3650385604113033E-2</v>
      </c>
      <c r="AD449" s="1">
        <f>(Table2[[#This Row],[Day High]]/Table2[[#This Row],[Close Price]])-1</f>
        <v>3.8171772978401464E-3</v>
      </c>
      <c r="AE449" s="1">
        <f>(Table2[[#This Row],[Close Price]]/Table2[[#This Row],[Current Week Low]])-1</f>
        <v>2.3650385604113033E-2</v>
      </c>
      <c r="AF449" s="1">
        <f>(Table2[[#This Row],[Current Week High]]/Table2[[#This Row],[Close Price]])-1</f>
        <v>4.6911099949773938E-2</v>
      </c>
      <c r="AG449" s="1">
        <f>(Table2[[#This Row],[Close Price]]/Table2[[#This Row],[Current Month Low]])-1</f>
        <v>3.8493636553306843E-2</v>
      </c>
      <c r="AH449" s="1">
        <f>(Table2[[#This Row],[Current Month High]]/Table2[[#This Row],[Close Price]])-1</f>
        <v>8.5585133098945221E-2</v>
      </c>
      <c r="AI449">
        <v>18.131592164741299</v>
      </c>
      <c r="AJ449">
        <v>73.886462882095998</v>
      </c>
      <c r="AK449" t="str">
        <f>IF(AND(Table2[[#This Row],[20D EMA]]&gt;Table2[[#This Row],[50D EMA]],Table2[[#This Row],[50D EMA]]&gt;Table2[[#This Row],[200D EMA]]),"Uptrend","Downtrend/NoTrend")</f>
        <v>Downtrend/NoTrend</v>
      </c>
      <c r="AL449">
        <v>-0.01</v>
      </c>
      <c r="AM449" t="s">
        <v>3190</v>
      </c>
      <c r="AN449">
        <v>-6.08</v>
      </c>
      <c r="AO449" t="s">
        <v>3190</v>
      </c>
      <c r="AP449">
        <v>-3.4291488709095E-2</v>
      </c>
      <c r="AQ449">
        <f>(Table2[[#This Row],[Sharpe Ratio]]-AVERAGE(Table2[Sharpe Ratio]))/_xlfn.STDEV.P(Table2[Sharpe Ratio])</f>
        <v>-1.1726426142824613</v>
      </c>
      <c r="AR4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49">
        <f>_xlfn.RANK.AVG(Table2[[#This Row],[1Y Return vs Nifty Z-Score]],Table2[1Y Return vs Nifty Z-Score])</f>
        <v>266</v>
      </c>
      <c r="AT449">
        <f>_xlfn.RANK.AVG(Table2[[#This Row],[6M Return vs Nifty Z-Score]],Table2[6M Return vs Nifty Z-Score])</f>
        <v>379</v>
      </c>
      <c r="AU449">
        <f>_xlfn.RANK.AVG(Table2[[#This Row],[Sharpe Ratio Z-Score]],Table2[Sharpe Ratio Z-Score])</f>
        <v>640</v>
      </c>
      <c r="AV449">
        <f>(Table2[[#This Row],[Rank 1Y]]+Table2[[#This Row],[Rank 6M]]+Table2[[#This Row],[Rank Sharpe]])/3</f>
        <v>428.33333333333331</v>
      </c>
    </row>
    <row r="450" spans="1:48" x14ac:dyDescent="0.3">
      <c r="A450" t="s">
        <v>240</v>
      </c>
      <c r="B450" t="s">
        <v>241</v>
      </c>
      <c r="C450" t="s">
        <v>3149</v>
      </c>
      <c r="D450" t="s">
        <v>51</v>
      </c>
      <c r="E450">
        <v>107526.87697713</v>
      </c>
      <c r="F450">
        <v>2647.2</v>
      </c>
      <c r="G450">
        <v>20.604326801976899</v>
      </c>
      <c r="H450">
        <f>(Table2[[#This Row],[1Y Return vs Nifty]]-AVERAGE(Table2[1Y Return vs Nifty]))/_xlfn.STDEV.P(Table2[1Y Return vs Nifty])</f>
        <v>-5.6218071654355793E-2</v>
      </c>
      <c r="I450">
        <v>10.433362321100899</v>
      </c>
      <c r="J450">
        <f>(Table2[[#This Row],[1M Return vs Nifty]]-AVERAGE(Table2[1M Return vs Nifty]))/_xlfn.STDEV.P(Table2[1M Return vs Nifty])</f>
        <v>1.2282299018426293</v>
      </c>
      <c r="K450">
        <v>-2.4939876128496801</v>
      </c>
      <c r="L450">
        <f>(Table2[[#This Row],[6M Return vs Nifty]]-AVERAGE(Table2[6M Return vs Nifty]))/_xlfn.STDEV.P(Table2[6M Return vs Nifty])</f>
        <v>-0.34572206369147124</v>
      </c>
      <c r="M450">
        <v>0.58135139891588405</v>
      </c>
      <c r="N450">
        <f>(Table2[[#This Row],[1W Return vs Nifty]]-AVERAGE(Table2[1W Return vs Nifty]))/_xlfn.STDEV.P(Table2[1W Return vs Nifty])</f>
        <v>9.8125685633591489E-2</v>
      </c>
      <c r="O450">
        <v>2633.81</v>
      </c>
      <c r="P450">
        <v>2501.0837965578999</v>
      </c>
      <c r="Q450">
        <v>2229.1771684379601</v>
      </c>
      <c r="R450">
        <v>53.218805795493999</v>
      </c>
      <c r="S450" s="1">
        <f>(Table2[[#This Row],[Close Price]]-Table2[[#This Row],[20D EMA]])/Table2[[#This Row],[20D EMA]]</f>
        <v>5.0838898781612463E-3</v>
      </c>
      <c r="T450" s="1">
        <f>(Table2[[#This Row],[Close Price]]-Table2[[#This Row],[50D EMA]])/Table2[[#This Row],[50D EMA]]</f>
        <v>5.8421154718283103E-2</v>
      </c>
      <c r="U450" s="1">
        <f>(Table2[[#This Row],[Close Price]]-Table2[[#This Row],[200D EMA]])/Table2[[#This Row],[200D EMA]]</f>
        <v>0.18752337745095368</v>
      </c>
      <c r="V450">
        <v>0.42648779264769099</v>
      </c>
      <c r="W450">
        <v>2610.0500000000002</v>
      </c>
      <c r="X450">
        <v>2682.9</v>
      </c>
      <c r="Y450">
        <v>2610.0500000000002</v>
      </c>
      <c r="Z450">
        <v>2835</v>
      </c>
      <c r="AA450">
        <v>2475</v>
      </c>
      <c r="AB450">
        <v>2835</v>
      </c>
      <c r="AC450" s="1">
        <f>(Table2[[#This Row],[Close Price]]/Table2[[#This Row],[Day Low]])-1</f>
        <v>1.423344380375835E-2</v>
      </c>
      <c r="AD450" s="1">
        <f>(Table2[[#This Row],[Day High]]/Table2[[#This Row],[Close Price]])-1</f>
        <v>1.3485947416137956E-2</v>
      </c>
      <c r="AE450" s="1">
        <f>(Table2[[#This Row],[Close Price]]/Table2[[#This Row],[Current Week Low]])-1</f>
        <v>1.423344380375835E-2</v>
      </c>
      <c r="AF450" s="1">
        <f>(Table2[[#This Row],[Current Week High]]/Table2[[#This Row],[Close Price]])-1</f>
        <v>7.0942883046237526E-2</v>
      </c>
      <c r="AG450" s="1">
        <f>(Table2[[#This Row],[Close Price]]/Table2[[#This Row],[Current Month Low]])-1</f>
        <v>6.9575757575757402E-2</v>
      </c>
      <c r="AH450" s="1">
        <f>(Table2[[#This Row],[Current Month High]]/Table2[[#This Row],[Close Price]])-1</f>
        <v>7.0942883046237526E-2</v>
      </c>
      <c r="AI450">
        <v>7.0942883046237499</v>
      </c>
      <c r="AJ450">
        <v>57.285879801550699</v>
      </c>
      <c r="AK450" t="str">
        <f>IF(AND(Table2[[#This Row],[20D EMA]]&gt;Table2[[#This Row],[50D EMA]],Table2[[#This Row],[50D EMA]]&gt;Table2[[#This Row],[200D EMA]]),"Uptrend","Downtrend/NoTrend")</f>
        <v>Uptrend</v>
      </c>
      <c r="AL450">
        <v>0.22</v>
      </c>
      <c r="AM450" t="s">
        <v>3191</v>
      </c>
      <c r="AN450">
        <v>2.65</v>
      </c>
      <c r="AO450" t="s">
        <v>3191</v>
      </c>
      <c r="AQ450">
        <f>(Table2[[#This Row],[Sharpe Ratio]]-AVERAGE(Table2[Sharpe Ratio]))/_xlfn.STDEV.P(Table2[Sharpe Ratio])</f>
        <v>-0.77082524510946515</v>
      </c>
      <c r="AR4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0.15359020702092857</v>
      </c>
      <c r="AS450">
        <f>_xlfn.RANK.AVG(Table2[[#This Row],[1Y Return vs Nifty Z-Score]],Table2[1Y Return vs Nifty Z-Score])</f>
        <v>303</v>
      </c>
      <c r="AT450">
        <f>_xlfn.RANK.AVG(Table2[[#This Row],[6M Return vs Nifty Z-Score]],Table2[6M Return vs Nifty Z-Score])</f>
        <v>436</v>
      </c>
      <c r="AU450">
        <f>_xlfn.RANK.AVG(Table2[[#This Row],[Sharpe Ratio Z-Score]],Table2[Sharpe Ratio Z-Score])</f>
        <v>548.5</v>
      </c>
      <c r="AV450">
        <f>(Table2[[#This Row],[Rank 1Y]]+Table2[[#This Row],[Rank 6M]]+Table2[[#This Row],[Rank Sharpe]])/3</f>
        <v>429.16666666666669</v>
      </c>
    </row>
    <row r="451" spans="1:48" x14ac:dyDescent="0.3">
      <c r="A451" t="s">
        <v>216</v>
      </c>
      <c r="B451" t="s">
        <v>217</v>
      </c>
      <c r="C451" t="s">
        <v>3145</v>
      </c>
      <c r="D451" t="s">
        <v>34</v>
      </c>
      <c r="E451">
        <v>117756.69672392801</v>
      </c>
      <c r="F451">
        <v>103.27</v>
      </c>
      <c r="G451">
        <v>12.829853997506399</v>
      </c>
      <c r="H451">
        <f>(Table2[[#This Row],[1Y Return vs Nifty]]-AVERAGE(Table2[1Y Return vs Nifty]))/_xlfn.STDEV.P(Table2[1Y Return vs Nifty])</f>
        <v>-0.18868369737569529</v>
      </c>
      <c r="I451">
        <v>-3.3208450519910402</v>
      </c>
      <c r="J451">
        <f>(Table2[[#This Row],[1M Return vs Nifty]]-AVERAGE(Table2[1M Return vs Nifty]))/_xlfn.STDEV.P(Table2[1M Return vs Nifty])</f>
        <v>-0.35476130582875576</v>
      </c>
      <c r="K451">
        <v>-33.279873387435103</v>
      </c>
      <c r="L451">
        <f>(Table2[[#This Row],[6M Return vs Nifty]]-AVERAGE(Table2[6M Return vs Nifty]))/_xlfn.STDEV.P(Table2[6M Return vs Nifty])</f>
        <v>-1.323514504075761</v>
      </c>
      <c r="M451">
        <v>-1.1339770146044601</v>
      </c>
      <c r="N451">
        <f>(Table2[[#This Row],[1W Return vs Nifty]]-AVERAGE(Table2[1W Return vs Nifty]))/_xlfn.STDEV.P(Table2[1W Return vs Nifty])</f>
        <v>-0.27967733725836103</v>
      </c>
      <c r="O451">
        <v>105.6</v>
      </c>
      <c r="P451">
        <v>109.66541314260201</v>
      </c>
      <c r="Q451">
        <v>110.11530881397201</v>
      </c>
      <c r="R451">
        <v>33.735581620726698</v>
      </c>
      <c r="S451" s="1">
        <f>(Table2[[#This Row],[Close Price]]-Table2[[#This Row],[20D EMA]])/Table2[[#This Row],[20D EMA]]</f>
        <v>-2.2064393939393925E-2</v>
      </c>
      <c r="T451" s="1">
        <f>(Table2[[#This Row],[Close Price]]-Table2[[#This Row],[50D EMA]])/Table2[[#This Row],[50D EMA]]</f>
        <v>-5.8317503753766167E-2</v>
      </c>
      <c r="U451" s="1">
        <f>(Table2[[#This Row],[Close Price]]-Table2[[#This Row],[200D EMA]])/Table2[[#This Row],[200D EMA]]</f>
        <v>-6.2164915012284307E-2</v>
      </c>
      <c r="V451">
        <v>1.0085410545801901</v>
      </c>
      <c r="W451">
        <v>102.42</v>
      </c>
      <c r="X451">
        <v>104.12</v>
      </c>
      <c r="Y451">
        <v>102.02</v>
      </c>
      <c r="Z451">
        <v>105.7</v>
      </c>
      <c r="AA451">
        <v>100.8</v>
      </c>
      <c r="AB451">
        <v>107.4</v>
      </c>
      <c r="AC451" s="1">
        <f>(Table2[[#This Row],[Close Price]]/Table2[[#This Row],[Day Low]])-1</f>
        <v>8.2991603202497988E-3</v>
      </c>
      <c r="AD451" s="1">
        <f>(Table2[[#This Row],[Day High]]/Table2[[#This Row],[Close Price]])-1</f>
        <v>8.2308511668442996E-3</v>
      </c>
      <c r="AE451" s="1">
        <f>(Table2[[#This Row],[Close Price]]/Table2[[#This Row],[Current Week Low]])-1</f>
        <v>1.2252499509900039E-2</v>
      </c>
      <c r="AF451" s="1">
        <f>(Table2[[#This Row],[Current Week High]]/Table2[[#This Row],[Close Price]])-1</f>
        <v>2.3530550982860499E-2</v>
      </c>
      <c r="AG451" s="1">
        <f>(Table2[[#This Row],[Close Price]]/Table2[[#This Row],[Current Month Low]])-1</f>
        <v>2.4503968253968278E-2</v>
      </c>
      <c r="AH451" s="1">
        <f>(Table2[[#This Row],[Current Month High]]/Table2[[#This Row],[Close Price]])-1</f>
        <v>3.9992253316548876E-2</v>
      </c>
      <c r="AI451">
        <v>38.375133146121797</v>
      </c>
      <c r="AJ451">
        <v>53.3333333333333</v>
      </c>
      <c r="AK451" t="str">
        <f>IF(AND(Table2[[#This Row],[20D EMA]]&gt;Table2[[#This Row],[50D EMA]],Table2[[#This Row],[50D EMA]]&gt;Table2[[#This Row],[200D EMA]]),"Uptrend","Downtrend/NoTrend")</f>
        <v>Downtrend/NoTrend</v>
      </c>
      <c r="AL451">
        <v>-0.18</v>
      </c>
      <c r="AM451" t="s">
        <v>3190</v>
      </c>
      <c r="AN451">
        <v>-1.84</v>
      </c>
      <c r="AO451" t="s">
        <v>3190</v>
      </c>
      <c r="AP451">
        <v>0.10408828909712101</v>
      </c>
      <c r="AQ451">
        <f>(Table2[[#This Row],[Sharpe Ratio]]-AVERAGE(Table2[Sharpe Ratio]))/_xlfn.STDEV.P(Table2[Sharpe Ratio])</f>
        <v>0.44885007553738931</v>
      </c>
      <c r="AR4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1">
        <f>_xlfn.RANK.AVG(Table2[[#This Row],[1Y Return vs Nifty Z-Score]],Table2[1Y Return vs Nifty Z-Score])</f>
        <v>361</v>
      </c>
      <c r="AT451">
        <f>_xlfn.RANK.AVG(Table2[[#This Row],[6M Return vs Nifty Z-Score]],Table2[6M Return vs Nifty Z-Score])</f>
        <v>704</v>
      </c>
      <c r="AU451">
        <f>_xlfn.RANK.AVG(Table2[[#This Row],[Sharpe Ratio Z-Score]],Table2[Sharpe Ratio Z-Score])</f>
        <v>223</v>
      </c>
      <c r="AV451">
        <f>(Table2[[#This Row],[Rank 1Y]]+Table2[[#This Row],[Rank 6M]]+Table2[[#This Row],[Rank Sharpe]])/3</f>
        <v>429.33333333333331</v>
      </c>
    </row>
    <row r="452" spans="1:48" x14ac:dyDescent="0.3">
      <c r="A452" t="s">
        <v>1705</v>
      </c>
      <c r="B452" t="s">
        <v>1706</v>
      </c>
      <c r="C452" t="s">
        <v>3157</v>
      </c>
      <c r="D452" t="s">
        <v>1503</v>
      </c>
      <c r="E452">
        <v>5032.7624582400003</v>
      </c>
      <c r="F452">
        <v>891.15</v>
      </c>
      <c r="G452">
        <v>-17.071526102675101</v>
      </c>
      <c r="H452">
        <f>(Table2[[#This Row],[1Y Return vs Nifty]]-AVERAGE(Table2[1Y Return vs Nifty]))/_xlfn.STDEV.P(Table2[1Y Return vs Nifty])</f>
        <v>-0.69815940389878461</v>
      </c>
      <c r="I452">
        <v>5.1212342820595396</v>
      </c>
      <c r="J452">
        <f>(Table2[[#This Row],[1M Return vs Nifty]]-AVERAGE(Table2[1M Return vs Nifty]))/_xlfn.STDEV.P(Table2[1M Return vs Nifty])</f>
        <v>0.61684956186911921</v>
      </c>
      <c r="K452">
        <v>-21.279145614985801</v>
      </c>
      <c r="L452">
        <f>(Table2[[#This Row],[6M Return vs Nifty]]-AVERAGE(Table2[6M Return vs Nifty]))/_xlfn.STDEV.P(Table2[6M Return vs Nifty])</f>
        <v>-0.94235863995904168</v>
      </c>
      <c r="M452">
        <v>0.57650553754273703</v>
      </c>
      <c r="N452">
        <f>(Table2[[#This Row],[1W Return vs Nifty]]-AVERAGE(Table2[1W Return vs Nifty]))/_xlfn.STDEV.P(Table2[1W Return vs Nifty])</f>
        <v>9.7058379186114763E-2</v>
      </c>
      <c r="O452">
        <v>885.98</v>
      </c>
      <c r="P452">
        <v>874.65405274490399</v>
      </c>
      <c r="Q452">
        <v>857.67079884523002</v>
      </c>
      <c r="R452">
        <v>49.679560263474301</v>
      </c>
      <c r="S452" s="1">
        <f>(Table2[[#This Row],[Close Price]]-Table2[[#This Row],[20D EMA]])/Table2[[#This Row],[20D EMA]]</f>
        <v>5.835346170342399E-3</v>
      </c>
      <c r="T452" s="1">
        <f>(Table2[[#This Row],[Close Price]]-Table2[[#This Row],[50D EMA]])/Table2[[#This Row],[50D EMA]]</f>
        <v>1.8859967781921529E-2</v>
      </c>
      <c r="U452" s="1">
        <f>(Table2[[#This Row],[Close Price]]-Table2[[#This Row],[200D EMA]])/Table2[[#This Row],[200D EMA]]</f>
        <v>3.903502509336499E-2</v>
      </c>
      <c r="V452">
        <v>1.01392993404422</v>
      </c>
      <c r="W452">
        <v>866.65</v>
      </c>
      <c r="X452">
        <v>894.85</v>
      </c>
      <c r="Y452">
        <v>866.65</v>
      </c>
      <c r="Z452">
        <v>918</v>
      </c>
      <c r="AA452">
        <v>799</v>
      </c>
      <c r="AB452">
        <v>923.35</v>
      </c>
      <c r="AC452" s="1">
        <f>(Table2[[#This Row],[Close Price]]/Table2[[#This Row],[Day Low]])-1</f>
        <v>2.8269774418738791E-2</v>
      </c>
      <c r="AD452" s="1">
        <f>(Table2[[#This Row],[Day High]]/Table2[[#This Row],[Close Price]])-1</f>
        <v>4.1519385064243686E-3</v>
      </c>
      <c r="AE452" s="1">
        <f>(Table2[[#This Row],[Close Price]]/Table2[[#This Row],[Current Week Low]])-1</f>
        <v>2.8269774418738791E-2</v>
      </c>
      <c r="AF452" s="1">
        <f>(Table2[[#This Row],[Current Week High]]/Table2[[#This Row],[Close Price]])-1</f>
        <v>3.0129607810132963E-2</v>
      </c>
      <c r="AG452" s="1">
        <f>(Table2[[#This Row],[Close Price]]/Table2[[#This Row],[Current Month Low]])-1</f>
        <v>0.11533166458072586</v>
      </c>
      <c r="AH452" s="1">
        <f>(Table2[[#This Row],[Current Month High]]/Table2[[#This Row],[Close Price]])-1</f>
        <v>3.6133086461314079E-2</v>
      </c>
      <c r="AI452">
        <v>24.098075520395</v>
      </c>
      <c r="AJ452">
        <v>15.726251542107599</v>
      </c>
      <c r="AK452" t="str">
        <f>IF(AND(Table2[[#This Row],[20D EMA]]&gt;Table2[[#This Row],[50D EMA]],Table2[[#This Row],[50D EMA]]&gt;Table2[[#This Row],[200D EMA]]),"Uptrend","Downtrend/NoTrend")</f>
        <v>Uptrend</v>
      </c>
      <c r="AL452">
        <v>0.04</v>
      </c>
      <c r="AM452" t="s">
        <v>3191</v>
      </c>
      <c r="AN452">
        <v>-1.76</v>
      </c>
      <c r="AO452" t="s">
        <v>3190</v>
      </c>
      <c r="AP452">
        <v>0.15683276795630999</v>
      </c>
      <c r="AQ452">
        <f>(Table2[[#This Row],[Sharpe Ratio]]-AVERAGE(Table2[Sharpe Ratio]))/_xlfn.STDEV.P(Table2[Sharpe Ratio])</f>
        <v>1.0668940430475815</v>
      </c>
      <c r="AR4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0.14028394024498919</v>
      </c>
      <c r="AS452">
        <f>_xlfn.RANK.AVG(Table2[[#This Row],[1Y Return vs Nifty Z-Score]],Table2[1Y Return vs Nifty Z-Score])</f>
        <v>553</v>
      </c>
      <c r="AT452">
        <f>_xlfn.RANK.AVG(Table2[[#This Row],[6M Return vs Nifty Z-Score]],Table2[6M Return vs Nifty Z-Score])</f>
        <v>638</v>
      </c>
      <c r="AU452">
        <f>_xlfn.RANK.AVG(Table2[[#This Row],[Sharpe Ratio Z-Score]],Table2[Sharpe Ratio Z-Score])</f>
        <v>102</v>
      </c>
      <c r="AV452">
        <f>(Table2[[#This Row],[Rank 1Y]]+Table2[[#This Row],[Rank 6M]]+Table2[[#This Row],[Rank Sharpe]])/3</f>
        <v>431</v>
      </c>
    </row>
    <row r="453" spans="1:48" x14ac:dyDescent="0.3">
      <c r="A453" t="s">
        <v>314</v>
      </c>
      <c r="B453" t="s">
        <v>315</v>
      </c>
      <c r="C453" t="s">
        <v>3147</v>
      </c>
      <c r="D453" t="s">
        <v>195</v>
      </c>
      <c r="E453">
        <v>86242.812779030006</v>
      </c>
      <c r="F453">
        <v>669.3</v>
      </c>
      <c r="G453">
        <v>-4.4687756170435904</v>
      </c>
      <c r="H453">
        <f>(Table2[[#This Row],[1Y Return vs Nifty]]-AVERAGE(Table2[1Y Return vs Nifty]))/_xlfn.STDEV.P(Table2[1Y Return vs Nifty])</f>
        <v>-0.48342700070237338</v>
      </c>
      <c r="I453">
        <v>-1.9158182426955499</v>
      </c>
      <c r="J453">
        <f>(Table2[[#This Row],[1M Return vs Nifty]]-AVERAGE(Table2[1M Return vs Nifty]))/_xlfn.STDEV.P(Table2[1M Return vs Nifty])</f>
        <v>-0.1930547803034427</v>
      </c>
      <c r="K453">
        <v>19.173977071956699</v>
      </c>
      <c r="L453">
        <f>(Table2[[#This Row],[6M Return vs Nifty]]-AVERAGE(Table2[6M Return vs Nifty]))/_xlfn.STDEV.P(Table2[6M Return vs Nifty])</f>
        <v>0.34247551562936451</v>
      </c>
      <c r="M453">
        <v>-2.2750869364631399</v>
      </c>
      <c r="N453">
        <f>(Table2[[#This Row],[1W Return vs Nifty]]-AVERAGE(Table2[1W Return vs Nifty]))/_xlfn.STDEV.P(Table2[1W Return vs Nifty])</f>
        <v>-0.53100808799514743</v>
      </c>
      <c r="O453">
        <v>684.16</v>
      </c>
      <c r="P453">
        <v>676.08706682364095</v>
      </c>
      <c r="Q453">
        <v>616.63315479136202</v>
      </c>
      <c r="R453">
        <v>29.1488160116633</v>
      </c>
      <c r="S453" s="1">
        <f>(Table2[[#This Row],[Close Price]]-Table2[[#This Row],[20D EMA]])/Table2[[#This Row],[20D EMA]]</f>
        <v>-2.1720065481758675E-2</v>
      </c>
      <c r="T453" s="1">
        <f>(Table2[[#This Row],[Close Price]]-Table2[[#This Row],[50D EMA]])/Table2[[#This Row],[50D EMA]]</f>
        <v>-1.0038746718714296E-2</v>
      </c>
      <c r="U453" s="1">
        <f>(Table2[[#This Row],[Close Price]]-Table2[[#This Row],[200D EMA]])/Table2[[#This Row],[200D EMA]]</f>
        <v>8.5410336436511886E-2</v>
      </c>
      <c r="V453">
        <v>0.64990808132648004</v>
      </c>
      <c r="W453">
        <v>654.6</v>
      </c>
      <c r="X453">
        <v>673.8</v>
      </c>
      <c r="Y453">
        <v>654.6</v>
      </c>
      <c r="Z453">
        <v>692.5</v>
      </c>
      <c r="AA453">
        <v>654.6</v>
      </c>
      <c r="AB453">
        <v>719.85</v>
      </c>
      <c r="AC453" s="1">
        <f>(Table2[[#This Row],[Close Price]]/Table2[[#This Row],[Day Low]])-1</f>
        <v>2.2456461961503082E-2</v>
      </c>
      <c r="AD453" s="1">
        <f>(Table2[[#This Row],[Day High]]/Table2[[#This Row],[Close Price]])-1</f>
        <v>6.7234424025099937E-3</v>
      </c>
      <c r="AE453" s="1">
        <f>(Table2[[#This Row],[Close Price]]/Table2[[#This Row],[Current Week Low]])-1</f>
        <v>2.2456461961503082E-2</v>
      </c>
      <c r="AF453" s="1">
        <f>(Table2[[#This Row],[Current Week High]]/Table2[[#This Row],[Close Price]])-1</f>
        <v>3.4663080830718673E-2</v>
      </c>
      <c r="AG453" s="1">
        <f>(Table2[[#This Row],[Close Price]]/Table2[[#This Row],[Current Month Low]])-1</f>
        <v>2.2456461961503082E-2</v>
      </c>
      <c r="AH453" s="1">
        <f>(Table2[[#This Row],[Current Month High]]/Table2[[#This Row],[Close Price]])-1</f>
        <v>7.5526669654863321E-2</v>
      </c>
      <c r="AI453">
        <v>7.5526669654863303</v>
      </c>
      <c r="AJ453">
        <v>37.6310919185687</v>
      </c>
      <c r="AK453" t="str">
        <f>IF(AND(Table2[[#This Row],[20D EMA]]&gt;Table2[[#This Row],[50D EMA]],Table2[[#This Row],[50D EMA]]&gt;Table2[[#This Row],[200D EMA]]),"Uptrend","Downtrend/NoTrend")</f>
        <v>Uptrend</v>
      </c>
      <c r="AL453">
        <v>0.01</v>
      </c>
      <c r="AM453" t="s">
        <v>3191</v>
      </c>
      <c r="AN453">
        <v>-3.51</v>
      </c>
      <c r="AO453" t="s">
        <v>3190</v>
      </c>
      <c r="AP453">
        <v>-1.6334947921021001E-2</v>
      </c>
      <c r="AQ453">
        <f>(Table2[[#This Row],[Sharpe Ratio]]-AVERAGE(Table2[Sharpe Ratio]))/_xlfn.STDEV.P(Table2[Sharpe Ratio])</f>
        <v>-0.96223326051772318</v>
      </c>
      <c r="AR4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-1.8272476138893223</v>
      </c>
      <c r="AS453">
        <f>_xlfn.RANK.AVG(Table2[[#This Row],[1Y Return vs Nifty Z-Score]],Table2[1Y Return vs Nifty Z-Score])</f>
        <v>477</v>
      </c>
      <c r="AT453">
        <f>_xlfn.RANK.AVG(Table2[[#This Row],[6M Return vs Nifty Z-Score]],Table2[6M Return vs Nifty Z-Score])</f>
        <v>206</v>
      </c>
      <c r="AU453">
        <f>_xlfn.RANK.AVG(Table2[[#This Row],[Sharpe Ratio Z-Score]],Table2[Sharpe Ratio Z-Score])</f>
        <v>613</v>
      </c>
      <c r="AV453">
        <f>(Table2[[#This Row],[Rank 1Y]]+Table2[[#This Row],[Rank 6M]]+Table2[[#This Row],[Rank Sharpe]])/3</f>
        <v>432</v>
      </c>
    </row>
    <row r="454" spans="1:48" x14ac:dyDescent="0.3">
      <c r="A454" t="s">
        <v>634</v>
      </c>
      <c r="B454" t="s">
        <v>635</v>
      </c>
      <c r="C454" t="s">
        <v>3159</v>
      </c>
      <c r="D454" t="s">
        <v>395</v>
      </c>
      <c r="E454">
        <v>30059.518234200001</v>
      </c>
      <c r="F454">
        <v>6576.05</v>
      </c>
      <c r="G454">
        <v>3.7895710160736201E-2</v>
      </c>
      <c r="H454">
        <f>(Table2[[#This Row],[1Y Return vs Nifty]]-AVERAGE(Table2[1Y Return vs Nifty]))/_xlfn.STDEV.P(Table2[1Y Return vs Nifty])</f>
        <v>-0.40663992429311974</v>
      </c>
      <c r="I454">
        <v>5.3003541215147196</v>
      </c>
      <c r="J454">
        <f>(Table2[[#This Row],[1M Return vs Nifty]]-AVERAGE(Table2[1M Return vs Nifty]))/_xlfn.STDEV.P(Table2[1M Return vs Nifty])</f>
        <v>0.63746471789270609</v>
      </c>
      <c r="K454">
        <v>5.4461686510259204</v>
      </c>
      <c r="L454">
        <f>(Table2[[#This Row],[6M Return vs Nifty]]-AVERAGE(Table2[6M Return vs Nifty]))/_xlfn.STDEV.P(Table2[6M Return vs Nifty])</f>
        <v>-9.3534264804204015E-2</v>
      </c>
      <c r="M454">
        <v>-0.68938915243032195</v>
      </c>
      <c r="N454">
        <f>(Table2[[#This Row],[1W Return vs Nifty]]-AVERAGE(Table2[1W Return vs Nifty]))/_xlfn.STDEV.P(Table2[1W Return vs Nifty])</f>
        <v>-0.18175635784326197</v>
      </c>
      <c r="O454">
        <v>6572.99</v>
      </c>
      <c r="P454">
        <v>6483.0703914506503</v>
      </c>
      <c r="Q454">
        <v>6021.2125491381903</v>
      </c>
      <c r="R454">
        <v>57.084828666375699</v>
      </c>
      <c r="S454" s="1">
        <f>(Table2[[#This Row],[Close Price]]-Table2[[#This Row],[20D EMA]])/Table2[[#This Row],[20D EMA]]</f>
        <v>4.6554155719092836E-4</v>
      </c>
      <c r="T454" s="1">
        <f>(Table2[[#This Row],[Close Price]]-Table2[[#This Row],[50D EMA]])/Table2[[#This Row],[50D EMA]]</f>
        <v>1.4341909455736268E-2</v>
      </c>
      <c r="U454" s="1">
        <f>(Table2[[#This Row],[Close Price]]-Table2[[#This Row],[200D EMA]])/Table2[[#This Row],[200D EMA]]</f>
        <v>9.2147129225860519E-2</v>
      </c>
      <c r="V454">
        <v>1.1971500574973699</v>
      </c>
      <c r="W454">
        <v>6500</v>
      </c>
      <c r="X454">
        <v>6690</v>
      </c>
      <c r="Y454">
        <v>6495.35</v>
      </c>
      <c r="Z454">
        <v>6912.25</v>
      </c>
      <c r="AA454">
        <v>6300.05</v>
      </c>
      <c r="AB454">
        <v>6919.6</v>
      </c>
      <c r="AC454" s="1">
        <f>(Table2[[#This Row],[Close Price]]/Table2[[#This Row],[Day Low]])-1</f>
        <v>1.1700000000000044E-2</v>
      </c>
      <c r="AD454" s="1">
        <f>(Table2[[#This Row],[Day High]]/Table2[[#This Row],[Close Price]])-1</f>
        <v>1.7328031264969068E-2</v>
      </c>
      <c r="AE454" s="1">
        <f>(Table2[[#This Row],[Close Price]]/Table2[[#This Row],[Current Week Low]])-1</f>
        <v>1.2424272748966514E-2</v>
      </c>
      <c r="AF454" s="1">
        <f>(Table2[[#This Row],[Current Week High]]/Table2[[#This Row],[Close Price]])-1</f>
        <v>5.1124915412747773E-2</v>
      </c>
      <c r="AG454" s="1">
        <f>(Table2[[#This Row],[Close Price]]/Table2[[#This Row],[Current Month Low]])-1</f>
        <v>4.3809176117649784E-2</v>
      </c>
      <c r="AH454" s="1">
        <f>(Table2[[#This Row],[Current Month High]]/Table2[[#This Row],[Close Price]])-1</f>
        <v>5.2242607644406691E-2</v>
      </c>
      <c r="AI454">
        <v>9.4403175158339803</v>
      </c>
      <c r="AJ454">
        <v>36.633838226433099</v>
      </c>
      <c r="AK454" t="str">
        <f>IF(AND(Table2[[#This Row],[20D EMA]]&gt;Table2[[#This Row],[50D EMA]],Table2[[#This Row],[50D EMA]]&gt;Table2[[#This Row],[200D EMA]]),"Uptrend","Downtrend/NoTrend")</f>
        <v>Uptrend</v>
      </c>
      <c r="AL454">
        <v>-0.02</v>
      </c>
      <c r="AM454" t="s">
        <v>3190</v>
      </c>
      <c r="AN454">
        <v>-0.36</v>
      </c>
      <c r="AO454" t="s">
        <v>3190</v>
      </c>
      <c r="AP454">
        <v>1.0078253734759001E-2</v>
      </c>
      <c r="AQ454">
        <f>(Table2[[#This Row],[Sharpe Ratio]]-AVERAGE(Table2[Sharpe Ratio]))/_xlfn.STDEV.P(Table2[Sharpe Ratio])</f>
        <v>-0.65273129369449723</v>
      </c>
      <c r="AR4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-0.69719712274237677</v>
      </c>
      <c r="AS454">
        <f>_xlfn.RANK.AVG(Table2[[#This Row],[1Y Return vs Nifty Z-Score]],Table2[1Y Return vs Nifty Z-Score])</f>
        <v>442</v>
      </c>
      <c r="AT454">
        <f>_xlfn.RANK.AVG(Table2[[#This Row],[6M Return vs Nifty Z-Score]],Table2[6M Return vs Nifty Z-Score])</f>
        <v>352</v>
      </c>
      <c r="AU454">
        <f>_xlfn.RANK.AVG(Table2[[#This Row],[Sharpe Ratio Z-Score]],Table2[Sharpe Ratio Z-Score])</f>
        <v>502</v>
      </c>
      <c r="AV454">
        <f>(Table2[[#This Row],[Rank 1Y]]+Table2[[#This Row],[Rank 6M]]+Table2[[#This Row],[Rank Sharpe]])/3</f>
        <v>432</v>
      </c>
    </row>
    <row r="455" spans="1:48" x14ac:dyDescent="0.3">
      <c r="A455" t="s">
        <v>73</v>
      </c>
      <c r="B455" t="s">
        <v>74</v>
      </c>
      <c r="C455" t="s">
        <v>3151</v>
      </c>
      <c r="D455" t="s">
        <v>60</v>
      </c>
      <c r="E455">
        <v>328197.22648067999</v>
      </c>
      <c r="F455">
        <v>910.15</v>
      </c>
      <c r="G455">
        <v>9.8000491683338993</v>
      </c>
      <c r="H455">
        <f>(Table2[[#This Row],[1Y Return vs Nifty]]-AVERAGE(Table2[1Y Return vs Nifty]))/_xlfn.STDEV.P(Table2[1Y Return vs Nifty])</f>
        <v>-0.24030713250805419</v>
      </c>
      <c r="I455">
        <v>-6.7388715200598899</v>
      </c>
      <c r="J455">
        <f>(Table2[[#This Row],[1M Return vs Nifty]]-AVERAGE(Table2[1M Return vs Nifty]))/_xlfn.STDEV.P(Table2[1M Return vs Nifty])</f>
        <v>-0.74814681324274956</v>
      </c>
      <c r="K455">
        <v>-19.294778973582101</v>
      </c>
      <c r="L455">
        <f>(Table2[[#This Row],[6M Return vs Nifty]]-AVERAGE(Table2[6M Return vs Nifty]))/_xlfn.STDEV.P(Table2[6M Return vs Nifty])</f>
        <v>-0.87933304715582705</v>
      </c>
      <c r="M455">
        <v>-3.8779334579370799</v>
      </c>
      <c r="N455">
        <f>(Table2[[#This Row],[1W Return vs Nifty]]-AVERAGE(Table2[1W Return vs Nifty]))/_xlfn.STDEV.P(Table2[1W Return vs Nifty])</f>
        <v>-0.88403684696143925</v>
      </c>
      <c r="O455">
        <v>942.06</v>
      </c>
      <c r="P455">
        <v>981.22749810883397</v>
      </c>
      <c r="Q455">
        <v>937.89451617265001</v>
      </c>
      <c r="R455">
        <v>21.168949987666799</v>
      </c>
      <c r="S455" s="1">
        <f>(Table2[[#This Row],[Close Price]]-Table2[[#This Row],[20D EMA]])/Table2[[#This Row],[20D EMA]]</f>
        <v>-3.3872577118230232E-2</v>
      </c>
      <c r="T455" s="1">
        <f>(Table2[[#This Row],[Close Price]]-Table2[[#This Row],[50D EMA]])/Table2[[#This Row],[50D EMA]]</f>
        <v>-7.2437327985431524E-2</v>
      </c>
      <c r="U455" s="1">
        <f>(Table2[[#This Row],[Close Price]]-Table2[[#This Row],[200D EMA]])/Table2[[#This Row],[200D EMA]]</f>
        <v>-2.9581702093610232E-2</v>
      </c>
      <c r="V455">
        <v>0.868292980593384</v>
      </c>
      <c r="W455">
        <v>886.8</v>
      </c>
      <c r="X455">
        <v>917.7</v>
      </c>
      <c r="Y455">
        <v>886.8</v>
      </c>
      <c r="Z455">
        <v>940</v>
      </c>
      <c r="AA455">
        <v>886.8</v>
      </c>
      <c r="AB455">
        <v>984.5</v>
      </c>
      <c r="AC455" s="1">
        <f>(Table2[[#This Row],[Close Price]]/Table2[[#This Row],[Day Low]])-1</f>
        <v>2.6330626973387394E-2</v>
      </c>
      <c r="AD455" s="1">
        <f>(Table2[[#This Row],[Day High]]/Table2[[#This Row],[Close Price]])-1</f>
        <v>8.2953359336372934E-3</v>
      </c>
      <c r="AE455" s="1">
        <f>(Table2[[#This Row],[Close Price]]/Table2[[#This Row],[Current Week Low]])-1</f>
        <v>2.6330626973387394E-2</v>
      </c>
      <c r="AF455" s="1">
        <f>(Table2[[#This Row],[Current Week High]]/Table2[[#This Row],[Close Price]])-1</f>
        <v>3.279679173762573E-2</v>
      </c>
      <c r="AG455" s="1">
        <f>(Table2[[#This Row],[Close Price]]/Table2[[#This Row],[Current Month Low]])-1</f>
        <v>2.6330626973387394E-2</v>
      </c>
      <c r="AH455" s="1">
        <f>(Table2[[#This Row],[Current Month High]]/Table2[[#This Row],[Close Price]])-1</f>
        <v>8.1689831346481334E-2</v>
      </c>
      <c r="AI455">
        <v>29.5390869636873</v>
      </c>
      <c r="AJ455">
        <v>46.361662780413198</v>
      </c>
      <c r="AK455" t="str">
        <f>IF(AND(Table2[[#This Row],[20D EMA]]&gt;Table2[[#This Row],[50D EMA]],Table2[[#This Row],[50D EMA]]&gt;Table2[[#This Row],[200D EMA]]),"Uptrend","Downtrend/NoTrend")</f>
        <v>Downtrend/NoTrend</v>
      </c>
      <c r="AL455">
        <v>-0.16</v>
      </c>
      <c r="AM455" t="s">
        <v>3190</v>
      </c>
      <c r="AN455">
        <v>-5.7</v>
      </c>
      <c r="AO455" t="s">
        <v>3190</v>
      </c>
      <c r="AP455">
        <v>7.9947575732335005E-2</v>
      </c>
      <c r="AQ455">
        <f>(Table2[[#This Row],[Sharpe Ratio]]-AVERAGE(Table2[Sharpe Ratio]))/_xlfn.STDEV.P(Table2[Sharpe Ratio])</f>
        <v>0.16597644422651056</v>
      </c>
      <c r="AR4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5">
        <f>_xlfn.RANK.AVG(Table2[[#This Row],[1Y Return vs Nifty Z-Score]],Table2[1Y Return vs Nifty Z-Score])</f>
        <v>376</v>
      </c>
      <c r="AT455">
        <f>_xlfn.RANK.AVG(Table2[[#This Row],[6M Return vs Nifty Z-Score]],Table2[6M Return vs Nifty Z-Score])</f>
        <v>625</v>
      </c>
      <c r="AU455">
        <f>_xlfn.RANK.AVG(Table2[[#This Row],[Sharpe Ratio Z-Score]],Table2[Sharpe Ratio Z-Score])</f>
        <v>296</v>
      </c>
      <c r="AV455">
        <f>(Table2[[#This Row],[Rank 1Y]]+Table2[[#This Row],[Rank 6M]]+Table2[[#This Row],[Rank Sharpe]])/3</f>
        <v>432.33333333333331</v>
      </c>
    </row>
    <row r="456" spans="1:48" x14ac:dyDescent="0.3">
      <c r="A456" t="s">
        <v>1893</v>
      </c>
      <c r="B456" t="s">
        <v>1894</v>
      </c>
      <c r="C456" t="s">
        <v>3152</v>
      </c>
      <c r="D456" t="s">
        <v>117</v>
      </c>
      <c r="E456">
        <v>3872.5554986239999</v>
      </c>
      <c r="F456">
        <v>218.65</v>
      </c>
      <c r="G456">
        <v>-15.8070931216124</v>
      </c>
      <c r="H456">
        <f>(Table2[[#This Row],[1Y Return vs Nifty]]-AVERAGE(Table2[1Y Return vs Nifty]))/_xlfn.STDEV.P(Table2[1Y Return vs Nifty])</f>
        <v>-0.67661531850139822</v>
      </c>
      <c r="I456">
        <v>2.0070329328343699</v>
      </c>
      <c r="J456">
        <f>(Table2[[#This Row],[1M Return vs Nifty]]-AVERAGE(Table2[1M Return vs Nifty]))/_xlfn.STDEV.P(Table2[1M Return vs Nifty])</f>
        <v>0.25843171771285489</v>
      </c>
      <c r="K456">
        <v>-8.4270766427900803</v>
      </c>
      <c r="L456">
        <f>(Table2[[#This Row],[6M Return vs Nifty]]-AVERAGE(Table2[6M Return vs Nifty]))/_xlfn.STDEV.P(Table2[6M Return vs Nifty])</f>
        <v>-0.53416327483868598</v>
      </c>
      <c r="M456">
        <v>-1.48462991260523</v>
      </c>
      <c r="N456">
        <f>(Table2[[#This Row],[1W Return vs Nifty]]-AVERAGE(Table2[1W Return vs Nifty]))/_xlfn.STDEV.P(Table2[1W Return vs Nifty])</f>
        <v>-0.35690903458600698</v>
      </c>
      <c r="O456">
        <v>222.69</v>
      </c>
      <c r="P456">
        <v>223.95827791444199</v>
      </c>
      <c r="Q456">
        <v>216.20167897623301</v>
      </c>
      <c r="R456">
        <v>37.433347899652802</v>
      </c>
      <c r="S456" s="1">
        <f>(Table2[[#This Row],[Close Price]]-Table2[[#This Row],[20D EMA]])/Table2[[#This Row],[20D EMA]]</f>
        <v>-1.8141811486820206E-2</v>
      </c>
      <c r="T456" s="1">
        <f>(Table2[[#This Row],[Close Price]]-Table2[[#This Row],[50D EMA]])/Table2[[#This Row],[50D EMA]]</f>
        <v>-2.3702083994724635E-2</v>
      </c>
      <c r="U456" s="1">
        <f>(Table2[[#This Row],[Close Price]]-Table2[[#This Row],[200D EMA]])/Table2[[#This Row],[200D EMA]]</f>
        <v>1.1324246117608258E-2</v>
      </c>
      <c r="V456">
        <v>0.58642084508563597</v>
      </c>
      <c r="W456">
        <v>209.1</v>
      </c>
      <c r="X456">
        <v>220.8</v>
      </c>
      <c r="Y456">
        <v>209.1</v>
      </c>
      <c r="Z456">
        <v>230</v>
      </c>
      <c r="AA456">
        <v>209.01</v>
      </c>
      <c r="AB456">
        <v>246.13</v>
      </c>
      <c r="AC456" s="1">
        <f>(Table2[[#This Row],[Close Price]]/Table2[[#This Row],[Day Low]])-1</f>
        <v>4.5671927307508353E-2</v>
      </c>
      <c r="AD456" s="1">
        <f>(Table2[[#This Row],[Day High]]/Table2[[#This Row],[Close Price]])-1</f>
        <v>9.8330665447061705E-3</v>
      </c>
      <c r="AE456" s="1">
        <f>(Table2[[#This Row],[Close Price]]/Table2[[#This Row],[Current Week Low]])-1</f>
        <v>4.5671927307508353E-2</v>
      </c>
      <c r="AF456" s="1">
        <f>(Table2[[#This Row],[Current Week High]]/Table2[[#This Row],[Close Price]])-1</f>
        <v>5.1909444317402187E-2</v>
      </c>
      <c r="AG456" s="1">
        <f>(Table2[[#This Row],[Close Price]]/Table2[[#This Row],[Current Month Low]])-1</f>
        <v>4.6122195110281927E-2</v>
      </c>
      <c r="AH456" s="1">
        <f>(Table2[[#This Row],[Current Month High]]/Table2[[#This Row],[Close Price]])-1</f>
        <v>0.12568031099931387</v>
      </c>
      <c r="AI456">
        <v>25.748913789160699</v>
      </c>
      <c r="AJ456">
        <v>37.472492926752501</v>
      </c>
      <c r="AK456" t="str">
        <f>IF(AND(Table2[[#This Row],[20D EMA]]&gt;Table2[[#This Row],[50D EMA]],Table2[[#This Row],[50D EMA]]&gt;Table2[[#This Row],[200D EMA]]),"Uptrend","Downtrend/NoTrend")</f>
        <v>Downtrend/NoTrend</v>
      </c>
      <c r="AL456">
        <v>-0.15</v>
      </c>
      <c r="AM456" t="s">
        <v>3190</v>
      </c>
      <c r="AN456">
        <v>-10.32</v>
      </c>
      <c r="AO456" t="s">
        <v>3190</v>
      </c>
      <c r="AP456">
        <v>9.2235137425368E-2</v>
      </c>
      <c r="AQ456">
        <f>(Table2[[#This Row],[Sharpe Ratio]]-AVERAGE(Table2[Sharpe Ratio]))/_xlfn.STDEV.P(Table2[Sharpe Ratio])</f>
        <v>0.30995840298398758</v>
      </c>
      <c r="AR4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56">
        <f>_xlfn.RANK.AVG(Table2[[#This Row],[1Y Return vs Nifty Z-Score]],Table2[1Y Return vs Nifty Z-Score])</f>
        <v>543</v>
      </c>
      <c r="AT456">
        <f>_xlfn.RANK.AVG(Table2[[#This Row],[6M Return vs Nifty Z-Score]],Table2[6M Return vs Nifty Z-Score])</f>
        <v>494</v>
      </c>
      <c r="AU456">
        <f>_xlfn.RANK.AVG(Table2[[#This Row],[Sharpe Ratio Z-Score]],Table2[Sharpe Ratio Z-Score])</f>
        <v>264</v>
      </c>
      <c r="AV456">
        <f>(Table2[[#This Row],[Rank 1Y]]+Table2[[#This Row],[Rank 6M]]+Table2[[#This Row],[Rank Sharpe]])/3</f>
        <v>433.66666666666669</v>
      </c>
    </row>
    <row r="457" spans="1:48" x14ac:dyDescent="0.3">
      <c r="A457" t="s">
        <v>694</v>
      </c>
      <c r="B457" t="s">
        <v>695</v>
      </c>
      <c r="C457" t="s">
        <v>3145</v>
      </c>
      <c r="D457" t="s">
        <v>54</v>
      </c>
      <c r="E457">
        <v>26257.975088625</v>
      </c>
      <c r="F457">
        <v>889.5</v>
      </c>
      <c r="G457">
        <v>-11.640454434828801</v>
      </c>
      <c r="H457">
        <f>(Table2[[#This Row],[1Y Return vs Nifty]]-AVERAGE(Table2[1Y Return vs Nifty]))/_xlfn.STDEV.P(Table2[1Y Return vs Nifty])</f>
        <v>-0.60562190008180417</v>
      </c>
      <c r="I457">
        <v>19.877807516244001</v>
      </c>
      <c r="J457">
        <f>(Table2[[#This Row],[1M Return vs Nifty]]-AVERAGE(Table2[1M Return vs Nifty]))/_xlfn.STDEV.P(Table2[1M Return vs Nifty])</f>
        <v>2.3152044762186246</v>
      </c>
      <c r="K457">
        <v>16.124615805730301</v>
      </c>
      <c r="L457">
        <f>(Table2[[#This Row],[6M Return vs Nifty]]-AVERAGE(Table2[6M Return vs Nifty]))/_xlfn.STDEV.P(Table2[6M Return vs Nifty])</f>
        <v>0.24562456204795857</v>
      </c>
      <c r="M457">
        <v>12.1018790078767</v>
      </c>
      <c r="N457">
        <f>(Table2[[#This Row],[1W Return vs Nifty]]-AVERAGE(Table2[1W Return vs Nifty]))/_xlfn.STDEV.P(Table2[1W Return vs Nifty])</f>
        <v>2.635534919730659</v>
      </c>
      <c r="O457">
        <v>827.6</v>
      </c>
      <c r="P457">
        <v>793.38157601838498</v>
      </c>
      <c r="Q457">
        <v>751.44594557871699</v>
      </c>
      <c r="R457">
        <v>80.743468369875202</v>
      </c>
      <c r="S457" s="1">
        <f>(Table2[[#This Row],[Close Price]]-Table2[[#This Row],[20D EMA]])/Table2[[#This Row],[20D EMA]]</f>
        <v>7.4794586756887355E-2</v>
      </c>
      <c r="T457" s="1">
        <f>(Table2[[#This Row],[Close Price]]-Table2[[#This Row],[50D EMA]])/Table2[[#This Row],[50D EMA]]</f>
        <v>0.12115031012440308</v>
      </c>
      <c r="U457" s="1">
        <f>(Table2[[#This Row],[Close Price]]-Table2[[#This Row],[200D EMA]])/Table2[[#This Row],[200D EMA]]</f>
        <v>0.18371787782414922</v>
      </c>
      <c r="V457">
        <v>1.40784178881925</v>
      </c>
      <c r="W457">
        <v>868.15</v>
      </c>
      <c r="X457">
        <v>903.35</v>
      </c>
      <c r="Y457">
        <v>799.7</v>
      </c>
      <c r="Z457">
        <v>921.7</v>
      </c>
      <c r="AA457">
        <v>777</v>
      </c>
      <c r="AB457">
        <v>921.7</v>
      </c>
      <c r="AC457" s="1">
        <f>(Table2[[#This Row],[Close Price]]/Table2[[#This Row],[Day Low]])-1</f>
        <v>2.4592524333352461E-2</v>
      </c>
      <c r="AD457" s="1">
        <f>(Table2[[#This Row],[Day High]]/Table2[[#This Row],[Close Price]])-1</f>
        <v>1.5570545250140455E-2</v>
      </c>
      <c r="AE457" s="1">
        <f>(Table2[[#This Row],[Close Price]]/Table2[[#This Row],[Current Week Low]])-1</f>
        <v>0.11229210954107782</v>
      </c>
      <c r="AF457" s="1">
        <f>(Table2[[#This Row],[Current Week High]]/Table2[[#This Row],[Close Price]])-1</f>
        <v>3.6200112422709374E-2</v>
      </c>
      <c r="AG457" s="1">
        <f>(Table2[[#This Row],[Close Price]]/Table2[[#This Row],[Current Month Low]])-1</f>
        <v>0.14478764478764483</v>
      </c>
      <c r="AH457" s="1">
        <f>(Table2[[#This Row],[Current Month High]]/Table2[[#This Row],[Close Price]])-1</f>
        <v>3.6200112422709374E-2</v>
      </c>
      <c r="AI457">
        <v>3.6200112422709299</v>
      </c>
      <c r="AJ457">
        <v>48.237646862761402</v>
      </c>
      <c r="AK457" t="str">
        <f>IF(AND(Table2[[#This Row],[20D EMA]]&gt;Table2[[#This Row],[50D EMA]],Table2[[#This Row],[50D EMA]]&gt;Table2[[#This Row],[200D EMA]]),"Uptrend","Downtrend/NoTrend")</f>
        <v>Uptrend</v>
      </c>
      <c r="AL457">
        <v>0.15</v>
      </c>
      <c r="AM457" t="s">
        <v>3191</v>
      </c>
      <c r="AN457">
        <v>7.77</v>
      </c>
      <c r="AO457" t="s">
        <v>3191</v>
      </c>
      <c r="AQ457">
        <f>(Table2[[#This Row],[Sharpe Ratio]]-AVERAGE(Table2[Sharpe Ratio]))/_xlfn.STDEV.P(Table2[Sharpe Ratio])</f>
        <v>-0.77082524510946515</v>
      </c>
      <c r="AR4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3.8199168128059728</v>
      </c>
      <c r="AS457">
        <f>_xlfn.RANK.AVG(Table2[[#This Row],[1Y Return vs Nifty Z-Score]],Table2[1Y Return vs Nifty Z-Score])</f>
        <v>526</v>
      </c>
      <c r="AT457">
        <f>_xlfn.RANK.AVG(Table2[[#This Row],[6M Return vs Nifty Z-Score]],Table2[6M Return vs Nifty Z-Score])</f>
        <v>227</v>
      </c>
      <c r="AU457">
        <f>_xlfn.RANK.AVG(Table2[[#This Row],[Sharpe Ratio Z-Score]],Table2[Sharpe Ratio Z-Score])</f>
        <v>548.5</v>
      </c>
      <c r="AV457">
        <f>(Table2[[#This Row],[Rank 1Y]]+Table2[[#This Row],[Rank 6M]]+Table2[[#This Row],[Rank Sharpe]])/3</f>
        <v>433.83333333333331</v>
      </c>
    </row>
    <row r="458" spans="1:48" x14ac:dyDescent="0.3">
      <c r="A458" t="s">
        <v>782</v>
      </c>
      <c r="B458" t="s">
        <v>783</v>
      </c>
      <c r="C458" t="s">
        <v>3149</v>
      </c>
      <c r="D458" t="s">
        <v>275</v>
      </c>
      <c r="E458">
        <v>20895.997209779998</v>
      </c>
      <c r="F458">
        <v>425.25</v>
      </c>
      <c r="G458">
        <v>2.0099401239560102</v>
      </c>
      <c r="H458">
        <f>(Table2[[#This Row],[1Y Return vs Nifty]]-AVERAGE(Table2[1Y Return vs Nifty]))/_xlfn.STDEV.P(Table2[1Y Return vs Nifty])</f>
        <v>-0.3730391768477816</v>
      </c>
      <c r="I458">
        <v>3.6730163778481701</v>
      </c>
      <c r="J458">
        <f>(Table2[[#This Row],[1M Return vs Nifty]]-AVERAGE(Table2[1M Return vs Nifty]))/_xlfn.STDEV.P(Table2[1M Return vs Nifty])</f>
        <v>0.45017211205519209</v>
      </c>
      <c r="K458">
        <v>-31.4975273267797</v>
      </c>
      <c r="L458">
        <f>(Table2[[#This Row],[6M Return vs Nifty]]-AVERAGE(Table2[6M Return vs Nifty]))/_xlfn.STDEV.P(Table2[6M Return vs Nifty])</f>
        <v>-1.2669052995520351</v>
      </c>
      <c r="M458">
        <v>0.78815530215860496</v>
      </c>
      <c r="N458">
        <f>(Table2[[#This Row],[1W Return vs Nifty]]-AVERAGE(Table2[1W Return vs Nifty]))/_xlfn.STDEV.P(Table2[1W Return vs Nifty])</f>
        <v>0.14367447919120963</v>
      </c>
      <c r="O458">
        <v>418.4</v>
      </c>
      <c r="P458">
        <v>406.94927434283397</v>
      </c>
      <c r="Q458">
        <v>385.33016055066099</v>
      </c>
      <c r="R458">
        <v>50.497911283639503</v>
      </c>
      <c r="S458" s="1">
        <f>(Table2[[#This Row],[Close Price]]-Table2[[#This Row],[20D EMA]])/Table2[[#This Row],[20D EMA]]</f>
        <v>1.6371892925430266E-2</v>
      </c>
      <c r="T458" s="1">
        <f>(Table2[[#This Row],[Close Price]]-Table2[[#This Row],[50D EMA]])/Table2[[#This Row],[50D EMA]]</f>
        <v>4.4970532719880461E-2</v>
      </c>
      <c r="U458" s="1">
        <f>(Table2[[#This Row],[Close Price]]-Table2[[#This Row],[200D EMA]])/Table2[[#This Row],[200D EMA]]</f>
        <v>0.10359905228360804</v>
      </c>
      <c r="V458">
        <v>0.41188421554273102</v>
      </c>
      <c r="W458">
        <v>411</v>
      </c>
      <c r="X458">
        <v>427.1</v>
      </c>
      <c r="Y458">
        <v>411</v>
      </c>
      <c r="Z458">
        <v>436.35</v>
      </c>
      <c r="AA458">
        <v>401.7</v>
      </c>
      <c r="AB458">
        <v>436.35</v>
      </c>
      <c r="AC458" s="1">
        <f>(Table2[[#This Row],[Close Price]]/Table2[[#This Row],[Day Low]])-1</f>
        <v>3.4671532846715314E-2</v>
      </c>
      <c r="AD458" s="1">
        <f>(Table2[[#This Row],[Day High]]/Table2[[#This Row],[Close Price]])-1</f>
        <v>4.3503821281598576E-3</v>
      </c>
      <c r="AE458" s="1">
        <f>(Table2[[#This Row],[Close Price]]/Table2[[#This Row],[Current Week Low]])-1</f>
        <v>3.4671532846715314E-2</v>
      </c>
      <c r="AF458" s="1">
        <f>(Table2[[#This Row],[Current Week High]]/Table2[[#This Row],[Close Price]])-1</f>
        <v>2.610229276895959E-2</v>
      </c>
      <c r="AG458" s="1">
        <f>(Table2[[#This Row],[Close Price]]/Table2[[#This Row],[Current Month Low]])-1</f>
        <v>5.8625840179238331E-2</v>
      </c>
      <c r="AH458" s="1">
        <f>(Table2[[#This Row],[Current Month High]]/Table2[[#This Row],[Close Price]])-1</f>
        <v>2.610229276895959E-2</v>
      </c>
      <c r="AI458">
        <v>31.216931216931201</v>
      </c>
      <c r="AJ458">
        <v>36.692381870781098</v>
      </c>
      <c r="AK458" t="str">
        <f>IF(AND(Table2[[#This Row],[20D EMA]]&gt;Table2[[#This Row],[50D EMA]],Table2[[#This Row],[50D EMA]]&gt;Table2[[#This Row],[200D EMA]]),"Uptrend","Downtrend/NoTrend")</f>
        <v>Uptrend</v>
      </c>
      <c r="AL458">
        <v>0.14000000000000001</v>
      </c>
      <c r="AM458" t="s">
        <v>3191</v>
      </c>
      <c r="AN458">
        <v>1.89</v>
      </c>
      <c r="AO458" t="s">
        <v>3191</v>
      </c>
      <c r="AP458">
        <v>0.120896874003958</v>
      </c>
      <c r="AQ458">
        <f>(Table2[[#This Row],[Sharpe Ratio]]-AVERAGE(Table2[Sharpe Ratio]))/_xlfn.STDEV.P(Table2[Sharpe Ratio])</f>
        <v>0.64580802694283068</v>
      </c>
      <c r="AR4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-0.40028985821058433</v>
      </c>
      <c r="AS458">
        <f>_xlfn.RANK.AVG(Table2[[#This Row],[1Y Return vs Nifty Z-Score]],Table2[1Y Return vs Nifty Z-Score])</f>
        <v>430</v>
      </c>
      <c r="AT458">
        <f>_xlfn.RANK.AVG(Table2[[#This Row],[6M Return vs Nifty Z-Score]],Table2[6M Return vs Nifty Z-Score])</f>
        <v>700</v>
      </c>
      <c r="AU458">
        <f>_xlfn.RANK.AVG(Table2[[#This Row],[Sharpe Ratio Z-Score]],Table2[Sharpe Ratio Z-Score])</f>
        <v>173</v>
      </c>
      <c r="AV458">
        <f>(Table2[[#This Row],[Rank 1Y]]+Table2[[#This Row],[Rank 6M]]+Table2[[#This Row],[Rank Sharpe]])/3</f>
        <v>434.33333333333331</v>
      </c>
    </row>
    <row r="459" spans="1:48" x14ac:dyDescent="0.3">
      <c r="A459" t="s">
        <v>833</v>
      </c>
      <c r="B459" t="s">
        <v>834</v>
      </c>
      <c r="C459" t="s">
        <v>3145</v>
      </c>
      <c r="D459" t="s">
        <v>594</v>
      </c>
      <c r="E459">
        <v>19347.073276200001</v>
      </c>
      <c r="F459">
        <v>374.25</v>
      </c>
      <c r="G459">
        <v>-0.35915281748602301</v>
      </c>
      <c r="H459">
        <f>(Table2[[#This Row],[1Y Return vs Nifty]]-AVERAGE(Table2[1Y Return vs Nifty]))/_xlfn.STDEV.P(Table2[1Y Return vs Nifty])</f>
        <v>-0.41340504946356488</v>
      </c>
      <c r="I459">
        <v>17.8893240740564</v>
      </c>
      <c r="J459">
        <f>(Table2[[#This Row],[1M Return vs Nifty]]-AVERAGE(Table2[1M Return vs Nifty]))/_xlfn.STDEV.P(Table2[1M Return vs Nifty])</f>
        <v>2.0863471004209315</v>
      </c>
      <c r="K459">
        <v>5.4205384100376204</v>
      </c>
      <c r="L459">
        <f>(Table2[[#This Row],[6M Return vs Nifty]]-AVERAGE(Table2[6M Return vs Nifty]))/_xlfn.STDEV.P(Table2[6M Return vs Nifty])</f>
        <v>-9.4348308488608118E-2</v>
      </c>
      <c r="M459">
        <v>6.8890529128911702</v>
      </c>
      <c r="N459">
        <f>(Table2[[#This Row],[1W Return vs Nifty]]-AVERAGE(Table2[1W Return vs Nifty]))/_xlfn.STDEV.P(Table2[1W Return vs Nifty])</f>
        <v>1.487404077279463</v>
      </c>
      <c r="O459">
        <v>366.24</v>
      </c>
      <c r="P459">
        <v>348.64153856998797</v>
      </c>
      <c r="Q459">
        <v>328.03730407860098</v>
      </c>
      <c r="R459">
        <v>63.829058140494801</v>
      </c>
      <c r="S459" s="1">
        <f>(Table2[[#This Row],[Close Price]]-Table2[[#This Row],[20D EMA]])/Table2[[#This Row],[20D EMA]]</f>
        <v>2.187090432503274E-2</v>
      </c>
      <c r="T459" s="1">
        <f>(Table2[[#This Row],[Close Price]]-Table2[[#This Row],[50D EMA]])/Table2[[#This Row],[50D EMA]]</f>
        <v>7.3452123734450717E-2</v>
      </c>
      <c r="U459" s="1">
        <f>(Table2[[#This Row],[Close Price]]-Table2[[#This Row],[200D EMA]])/Table2[[#This Row],[200D EMA]]</f>
        <v>0.14087634347319838</v>
      </c>
      <c r="V459">
        <v>2.7678427944650199</v>
      </c>
      <c r="W459">
        <v>371</v>
      </c>
      <c r="X459">
        <v>382.95</v>
      </c>
      <c r="Y459">
        <v>365</v>
      </c>
      <c r="Z459">
        <v>401.65</v>
      </c>
      <c r="AA459">
        <v>338.15</v>
      </c>
      <c r="AB459">
        <v>401.65</v>
      </c>
      <c r="AC459" s="1">
        <f>(Table2[[#This Row],[Close Price]]/Table2[[#This Row],[Day Low]])-1</f>
        <v>8.7601078167116597E-3</v>
      </c>
      <c r="AD459" s="1">
        <f>(Table2[[#This Row],[Day High]]/Table2[[#This Row],[Close Price]])-1</f>
        <v>2.3246492985971923E-2</v>
      </c>
      <c r="AE459" s="1">
        <f>(Table2[[#This Row],[Close Price]]/Table2[[#This Row],[Current Week Low]])-1</f>
        <v>2.5342465753424692E-2</v>
      </c>
      <c r="AF459" s="1">
        <f>(Table2[[#This Row],[Current Week High]]/Table2[[#This Row],[Close Price]])-1</f>
        <v>7.321309285237132E-2</v>
      </c>
      <c r="AG459" s="1">
        <f>(Table2[[#This Row],[Close Price]]/Table2[[#This Row],[Current Month Low]])-1</f>
        <v>0.10675735620286853</v>
      </c>
      <c r="AH459" s="1">
        <f>(Table2[[#This Row],[Current Month High]]/Table2[[#This Row],[Close Price]])-1</f>
        <v>7.321309285237132E-2</v>
      </c>
      <c r="AI459">
        <v>7.3213092852371302</v>
      </c>
      <c r="AJ459">
        <v>34.573894282632097</v>
      </c>
      <c r="AK459" t="str">
        <f>IF(AND(Table2[[#This Row],[20D EMA]]&gt;Table2[[#This Row],[50D EMA]],Table2[[#This Row],[50D EMA]]&gt;Table2[[#This Row],[200D EMA]]),"Uptrend","Downtrend/NoTrend")</f>
        <v>Uptrend</v>
      </c>
      <c r="AL459">
        <v>0.16</v>
      </c>
      <c r="AM459" t="s">
        <v>3191</v>
      </c>
      <c r="AN459">
        <v>6.32</v>
      </c>
      <c r="AO459" t="s">
        <v>3191</v>
      </c>
      <c r="AP459">
        <v>9.2475728750430006E-3</v>
      </c>
      <c r="AQ459">
        <f>(Table2[[#This Row],[Sharpe Ratio]]-AVERAGE(Table2[Sharpe Ratio]))/_xlfn.STDEV.P(Table2[Sharpe Ratio])</f>
        <v>-0.66246496260881638</v>
      </c>
      <c r="AR4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2.403532857139405</v>
      </c>
      <c r="AS459">
        <f>_xlfn.RANK.AVG(Table2[[#This Row],[1Y Return vs Nifty Z-Score]],Table2[1Y Return vs Nifty Z-Score])</f>
        <v>446</v>
      </c>
      <c r="AT459">
        <f>_xlfn.RANK.AVG(Table2[[#This Row],[6M Return vs Nifty Z-Score]],Table2[6M Return vs Nifty Z-Score])</f>
        <v>353</v>
      </c>
      <c r="AU459">
        <f>_xlfn.RANK.AVG(Table2[[#This Row],[Sharpe Ratio Z-Score]],Table2[Sharpe Ratio Z-Score])</f>
        <v>504</v>
      </c>
      <c r="AV459">
        <f>(Table2[[#This Row],[Rank 1Y]]+Table2[[#This Row],[Rank 6M]]+Table2[[#This Row],[Rank Sharpe]])/3</f>
        <v>434.33333333333331</v>
      </c>
    </row>
    <row r="460" spans="1:48" x14ac:dyDescent="0.3">
      <c r="A460" t="s">
        <v>800</v>
      </c>
      <c r="B460" t="s">
        <v>801</v>
      </c>
      <c r="C460" t="s">
        <v>3151</v>
      </c>
      <c r="D460" t="s">
        <v>190</v>
      </c>
      <c r="E460">
        <v>20062.579307644999</v>
      </c>
      <c r="F460">
        <v>533.15</v>
      </c>
      <c r="G460">
        <v>-16.136157271707901</v>
      </c>
      <c r="H460">
        <f>(Table2[[#This Row],[1Y Return vs Nifty]]-AVERAGE(Table2[1Y Return vs Nifty]))/_xlfn.STDEV.P(Table2[1Y Return vs Nifty])</f>
        <v>-0.68222208948653784</v>
      </c>
      <c r="I460">
        <v>-4.3353832021728103</v>
      </c>
      <c r="J460">
        <f>(Table2[[#This Row],[1M Return vs Nifty]]-AVERAGE(Table2[1M Return vs Nifty]))/_xlfn.STDEV.P(Table2[1M Return vs Nifty])</f>
        <v>-0.47152593849867197</v>
      </c>
      <c r="K460">
        <v>-2.7709904816657902</v>
      </c>
      <c r="L460">
        <f>(Table2[[#This Row],[6M Return vs Nifty]]-AVERAGE(Table2[6M Return vs Nifty]))/_xlfn.STDEV.P(Table2[6M Return vs Nifty])</f>
        <v>-0.35451996910424149</v>
      </c>
      <c r="M460">
        <v>-2.5841486561319398</v>
      </c>
      <c r="N460">
        <f>(Table2[[#This Row],[1W Return vs Nifty]]-AVERAGE(Table2[1W Return vs Nifty]))/_xlfn.STDEV.P(Table2[1W Return vs Nifty])</f>
        <v>-0.59907928126094534</v>
      </c>
      <c r="O460">
        <v>547.23</v>
      </c>
      <c r="P460">
        <v>556.51877919523201</v>
      </c>
      <c r="Q460">
        <v>530.47559381245696</v>
      </c>
      <c r="R460">
        <v>34.871721266616198</v>
      </c>
      <c r="S460" s="1">
        <f>(Table2[[#This Row],[Close Price]]-Table2[[#This Row],[20D EMA]])/Table2[[#This Row],[20D EMA]]</f>
        <v>-2.572958353891424E-2</v>
      </c>
      <c r="T460" s="1">
        <f>(Table2[[#This Row],[Close Price]]-Table2[[#This Row],[50D EMA]])/Table2[[#This Row],[50D EMA]]</f>
        <v>-4.199099845116646E-2</v>
      </c>
      <c r="U460" s="1">
        <f>(Table2[[#This Row],[Close Price]]-Table2[[#This Row],[200D EMA]])/Table2[[#This Row],[200D EMA]]</f>
        <v>5.0415254136809851E-3</v>
      </c>
      <c r="V460">
        <v>0.94959720564156003</v>
      </c>
      <c r="W460">
        <v>518.65</v>
      </c>
      <c r="X460">
        <v>538</v>
      </c>
      <c r="Y460">
        <v>518.65</v>
      </c>
      <c r="Z460">
        <v>558</v>
      </c>
      <c r="AA460">
        <v>518.65</v>
      </c>
      <c r="AB460">
        <v>578</v>
      </c>
      <c r="AC460" s="1">
        <f>(Table2[[#This Row],[Close Price]]/Table2[[#This Row],[Day Low]])-1</f>
        <v>2.795719656801321E-2</v>
      </c>
      <c r="AD460" s="1">
        <f>(Table2[[#This Row],[Day High]]/Table2[[#This Row],[Close Price]])-1</f>
        <v>9.0968770514865405E-3</v>
      </c>
      <c r="AE460" s="1">
        <f>(Table2[[#This Row],[Close Price]]/Table2[[#This Row],[Current Week Low]])-1</f>
        <v>2.795719656801321E-2</v>
      </c>
      <c r="AF460" s="1">
        <f>(Table2[[#This Row],[Current Week High]]/Table2[[#This Row],[Close Price]])-1</f>
        <v>4.6609772109162506E-2</v>
      </c>
      <c r="AG460" s="1">
        <f>(Table2[[#This Row],[Close Price]]/Table2[[#This Row],[Current Month Low]])-1</f>
        <v>2.795719656801321E-2</v>
      </c>
      <c r="AH460" s="1">
        <f>(Table2[[#This Row],[Current Month High]]/Table2[[#This Row],[Close Price]])-1</f>
        <v>8.4122667166838694E-2</v>
      </c>
      <c r="AI460">
        <v>16.7401294194879</v>
      </c>
      <c r="AJ460">
        <v>31.059488692232001</v>
      </c>
      <c r="AK460" t="str">
        <f>IF(AND(Table2[[#This Row],[20D EMA]]&gt;Table2[[#This Row],[50D EMA]],Table2[[#This Row],[50D EMA]]&gt;Table2[[#This Row],[200D EMA]]),"Uptrend","Downtrend/NoTrend")</f>
        <v>Downtrend/NoTrend</v>
      </c>
      <c r="AL460">
        <v>-0.04</v>
      </c>
      <c r="AM460" t="s">
        <v>3190</v>
      </c>
      <c r="AN460">
        <v>-6.4</v>
      </c>
      <c r="AO460" t="s">
        <v>3190</v>
      </c>
      <c r="AP460">
        <v>7.2470387779260001E-2</v>
      </c>
      <c r="AQ460">
        <f>(Table2[[#This Row],[Sharpe Ratio]]-AVERAGE(Table2[Sharpe Ratio]))/_xlfn.STDEV.P(Table2[Sharpe Ratio])</f>
        <v>7.8361000709187945E-2</v>
      </c>
      <c r="AR4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0">
        <f>_xlfn.RANK.AVG(Table2[[#This Row],[1Y Return vs Nifty Z-Score]],Table2[1Y Return vs Nifty Z-Score])</f>
        <v>545</v>
      </c>
      <c r="AT460">
        <f>_xlfn.RANK.AVG(Table2[[#This Row],[6M Return vs Nifty Z-Score]],Table2[6M Return vs Nifty Z-Score])</f>
        <v>440</v>
      </c>
      <c r="AU460">
        <f>_xlfn.RANK.AVG(Table2[[#This Row],[Sharpe Ratio Z-Score]],Table2[Sharpe Ratio Z-Score])</f>
        <v>321</v>
      </c>
      <c r="AV460">
        <f>(Table2[[#This Row],[Rank 1Y]]+Table2[[#This Row],[Rank 6M]]+Table2[[#This Row],[Rank Sharpe]])/3</f>
        <v>435.33333333333331</v>
      </c>
    </row>
    <row r="461" spans="1:48" x14ac:dyDescent="0.3">
      <c r="A461" t="s">
        <v>1699</v>
      </c>
      <c r="B461" t="s">
        <v>1700</v>
      </c>
      <c r="C461" t="s">
        <v>3155</v>
      </c>
      <c r="D461" t="s">
        <v>824</v>
      </c>
      <c r="E461">
        <v>5059.6063176999996</v>
      </c>
      <c r="F461">
        <v>403.65</v>
      </c>
      <c r="G461">
        <v>-21.189778629372402</v>
      </c>
      <c r="H461">
        <f>(Table2[[#This Row],[1Y Return vs Nifty]]-AVERAGE(Table2[1Y Return vs Nifty]))/_xlfn.STDEV.P(Table2[1Y Return vs Nifty])</f>
        <v>-0.7683283930441005</v>
      </c>
      <c r="I461">
        <v>3.67594872107217</v>
      </c>
      <c r="J461">
        <f>(Table2[[#This Row],[1M Return vs Nifty]]-AVERAGE(Table2[1M Return vs Nifty]))/_xlfn.STDEV.P(Table2[1M Return vs Nifty])</f>
        <v>0.45050959959013703</v>
      </c>
      <c r="K461">
        <v>14.139588894175599</v>
      </c>
      <c r="L461">
        <f>(Table2[[#This Row],[6M Return vs Nifty]]-AVERAGE(Table2[6M Return vs Nifty]))/_xlfn.STDEV.P(Table2[6M Return vs Nifty])</f>
        <v>0.18257799836325006</v>
      </c>
      <c r="M461">
        <v>2.5701441179698898</v>
      </c>
      <c r="N461">
        <f>(Table2[[#This Row],[1W Return vs Nifty]]-AVERAGE(Table2[1W Return vs Nifty]))/_xlfn.STDEV.P(Table2[1W Return vs Nifty])</f>
        <v>0.5361595310720163</v>
      </c>
      <c r="O461">
        <v>399.97</v>
      </c>
      <c r="P461">
        <v>385.19563187746598</v>
      </c>
      <c r="Q461">
        <v>357.09494542648503</v>
      </c>
      <c r="R461">
        <v>62.398570965725497</v>
      </c>
      <c r="S461" s="1">
        <f>(Table2[[#This Row],[Close Price]]-Table2[[#This Row],[20D EMA]])/Table2[[#This Row],[20D EMA]]</f>
        <v>9.200690051753755E-3</v>
      </c>
      <c r="T461" s="1">
        <f>(Table2[[#This Row],[Close Price]]-Table2[[#This Row],[50D EMA]])/Table2[[#This Row],[50D EMA]]</f>
        <v>4.7909079426955922E-2</v>
      </c>
      <c r="U461" s="1">
        <f>(Table2[[#This Row],[Close Price]]-Table2[[#This Row],[200D EMA]])/Table2[[#This Row],[200D EMA]]</f>
        <v>0.13037164252748915</v>
      </c>
      <c r="V461">
        <v>1.18684276904592</v>
      </c>
      <c r="W461">
        <v>399.6</v>
      </c>
      <c r="X461">
        <v>411.75</v>
      </c>
      <c r="Y461">
        <v>396.05</v>
      </c>
      <c r="Z461">
        <v>427</v>
      </c>
      <c r="AA461">
        <v>372.95</v>
      </c>
      <c r="AB461">
        <v>427</v>
      </c>
      <c r="AC461" s="1">
        <f>(Table2[[#This Row],[Close Price]]/Table2[[#This Row],[Day Low]])-1</f>
        <v>1.0135135135135087E-2</v>
      </c>
      <c r="AD461" s="1">
        <f>(Table2[[#This Row],[Day High]]/Table2[[#This Row],[Close Price]])-1</f>
        <v>2.006688963210701E-2</v>
      </c>
      <c r="AE461" s="1">
        <f>(Table2[[#This Row],[Close Price]]/Table2[[#This Row],[Current Week Low]])-1</f>
        <v>1.9189496275722639E-2</v>
      </c>
      <c r="AF461" s="1">
        <f>(Table2[[#This Row],[Current Week High]]/Table2[[#This Row],[Close Price]])-1</f>
        <v>5.7847144803666595E-2</v>
      </c>
      <c r="AG461" s="1">
        <f>(Table2[[#This Row],[Close Price]]/Table2[[#This Row],[Current Month Low]])-1</f>
        <v>8.2316664432229514E-2</v>
      </c>
      <c r="AH461" s="1">
        <f>(Table2[[#This Row],[Current Month High]]/Table2[[#This Row],[Close Price]])-1</f>
        <v>5.7847144803666595E-2</v>
      </c>
      <c r="AI461">
        <v>11.4579462405549</v>
      </c>
      <c r="AJ461">
        <v>50.643776824034298</v>
      </c>
      <c r="AK461" t="str">
        <f>IF(AND(Table2[[#This Row],[20D EMA]]&gt;Table2[[#This Row],[50D EMA]],Table2[[#This Row],[50D EMA]]&gt;Table2[[#This Row],[200D EMA]]),"Uptrend","Downtrend/NoTrend")</f>
        <v>Uptrend</v>
      </c>
      <c r="AL461">
        <v>0.16</v>
      </c>
      <c r="AM461" t="s">
        <v>3191</v>
      </c>
      <c r="AN461">
        <v>2.1</v>
      </c>
      <c r="AO461" t="s">
        <v>3191</v>
      </c>
      <c r="AP461">
        <v>1.7679688613409E-2</v>
      </c>
      <c r="AQ461">
        <f>(Table2[[#This Row],[Sharpe Ratio]]-AVERAGE(Table2[Sharpe Ratio]))/_xlfn.STDEV.P(Table2[Sharpe Ratio])</f>
        <v>-0.56365996200661705</v>
      </c>
      <c r="AR4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-0.16274122602531427</v>
      </c>
      <c r="AS461">
        <f>_xlfn.RANK.AVG(Table2[[#This Row],[1Y Return vs Nifty Z-Score]],Table2[1Y Return vs Nifty Z-Score])</f>
        <v>578</v>
      </c>
      <c r="AT461">
        <f>_xlfn.RANK.AVG(Table2[[#This Row],[6M Return vs Nifty Z-Score]],Table2[6M Return vs Nifty Z-Score])</f>
        <v>248</v>
      </c>
      <c r="AU461">
        <f>_xlfn.RANK.AVG(Table2[[#This Row],[Sharpe Ratio Z-Score]],Table2[Sharpe Ratio Z-Score])</f>
        <v>481</v>
      </c>
      <c r="AV461">
        <f>(Table2[[#This Row],[Rank 1Y]]+Table2[[#This Row],[Rank 6M]]+Table2[[#This Row],[Rank Sharpe]])/3</f>
        <v>435.66666666666669</v>
      </c>
    </row>
    <row r="462" spans="1:48" x14ac:dyDescent="0.3">
      <c r="A462" t="s">
        <v>1132</v>
      </c>
      <c r="B462" t="s">
        <v>1133</v>
      </c>
      <c r="C462" t="s">
        <v>3157</v>
      </c>
      <c r="D462" t="s">
        <v>538</v>
      </c>
      <c r="E462">
        <v>11201.859942375</v>
      </c>
      <c r="F462">
        <v>347.15</v>
      </c>
      <c r="G462">
        <v>-3.87926491296122</v>
      </c>
      <c r="H462">
        <f>(Table2[[#This Row],[1Y Return vs Nifty]]-AVERAGE(Table2[1Y Return vs Nifty]))/_xlfn.STDEV.P(Table2[1Y Return vs Nifty])</f>
        <v>-0.47338260203384946</v>
      </c>
      <c r="I462">
        <v>6.7870209033656597</v>
      </c>
      <c r="J462">
        <f>(Table2[[#This Row],[1M Return vs Nifty]]-AVERAGE(Table2[1M Return vs Nifty]))/_xlfn.STDEV.P(Table2[1M Return vs Nifty])</f>
        <v>0.80856730349216344</v>
      </c>
      <c r="K462">
        <v>2.61064587505208</v>
      </c>
      <c r="L462">
        <f>(Table2[[#This Row],[6M Return vs Nifty]]-AVERAGE(Table2[6M Return vs Nifty]))/_xlfn.STDEV.P(Table2[6M Return vs Nifty])</f>
        <v>-0.18359348074443577</v>
      </c>
      <c r="M462">
        <v>-2.5364080884972902</v>
      </c>
      <c r="N462">
        <f>(Table2[[#This Row],[1W Return vs Nifty]]-AVERAGE(Table2[1W Return vs Nifty]))/_xlfn.STDEV.P(Table2[1W Return vs Nifty])</f>
        <v>-0.58856436725101979</v>
      </c>
      <c r="O462">
        <v>352.71</v>
      </c>
      <c r="P462">
        <v>341.94633566082501</v>
      </c>
      <c r="Q462">
        <v>312.54033511761901</v>
      </c>
      <c r="R462">
        <v>43.4843457690639</v>
      </c>
      <c r="S462" s="1">
        <f>(Table2[[#This Row],[Close Price]]-Table2[[#This Row],[20D EMA]])/Table2[[#This Row],[20D EMA]]</f>
        <v>-1.5763658529670276E-2</v>
      </c>
      <c r="T462" s="1">
        <f>(Table2[[#This Row],[Close Price]]-Table2[[#This Row],[50D EMA]])/Table2[[#This Row],[50D EMA]]</f>
        <v>1.5217780676370382E-2</v>
      </c>
      <c r="U462" s="1">
        <f>(Table2[[#This Row],[Close Price]]-Table2[[#This Row],[200D EMA]])/Table2[[#This Row],[200D EMA]]</f>
        <v>0.11073663458304105</v>
      </c>
      <c r="V462">
        <v>0.67452511768638701</v>
      </c>
      <c r="W462">
        <v>341.05</v>
      </c>
      <c r="X462">
        <v>351</v>
      </c>
      <c r="Y462">
        <v>341.05</v>
      </c>
      <c r="Z462">
        <v>372.55</v>
      </c>
      <c r="AA462">
        <v>341.05</v>
      </c>
      <c r="AB462">
        <v>374.95</v>
      </c>
      <c r="AC462" s="1">
        <f>(Table2[[#This Row],[Close Price]]/Table2[[#This Row],[Day Low]])-1</f>
        <v>1.788594047793568E-2</v>
      </c>
      <c r="AD462" s="1">
        <f>(Table2[[#This Row],[Day High]]/Table2[[#This Row],[Close Price]])-1</f>
        <v>1.1090306783811066E-2</v>
      </c>
      <c r="AE462" s="1">
        <f>(Table2[[#This Row],[Close Price]]/Table2[[#This Row],[Current Week Low]])-1</f>
        <v>1.788594047793568E-2</v>
      </c>
      <c r="AF462" s="1">
        <f>(Table2[[#This Row],[Current Week High]]/Table2[[#This Row],[Close Price]])-1</f>
        <v>7.3167218781506671E-2</v>
      </c>
      <c r="AG462" s="1">
        <f>(Table2[[#This Row],[Close Price]]/Table2[[#This Row],[Current Month Low]])-1</f>
        <v>1.788594047793568E-2</v>
      </c>
      <c r="AH462" s="1">
        <f>(Table2[[#This Row],[Current Month High]]/Table2[[#This Row],[Close Price]])-1</f>
        <v>8.0080656776609471E-2</v>
      </c>
      <c r="AI462">
        <v>15.512026501512301</v>
      </c>
      <c r="AJ462">
        <v>43.095630667765803</v>
      </c>
      <c r="AK462" t="str">
        <f>IF(AND(Table2[[#This Row],[20D EMA]]&gt;Table2[[#This Row],[50D EMA]],Table2[[#This Row],[50D EMA]]&gt;Table2[[#This Row],[200D EMA]]),"Uptrend","Downtrend/NoTrend")</f>
        <v>Uptrend</v>
      </c>
      <c r="AL462">
        <v>7.0000000000000007E-2</v>
      </c>
      <c r="AM462" t="s">
        <v>3191</v>
      </c>
      <c r="AN462">
        <v>-3.17</v>
      </c>
      <c r="AO462" t="s">
        <v>3190</v>
      </c>
      <c r="AP462">
        <v>2.9417469272522999E-2</v>
      </c>
      <c r="AQ462">
        <f>(Table2[[#This Row],[Sharpe Ratio]]-AVERAGE(Table2[Sharpe Ratio]))/_xlfn.STDEV.P(Table2[Sharpe Ratio])</f>
        <v>-0.42612017234085259</v>
      </c>
      <c r="AR4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-0.86309331887799412</v>
      </c>
      <c r="AS462">
        <f>_xlfn.RANK.AVG(Table2[[#This Row],[1Y Return vs Nifty Z-Score]],Table2[1Y Return vs Nifty Z-Score])</f>
        <v>472</v>
      </c>
      <c r="AT462">
        <f>_xlfn.RANK.AVG(Table2[[#This Row],[6M Return vs Nifty Z-Score]],Table2[6M Return vs Nifty Z-Score])</f>
        <v>389</v>
      </c>
      <c r="AU462">
        <f>_xlfn.RANK.AVG(Table2[[#This Row],[Sharpe Ratio Z-Score]],Table2[Sharpe Ratio Z-Score])</f>
        <v>447</v>
      </c>
      <c r="AV462">
        <f>(Table2[[#This Row],[Rank 1Y]]+Table2[[#This Row],[Rank 6M]]+Table2[[#This Row],[Rank Sharpe]])/3</f>
        <v>436</v>
      </c>
    </row>
    <row r="463" spans="1:48" x14ac:dyDescent="0.3">
      <c r="A463" t="s">
        <v>1684</v>
      </c>
      <c r="B463" t="s">
        <v>1685</v>
      </c>
      <c r="C463" t="s">
        <v>3156</v>
      </c>
      <c r="D463" t="s">
        <v>133</v>
      </c>
      <c r="E463">
        <v>5251.6949999999997</v>
      </c>
      <c r="F463">
        <v>196.3</v>
      </c>
      <c r="G463">
        <v>28.097275070117298</v>
      </c>
      <c r="H463">
        <f>(Table2[[#This Row],[1Y Return vs Nifty]]-AVERAGE(Table2[1Y Return vs Nifty]))/_xlfn.STDEV.P(Table2[1Y Return vs Nifty])</f>
        <v>7.1450788447142199E-2</v>
      </c>
      <c r="I463">
        <v>-2.1876077772262001</v>
      </c>
      <c r="J463">
        <f>(Table2[[#This Row],[1M Return vs Nifty]]-AVERAGE(Table2[1M Return vs Nifty]))/_xlfn.STDEV.P(Table2[1M Return vs Nifty])</f>
        <v>-0.22433542278821569</v>
      </c>
      <c r="K463">
        <v>-15.1378386656645</v>
      </c>
      <c r="L463">
        <f>(Table2[[#This Row],[6M Return vs Nifty]]-AVERAGE(Table2[6M Return vs Nifty]))/_xlfn.STDEV.P(Table2[6M Return vs Nifty])</f>
        <v>-0.74730420647306106</v>
      </c>
      <c r="M463">
        <v>7.3764309672768202E-2</v>
      </c>
      <c r="N463">
        <f>(Table2[[#This Row],[1W Return vs Nifty]]-AVERAGE(Table2[1W Return vs Nifty]))/_xlfn.STDEV.P(Table2[1W Return vs Nifty])</f>
        <v>-1.3670944787409824E-2</v>
      </c>
      <c r="O463">
        <v>190.23</v>
      </c>
      <c r="P463">
        <v>194.66989182131101</v>
      </c>
      <c r="Q463">
        <v>188.98627163084601</v>
      </c>
      <c r="R463">
        <v>40.700272963666798</v>
      </c>
      <c r="S463" s="1">
        <f>(Table2[[#This Row],[Close Price]]-Table2[[#This Row],[20D EMA]])/Table2[[#This Row],[20D EMA]]</f>
        <v>3.1908742049098576E-2</v>
      </c>
      <c r="T463" s="1">
        <f>(Table2[[#This Row],[Close Price]]-Table2[[#This Row],[50D EMA]])/Table2[[#This Row],[50D EMA]]</f>
        <v>8.3737046516946141E-3</v>
      </c>
      <c r="U463" s="1">
        <f>(Table2[[#This Row],[Close Price]]-Table2[[#This Row],[200D EMA]])/Table2[[#This Row],[200D EMA]]</f>
        <v>3.8699786529680778E-2</v>
      </c>
      <c r="V463">
        <v>0.84638237243563796</v>
      </c>
      <c r="W463">
        <v>179.44</v>
      </c>
      <c r="X463">
        <v>199.8</v>
      </c>
      <c r="Y463">
        <v>179.44</v>
      </c>
      <c r="Z463">
        <v>199.8</v>
      </c>
      <c r="AA463">
        <v>179</v>
      </c>
      <c r="AB463">
        <v>201.61</v>
      </c>
      <c r="AC463" s="1">
        <f>(Table2[[#This Row],[Close Price]]/Table2[[#This Row],[Day Low]])-1</f>
        <v>9.3958983504235372E-2</v>
      </c>
      <c r="AD463" s="1">
        <f>(Table2[[#This Row],[Day High]]/Table2[[#This Row],[Close Price]])-1</f>
        <v>1.7829852266938451E-2</v>
      </c>
      <c r="AE463" s="1">
        <f>(Table2[[#This Row],[Close Price]]/Table2[[#This Row],[Current Week Low]])-1</f>
        <v>9.3958983504235372E-2</v>
      </c>
      <c r="AF463" s="1">
        <f>(Table2[[#This Row],[Current Week High]]/Table2[[#This Row],[Close Price]])-1</f>
        <v>1.7829852266938451E-2</v>
      </c>
      <c r="AG463" s="1">
        <f>(Table2[[#This Row],[Close Price]]/Table2[[#This Row],[Current Month Low]])-1</f>
        <v>9.6648044692737578E-2</v>
      </c>
      <c r="AH463" s="1">
        <f>(Table2[[#This Row],[Current Month High]]/Table2[[#This Row],[Close Price]])-1</f>
        <v>2.7050433010697983E-2</v>
      </c>
      <c r="AI463">
        <v>34.971981660723301</v>
      </c>
      <c r="AJ463">
        <v>59.399106780349101</v>
      </c>
      <c r="AK463" t="str">
        <f>IF(AND(Table2[[#This Row],[20D EMA]]&gt;Table2[[#This Row],[50D EMA]],Table2[[#This Row],[50D EMA]]&gt;Table2[[#This Row],[200D EMA]]),"Uptrend","Downtrend/NoTrend")</f>
        <v>Downtrend/NoTrend</v>
      </c>
      <c r="AL463">
        <v>-0.06</v>
      </c>
      <c r="AM463" t="s">
        <v>3190</v>
      </c>
      <c r="AN463">
        <v>-0.23</v>
      </c>
      <c r="AO463" t="s">
        <v>3190</v>
      </c>
      <c r="AP463">
        <v>2.2367369260904001E-2</v>
      </c>
      <c r="AQ463">
        <f>(Table2[[#This Row],[Sharpe Ratio]]-AVERAGE(Table2[Sharpe Ratio]))/_xlfn.STDEV.P(Table2[Sharpe Ratio])</f>
        <v>-0.50873112758712946</v>
      </c>
      <c r="AR4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3">
        <f>_xlfn.RANK.AVG(Table2[[#This Row],[1Y Return vs Nifty Z-Score]],Table2[1Y Return vs Nifty Z-Score])</f>
        <v>267</v>
      </c>
      <c r="AT463">
        <f>_xlfn.RANK.AVG(Table2[[#This Row],[6M Return vs Nifty Z-Score]],Table2[6M Return vs Nifty Z-Score])</f>
        <v>575</v>
      </c>
      <c r="AU463">
        <f>_xlfn.RANK.AVG(Table2[[#This Row],[Sharpe Ratio Z-Score]],Table2[Sharpe Ratio Z-Score])</f>
        <v>467</v>
      </c>
      <c r="AV463">
        <f>(Table2[[#This Row],[Rank 1Y]]+Table2[[#This Row],[Rank 6M]]+Table2[[#This Row],[Rank Sharpe]])/3</f>
        <v>436.33333333333331</v>
      </c>
    </row>
    <row r="464" spans="1:48" x14ac:dyDescent="0.3">
      <c r="A464" t="s">
        <v>391</v>
      </c>
      <c r="B464" t="s">
        <v>392</v>
      </c>
      <c r="C464" t="s">
        <v>3149</v>
      </c>
      <c r="D464" t="s">
        <v>51</v>
      </c>
      <c r="E464">
        <v>60287.882155339998</v>
      </c>
      <c r="F464">
        <v>29209.55</v>
      </c>
      <c r="G464">
        <v>3.8892273286591901</v>
      </c>
      <c r="H464">
        <f>(Table2[[#This Row],[1Y Return vs Nifty]]-AVERAGE(Table2[1Y Return vs Nifty]))/_xlfn.STDEV.P(Table2[1Y Return vs Nifty])</f>
        <v>-0.34101887634097849</v>
      </c>
      <c r="I464">
        <v>9.1022286825825898E-3</v>
      </c>
      <c r="J464">
        <f>(Table2[[#This Row],[1M Return vs Nifty]]-AVERAGE(Table2[1M Return vs Nifty]))/_xlfn.STDEV.P(Table2[1M Return vs Nifty])</f>
        <v>2.8487043154847031E-2</v>
      </c>
      <c r="K464">
        <v>-0.93086682915223995</v>
      </c>
      <c r="L464">
        <f>(Table2[[#This Row],[6M Return vs Nifty]]-AVERAGE(Table2[6M Return vs Nifty]))/_xlfn.STDEV.P(Table2[6M Return vs Nifty])</f>
        <v>-0.29607568687782548</v>
      </c>
      <c r="M464">
        <v>0.36852441245951301</v>
      </c>
      <c r="N464">
        <f>(Table2[[#This Row],[1W Return vs Nifty]]-AVERAGE(Table2[1W Return vs Nifty]))/_xlfn.STDEV.P(Table2[1W Return vs Nifty])</f>
        <v>5.1250301186840486E-2</v>
      </c>
      <c r="O464">
        <v>28760.12</v>
      </c>
      <c r="P464">
        <v>28654.48344905</v>
      </c>
      <c r="Q464">
        <v>27194.939614310399</v>
      </c>
      <c r="R464">
        <v>40.905992237449198</v>
      </c>
      <c r="S464" s="1">
        <f>(Table2[[#This Row],[Close Price]]-Table2[[#This Row],[20D EMA]])/Table2[[#This Row],[20D EMA]]</f>
        <v>1.5626847175881056E-2</v>
      </c>
      <c r="T464" s="1">
        <f>(Table2[[#This Row],[Close Price]]-Table2[[#This Row],[50D EMA]])/Table2[[#This Row],[50D EMA]]</f>
        <v>1.9371019266040967E-2</v>
      </c>
      <c r="U464" s="1">
        <f>(Table2[[#This Row],[Close Price]]-Table2[[#This Row],[200D EMA]])/Table2[[#This Row],[200D EMA]]</f>
        <v>7.408034047001455E-2</v>
      </c>
      <c r="V464">
        <v>0.73111109447800104</v>
      </c>
      <c r="W464">
        <v>28290</v>
      </c>
      <c r="X464">
        <v>29300</v>
      </c>
      <c r="Y464">
        <v>28261.1</v>
      </c>
      <c r="Z464">
        <v>29356.85</v>
      </c>
      <c r="AA464">
        <v>27800</v>
      </c>
      <c r="AB464">
        <v>29356.85</v>
      </c>
      <c r="AC464" s="1">
        <f>(Table2[[#This Row],[Close Price]]/Table2[[#This Row],[Day Low]])-1</f>
        <v>3.2504418522446121E-2</v>
      </c>
      <c r="AD464" s="1">
        <f>(Table2[[#This Row],[Day High]]/Table2[[#This Row],[Close Price]])-1</f>
        <v>3.0965899851247425E-3</v>
      </c>
      <c r="AE464" s="1">
        <f>(Table2[[#This Row],[Close Price]]/Table2[[#This Row],[Current Week Low]])-1</f>
        <v>3.3560264816302254E-2</v>
      </c>
      <c r="AF464" s="1">
        <f>(Table2[[#This Row],[Current Week High]]/Table2[[#This Row],[Close Price]])-1</f>
        <v>5.0428712527237352E-3</v>
      </c>
      <c r="AG464" s="1">
        <f>(Table2[[#This Row],[Close Price]]/Table2[[#This Row],[Current Month Low]])-1</f>
        <v>5.0703237410071988E-2</v>
      </c>
      <c r="AH464" s="1">
        <f>(Table2[[#This Row],[Current Month High]]/Table2[[#This Row],[Close Price]])-1</f>
        <v>5.0428712527237352E-3</v>
      </c>
      <c r="AI464">
        <v>4.4897987130921102</v>
      </c>
      <c r="AJ464">
        <v>32.770681818181799</v>
      </c>
      <c r="AK464" t="str">
        <f>IF(AND(Table2[[#This Row],[20D EMA]]&gt;Table2[[#This Row],[50D EMA]],Table2[[#This Row],[50D EMA]]&gt;Table2[[#This Row],[200D EMA]]),"Uptrend","Downtrend/NoTrend")</f>
        <v>Uptrend</v>
      </c>
      <c r="AL464">
        <v>-0.04</v>
      </c>
      <c r="AM464" t="s">
        <v>3190</v>
      </c>
      <c r="AN464">
        <v>0.67</v>
      </c>
      <c r="AO464" t="s">
        <v>3191</v>
      </c>
      <c r="AP464">
        <v>2.0503170752909999E-2</v>
      </c>
      <c r="AQ464">
        <f>(Table2[[#This Row],[Sharpe Ratio]]-AVERAGE(Table2[Sharpe Ratio]))/_xlfn.STDEV.P(Table2[Sharpe Ratio])</f>
        <v>-0.53057524600534511</v>
      </c>
      <c r="AR4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-1.0879324648824618</v>
      </c>
      <c r="AS464">
        <f>_xlfn.RANK.AVG(Table2[[#This Row],[1Y Return vs Nifty Z-Score]],Table2[1Y Return vs Nifty Z-Score])</f>
        <v>421</v>
      </c>
      <c r="AT464">
        <f>_xlfn.RANK.AVG(Table2[[#This Row],[6M Return vs Nifty Z-Score]],Table2[6M Return vs Nifty Z-Score])</f>
        <v>417</v>
      </c>
      <c r="AU464">
        <f>_xlfn.RANK.AVG(Table2[[#This Row],[Sharpe Ratio Z-Score]],Table2[Sharpe Ratio Z-Score])</f>
        <v>475</v>
      </c>
      <c r="AV464">
        <f>(Table2[[#This Row],[Rank 1Y]]+Table2[[#This Row],[Rank 6M]]+Table2[[#This Row],[Rank Sharpe]])/3</f>
        <v>437.66666666666669</v>
      </c>
    </row>
    <row r="465" spans="1:48" x14ac:dyDescent="0.3">
      <c r="A465" t="s">
        <v>1437</v>
      </c>
      <c r="B465" t="s">
        <v>1438</v>
      </c>
      <c r="C465" t="s">
        <v>3143</v>
      </c>
      <c r="D465" t="s">
        <v>130</v>
      </c>
      <c r="E465">
        <v>7520.8516472699903</v>
      </c>
      <c r="F465">
        <v>461.1</v>
      </c>
      <c r="G465">
        <v>41.742362887930803</v>
      </c>
      <c r="H465">
        <f>(Table2[[#This Row],[1Y Return vs Nifty]]-AVERAGE(Table2[1Y Return vs Nifty]))/_xlfn.STDEV.P(Table2[1Y Return vs Nifty])</f>
        <v>0.30394309259025215</v>
      </c>
      <c r="I465">
        <v>-4.7343418686973298</v>
      </c>
      <c r="J465">
        <f>(Table2[[#This Row],[1M Return vs Nifty]]-AVERAGE(Table2[1M Return vs Nifty]))/_xlfn.STDEV.P(Table2[1M Return vs Nifty])</f>
        <v>-0.51744265650367627</v>
      </c>
      <c r="K465">
        <v>-13.8542994745944</v>
      </c>
      <c r="L465">
        <f>(Table2[[#This Row],[6M Return vs Nifty]]-AVERAGE(Table2[6M Return vs Nifty]))/_xlfn.STDEV.P(Table2[6M Return vs Nifty])</f>
        <v>-0.70653763808017178</v>
      </c>
      <c r="M465">
        <v>-1.4192305568905501</v>
      </c>
      <c r="N465">
        <f>(Table2[[#This Row],[1W Return vs Nifty]]-AVERAGE(Table2[1W Return vs Nifty]))/_xlfn.STDEV.P(Table2[1W Return vs Nifty])</f>
        <v>-0.34250475253165441</v>
      </c>
      <c r="O465">
        <v>478.97</v>
      </c>
      <c r="P465">
        <v>493.60331397754902</v>
      </c>
      <c r="Q465">
        <v>467.24871699582599</v>
      </c>
      <c r="R465">
        <v>34.466486705832601</v>
      </c>
      <c r="S465" s="1">
        <f>(Table2[[#This Row],[Close Price]]-Table2[[#This Row],[20D EMA]])/Table2[[#This Row],[20D EMA]]</f>
        <v>-3.7309226047560394E-2</v>
      </c>
      <c r="T465" s="1">
        <f>(Table2[[#This Row],[Close Price]]-Table2[[#This Row],[50D EMA]])/Table2[[#This Row],[50D EMA]]</f>
        <v>-6.5849059471726673E-2</v>
      </c>
      <c r="U465" s="1">
        <f>(Table2[[#This Row],[Close Price]]-Table2[[#This Row],[200D EMA]])/Table2[[#This Row],[200D EMA]]</f>
        <v>-1.3159409051691183E-2</v>
      </c>
      <c r="V465">
        <v>0.50215538207972599</v>
      </c>
      <c r="W465">
        <v>451.2</v>
      </c>
      <c r="X465">
        <v>465.5</v>
      </c>
      <c r="Y465">
        <v>451.2</v>
      </c>
      <c r="Z465">
        <v>486</v>
      </c>
      <c r="AA465">
        <v>447.3</v>
      </c>
      <c r="AB465">
        <v>504.65</v>
      </c>
      <c r="AC465" s="1">
        <f>(Table2[[#This Row],[Close Price]]/Table2[[#This Row],[Day Low]])-1</f>
        <v>2.194148936170226E-2</v>
      </c>
      <c r="AD465" s="1">
        <f>(Table2[[#This Row],[Day High]]/Table2[[#This Row],[Close Price]])-1</f>
        <v>9.5423986120146687E-3</v>
      </c>
      <c r="AE465" s="1">
        <f>(Table2[[#This Row],[Close Price]]/Table2[[#This Row],[Current Week Low]])-1</f>
        <v>2.194148936170226E-2</v>
      </c>
      <c r="AF465" s="1">
        <f>(Table2[[#This Row],[Current Week High]]/Table2[[#This Row],[Close Price]])-1</f>
        <v>5.4001301236174415E-2</v>
      </c>
      <c r="AG465" s="1">
        <f>(Table2[[#This Row],[Close Price]]/Table2[[#This Row],[Current Month Low]])-1</f>
        <v>3.0851777330650698E-2</v>
      </c>
      <c r="AH465" s="1">
        <f>(Table2[[#This Row],[Current Month High]]/Table2[[#This Row],[Close Price]])-1</f>
        <v>9.4448058989373029E-2</v>
      </c>
      <c r="AI465">
        <v>37.6707872478854</v>
      </c>
      <c r="AJ465">
        <v>92.982700892857096</v>
      </c>
      <c r="AK465" t="str">
        <f>IF(AND(Table2[[#This Row],[20D EMA]]&gt;Table2[[#This Row],[50D EMA]],Table2[[#This Row],[50D EMA]]&gt;Table2[[#This Row],[200D EMA]]),"Uptrend","Downtrend/NoTrend")</f>
        <v>Downtrend/NoTrend</v>
      </c>
      <c r="AL465">
        <v>-0.21</v>
      </c>
      <c r="AM465" t="s">
        <v>3190</v>
      </c>
      <c r="AN465">
        <v>-7.08</v>
      </c>
      <c r="AO465" t="s">
        <v>3190</v>
      </c>
      <c r="AQ465">
        <f>(Table2[[#This Row],[Sharpe Ratio]]-AVERAGE(Table2[Sharpe Ratio]))/_xlfn.STDEV.P(Table2[Sharpe Ratio])</f>
        <v>-0.77082524510946515</v>
      </c>
      <c r="AR4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5">
        <f>_xlfn.RANK.AVG(Table2[[#This Row],[1Y Return vs Nifty Z-Score]],Table2[1Y Return vs Nifty Z-Score])</f>
        <v>207</v>
      </c>
      <c r="AT465">
        <f>_xlfn.RANK.AVG(Table2[[#This Row],[6M Return vs Nifty Z-Score]],Table2[6M Return vs Nifty Z-Score])</f>
        <v>558</v>
      </c>
      <c r="AU465">
        <f>_xlfn.RANK.AVG(Table2[[#This Row],[Sharpe Ratio Z-Score]],Table2[Sharpe Ratio Z-Score])</f>
        <v>548.5</v>
      </c>
      <c r="AV465">
        <f>(Table2[[#This Row],[Rank 1Y]]+Table2[[#This Row],[Rank 6M]]+Table2[[#This Row],[Rank Sharpe]])/3</f>
        <v>437.83333333333331</v>
      </c>
    </row>
    <row r="466" spans="1:48" x14ac:dyDescent="0.3">
      <c r="A466" t="s">
        <v>1082</v>
      </c>
      <c r="B466" t="s">
        <v>1083</v>
      </c>
      <c r="C466" t="s">
        <v>3156</v>
      </c>
      <c r="D466" t="s">
        <v>72</v>
      </c>
      <c r="E466">
        <v>12256.5</v>
      </c>
      <c r="F466">
        <v>82.3</v>
      </c>
      <c r="G466">
        <v>-21.373553780699101</v>
      </c>
      <c r="H466">
        <f>(Table2[[#This Row],[1Y Return vs Nifty]]-AVERAGE(Table2[1Y Return vs Nifty]))/_xlfn.STDEV.P(Table2[1Y Return vs Nifty])</f>
        <v>-0.7714596523622278</v>
      </c>
      <c r="I466">
        <v>-10.891238550984101</v>
      </c>
      <c r="J466">
        <f>(Table2[[#This Row],[1M Return vs Nifty]]-AVERAGE(Table2[1M Return vs Nifty]))/_xlfn.STDEV.P(Table2[1M Return vs Nifty])</f>
        <v>-1.2260486161366748</v>
      </c>
      <c r="K466">
        <v>3.00291173991925</v>
      </c>
      <c r="L466">
        <f>(Table2[[#This Row],[6M Return vs Nifty]]-AVERAGE(Table2[6M Return vs Nifty]))/_xlfn.STDEV.P(Table2[6M Return vs Nifty])</f>
        <v>-0.17113470011696527</v>
      </c>
      <c r="M466">
        <v>-3.2024366778455402</v>
      </c>
      <c r="N466">
        <f>(Table2[[#This Row],[1W Return vs Nifty]]-AVERAGE(Table2[1W Return vs Nifty]))/_xlfn.STDEV.P(Table2[1W Return vs Nifty])</f>
        <v>-0.73525791724697653</v>
      </c>
      <c r="O466">
        <v>86.62</v>
      </c>
      <c r="P466">
        <v>90.251142672869307</v>
      </c>
      <c r="Q466">
        <v>81.182008803751501</v>
      </c>
      <c r="R466">
        <v>28.7928594863976</v>
      </c>
      <c r="S466" s="1">
        <f>(Table2[[#This Row],[Close Price]]-Table2[[#This Row],[20D EMA]])/Table2[[#This Row],[20D EMA]]</f>
        <v>-4.9873008543061731E-2</v>
      </c>
      <c r="T466" s="1">
        <f>(Table2[[#This Row],[Close Price]]-Table2[[#This Row],[50D EMA]])/Table2[[#This Row],[50D EMA]]</f>
        <v>-8.8100188400822635E-2</v>
      </c>
      <c r="U466" s="1">
        <f>(Table2[[#This Row],[Close Price]]-Table2[[#This Row],[200D EMA]])/Table2[[#This Row],[200D EMA]]</f>
        <v>1.377141576960871E-2</v>
      </c>
      <c r="V466">
        <v>0.145831125466444</v>
      </c>
      <c r="W466">
        <v>80.099999999999994</v>
      </c>
      <c r="X466">
        <v>85.3</v>
      </c>
      <c r="Y466">
        <v>80.099999999999994</v>
      </c>
      <c r="Z466">
        <v>86.5</v>
      </c>
      <c r="AA466">
        <v>80.05</v>
      </c>
      <c r="AB466">
        <v>91.17</v>
      </c>
      <c r="AC466" s="1">
        <f>(Table2[[#This Row],[Close Price]]/Table2[[#This Row],[Day Low]])-1</f>
        <v>2.7465667915106184E-2</v>
      </c>
      <c r="AD466" s="1">
        <f>(Table2[[#This Row],[Day High]]/Table2[[#This Row],[Close Price]])-1</f>
        <v>3.6452004860267229E-2</v>
      </c>
      <c r="AE466" s="1">
        <f>(Table2[[#This Row],[Close Price]]/Table2[[#This Row],[Current Week Low]])-1</f>
        <v>2.7465667915106184E-2</v>
      </c>
      <c r="AF466" s="1">
        <f>(Table2[[#This Row],[Current Week High]]/Table2[[#This Row],[Close Price]])-1</f>
        <v>5.1032806804374387E-2</v>
      </c>
      <c r="AG466" s="1">
        <f>(Table2[[#This Row],[Close Price]]/Table2[[#This Row],[Current Month Low]])-1</f>
        <v>2.810743285446593E-2</v>
      </c>
      <c r="AH466" s="1">
        <f>(Table2[[#This Row],[Current Month High]]/Table2[[#This Row],[Close Price]])-1</f>
        <v>0.1077764277035238</v>
      </c>
      <c r="AI466">
        <v>60.145808019440999</v>
      </c>
      <c r="AJ466">
        <v>65.593561368209194</v>
      </c>
      <c r="AK466" t="str">
        <f>IF(AND(Table2[[#This Row],[20D EMA]]&gt;Table2[[#This Row],[50D EMA]],Table2[[#This Row],[50D EMA]]&gt;Table2[[#This Row],[200D EMA]]),"Uptrend","Downtrend/NoTrend")</f>
        <v>Downtrend/NoTrend</v>
      </c>
      <c r="AL466">
        <v>-0.28000000000000003</v>
      </c>
      <c r="AM466" t="s">
        <v>3190</v>
      </c>
      <c r="AN466">
        <v>-8.6</v>
      </c>
      <c r="AO466" t="s">
        <v>3190</v>
      </c>
      <c r="AP466">
        <v>6.1223149409448001E-2</v>
      </c>
      <c r="AQ466">
        <f>(Table2[[#This Row],[Sharpe Ratio]]-AVERAGE(Table2[Sharpe Ratio]))/_xlfn.STDEV.P(Table2[Sharpe Ratio])</f>
        <v>-5.3430761688715508E-2</v>
      </c>
      <c r="AR4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6">
        <f>_xlfn.RANK.AVG(Table2[[#This Row],[1Y Return vs Nifty Z-Score]],Table2[1Y Return vs Nifty Z-Score])</f>
        <v>580</v>
      </c>
      <c r="AT466">
        <f>_xlfn.RANK.AVG(Table2[[#This Row],[6M Return vs Nifty Z-Score]],Table2[6M Return vs Nifty Z-Score])</f>
        <v>384</v>
      </c>
      <c r="AU466">
        <f>_xlfn.RANK.AVG(Table2[[#This Row],[Sharpe Ratio Z-Score]],Table2[Sharpe Ratio Z-Score])</f>
        <v>351</v>
      </c>
      <c r="AV466">
        <f>(Table2[[#This Row],[Rank 1Y]]+Table2[[#This Row],[Rank 6M]]+Table2[[#This Row],[Rank Sharpe]])/3</f>
        <v>438.33333333333331</v>
      </c>
    </row>
    <row r="467" spans="1:48" x14ac:dyDescent="0.3">
      <c r="A467" t="s">
        <v>246</v>
      </c>
      <c r="B467" t="s">
        <v>247</v>
      </c>
      <c r="C467" t="s">
        <v>3145</v>
      </c>
      <c r="D467" t="s">
        <v>34</v>
      </c>
      <c r="E467">
        <v>105796.801396832</v>
      </c>
      <c r="F467">
        <v>55.53</v>
      </c>
      <c r="G467">
        <v>2.4918636159579202</v>
      </c>
      <c r="H467">
        <f>(Table2[[#This Row],[1Y Return vs Nifty]]-AVERAGE(Table2[1Y Return vs Nifty]))/_xlfn.STDEV.P(Table2[1Y Return vs Nifty])</f>
        <v>-0.36482790664034864</v>
      </c>
      <c r="I467">
        <v>-1.88429572565597</v>
      </c>
      <c r="J467">
        <f>(Table2[[#This Row],[1M Return vs Nifty]]-AVERAGE(Table2[1M Return vs Nifty]))/_xlfn.STDEV.P(Table2[1M Return vs Nifty])</f>
        <v>-0.18942680916968271</v>
      </c>
      <c r="K467">
        <v>-22.701586446711602</v>
      </c>
      <c r="L467">
        <f>(Table2[[#This Row],[6M Return vs Nifty]]-AVERAGE(Table2[6M Return vs Nifty]))/_xlfn.STDEV.P(Table2[6M Return vs Nifty])</f>
        <v>-0.9875368720339367</v>
      </c>
      <c r="M467">
        <v>3.42211201945184</v>
      </c>
      <c r="N467">
        <f>(Table2[[#This Row],[1W Return vs Nifty]]-AVERAGE(Table2[1W Return vs Nifty]))/_xlfn.STDEV.P(Table2[1W Return vs Nifty])</f>
        <v>0.72380642483868129</v>
      </c>
      <c r="O467">
        <v>56.06</v>
      </c>
      <c r="P467">
        <v>58.354003017750998</v>
      </c>
      <c r="Q467">
        <v>57.524825514590901</v>
      </c>
      <c r="R467">
        <v>54.452467729146299</v>
      </c>
      <c r="S467" s="1">
        <f>(Table2[[#This Row],[Close Price]]-Table2[[#This Row],[20D EMA]])/Table2[[#This Row],[20D EMA]]</f>
        <v>-9.4541562611487884E-3</v>
      </c>
      <c r="T467" s="1">
        <f>(Table2[[#This Row],[Close Price]]-Table2[[#This Row],[50D EMA]])/Table2[[#This Row],[50D EMA]]</f>
        <v>-4.8394332380110219E-2</v>
      </c>
      <c r="U467" s="1">
        <f>(Table2[[#This Row],[Close Price]]-Table2[[#This Row],[200D EMA]])/Table2[[#This Row],[200D EMA]]</f>
        <v>-3.4677645638141436E-2</v>
      </c>
      <c r="V467">
        <v>0.57360790346178303</v>
      </c>
      <c r="W467">
        <v>54.75</v>
      </c>
      <c r="X467">
        <v>56.88</v>
      </c>
      <c r="Y467">
        <v>53.73</v>
      </c>
      <c r="Z467">
        <v>56.88</v>
      </c>
      <c r="AA467">
        <v>52.11</v>
      </c>
      <c r="AB467">
        <v>58.08</v>
      </c>
      <c r="AC467" s="1">
        <f>(Table2[[#This Row],[Close Price]]/Table2[[#This Row],[Day Low]])-1</f>
        <v>1.4246575342465873E-2</v>
      </c>
      <c r="AD467" s="1">
        <f>(Table2[[#This Row],[Day High]]/Table2[[#This Row],[Close Price]])-1</f>
        <v>2.4311183144246407E-2</v>
      </c>
      <c r="AE467" s="1">
        <f>(Table2[[#This Row],[Close Price]]/Table2[[#This Row],[Current Week Low]])-1</f>
        <v>3.350083752093802E-2</v>
      </c>
      <c r="AF467" s="1">
        <f>(Table2[[#This Row],[Current Week High]]/Table2[[#This Row],[Close Price]])-1</f>
        <v>2.4311183144246407E-2</v>
      </c>
      <c r="AG467" s="1">
        <f>(Table2[[#This Row],[Close Price]]/Table2[[#This Row],[Current Month Low]])-1</f>
        <v>6.563039723661479E-2</v>
      </c>
      <c r="AH467" s="1">
        <f>(Table2[[#This Row],[Current Month High]]/Table2[[#This Row],[Close Price]])-1</f>
        <v>4.5921123716909706E-2</v>
      </c>
      <c r="AI467">
        <v>50.819376913380097</v>
      </c>
      <c r="AJ467">
        <v>51.514324693042198</v>
      </c>
      <c r="AK467" t="str">
        <f>IF(AND(Table2[[#This Row],[20D EMA]]&gt;Table2[[#This Row],[50D EMA]],Table2[[#This Row],[50D EMA]]&gt;Table2[[#This Row],[200D EMA]]),"Uptrend","Downtrend/NoTrend")</f>
        <v>Downtrend/NoTrend</v>
      </c>
      <c r="AL467">
        <v>-0.18</v>
      </c>
      <c r="AM467" t="s">
        <v>3190</v>
      </c>
      <c r="AN467">
        <v>-3.48</v>
      </c>
      <c r="AO467" t="s">
        <v>3190</v>
      </c>
      <c r="AP467">
        <v>9.7564861879731998E-2</v>
      </c>
      <c r="AQ467">
        <f>(Table2[[#This Row],[Sharpe Ratio]]-AVERAGE(Table2[Sharpe Ratio]))/_xlfn.STDEV.P(Table2[Sharpe Ratio])</f>
        <v>0.37241051396806168</v>
      </c>
      <c r="AR4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7">
        <f>_xlfn.RANK.AVG(Table2[[#This Row],[1Y Return vs Nifty Z-Score]],Table2[1Y Return vs Nifty Z-Score])</f>
        <v>428</v>
      </c>
      <c r="AT467">
        <f>_xlfn.RANK.AVG(Table2[[#This Row],[6M Return vs Nifty Z-Score]],Table2[6M Return vs Nifty Z-Score])</f>
        <v>652</v>
      </c>
      <c r="AU467">
        <f>_xlfn.RANK.AVG(Table2[[#This Row],[Sharpe Ratio Z-Score]],Table2[Sharpe Ratio Z-Score])</f>
        <v>241</v>
      </c>
      <c r="AV467">
        <f>(Table2[[#This Row],[Rank 1Y]]+Table2[[#This Row],[Rank 6M]]+Table2[[#This Row],[Rank Sharpe]])/3</f>
        <v>440.33333333333331</v>
      </c>
    </row>
    <row r="468" spans="1:48" x14ac:dyDescent="0.3">
      <c r="A468" t="s">
        <v>170</v>
      </c>
      <c r="B468" t="s">
        <v>171</v>
      </c>
      <c r="C468" t="s">
        <v>3159</v>
      </c>
      <c r="D468" t="s">
        <v>172</v>
      </c>
      <c r="E468">
        <v>160439.587084725</v>
      </c>
      <c r="F468">
        <v>3184</v>
      </c>
      <c r="G468">
        <v>5.9190661959445698</v>
      </c>
      <c r="H468">
        <f>(Table2[[#This Row],[1Y Return vs Nifty]]-AVERAGE(Table2[1Y Return vs Nifty]))/_xlfn.STDEV.P(Table2[1Y Return vs Nifty])</f>
        <v>-0.30643339608644105</v>
      </c>
      <c r="I468">
        <v>-1.4634165894781499</v>
      </c>
      <c r="J468">
        <f>(Table2[[#This Row],[1M Return vs Nifty]]-AVERAGE(Table2[1M Return vs Nifty]))/_xlfn.STDEV.P(Table2[1M Return vs Nifty])</f>
        <v>-0.14098723326469587</v>
      </c>
      <c r="K468">
        <v>-2.1230387864526898</v>
      </c>
      <c r="L468">
        <f>(Table2[[#This Row],[6M Return vs Nifty]]-AVERAGE(Table2[6M Return vs Nifty]))/_xlfn.STDEV.P(Table2[6M Return vs Nifty])</f>
        <v>-0.33394033485390673</v>
      </c>
      <c r="M468">
        <v>0.29897884952547499</v>
      </c>
      <c r="N468">
        <f>(Table2[[#This Row],[1W Return vs Nifty]]-AVERAGE(Table2[1W Return vs Nifty]))/_xlfn.STDEV.P(Table2[1W Return vs Nifty])</f>
        <v>3.5932812303601354E-2</v>
      </c>
      <c r="O468">
        <v>3197.6</v>
      </c>
      <c r="P468">
        <v>3188.39371290798</v>
      </c>
      <c r="Q468">
        <v>3005.4060201390198</v>
      </c>
      <c r="R468">
        <v>41.231723310734203</v>
      </c>
      <c r="S468" s="1">
        <f>(Table2[[#This Row],[Close Price]]-Table2[[#This Row],[20D EMA]])/Table2[[#This Row],[20D EMA]]</f>
        <v>-4.2531898924192861E-3</v>
      </c>
      <c r="T468" s="1">
        <f>(Table2[[#This Row],[Close Price]]-Table2[[#This Row],[50D EMA]])/Table2[[#This Row],[50D EMA]]</f>
        <v>-1.3780333621260016E-3</v>
      </c>
      <c r="U468" s="1">
        <f>(Table2[[#This Row],[Close Price]]-Table2[[#This Row],[200D EMA]])/Table2[[#This Row],[200D EMA]]</f>
        <v>5.942424373420236E-2</v>
      </c>
      <c r="V468">
        <v>1.12499344889418</v>
      </c>
      <c r="W468">
        <v>3154.45</v>
      </c>
      <c r="X468">
        <v>3304.4</v>
      </c>
      <c r="Y468">
        <v>3100.3</v>
      </c>
      <c r="Z468">
        <v>3304.4</v>
      </c>
      <c r="AA468">
        <v>3100.3</v>
      </c>
      <c r="AB468">
        <v>3396.4</v>
      </c>
      <c r="AC468" s="1">
        <f>(Table2[[#This Row],[Close Price]]/Table2[[#This Row],[Day Low]])-1</f>
        <v>9.3677186197278495E-3</v>
      </c>
      <c r="AD468" s="1">
        <f>(Table2[[#This Row],[Day High]]/Table2[[#This Row],[Close Price]])-1</f>
        <v>3.7814070351758877E-2</v>
      </c>
      <c r="AE468" s="1">
        <f>(Table2[[#This Row],[Close Price]]/Table2[[#This Row],[Current Week Low]])-1</f>
        <v>2.6997387349611213E-2</v>
      </c>
      <c r="AF468" s="1">
        <f>(Table2[[#This Row],[Current Week High]]/Table2[[#This Row],[Close Price]])-1</f>
        <v>3.7814070351758877E-2</v>
      </c>
      <c r="AG468" s="1">
        <f>(Table2[[#This Row],[Close Price]]/Table2[[#This Row],[Current Month Low]])-1</f>
        <v>2.6997387349611213E-2</v>
      </c>
      <c r="AH468" s="1">
        <f>(Table2[[#This Row],[Current Month High]]/Table2[[#This Row],[Close Price]])-1</f>
        <v>6.6708542713567853E-2</v>
      </c>
      <c r="AI468">
        <v>7.2550251256281397</v>
      </c>
      <c r="AJ468">
        <v>38.884648099278003</v>
      </c>
      <c r="AK468" t="str">
        <f>IF(AND(Table2[[#This Row],[20D EMA]]&gt;Table2[[#This Row],[50D EMA]],Table2[[#This Row],[50D EMA]]&gt;Table2[[#This Row],[200D EMA]]),"Uptrend","Downtrend/NoTrend")</f>
        <v>Uptrend</v>
      </c>
      <c r="AL468">
        <v>0.04</v>
      </c>
      <c r="AM468" t="s">
        <v>3191</v>
      </c>
      <c r="AN468">
        <v>-4.67</v>
      </c>
      <c r="AO468" t="s">
        <v>3190</v>
      </c>
      <c r="AP468">
        <v>1.5753870071371998E-2</v>
      </c>
      <c r="AQ468">
        <f>(Table2[[#This Row],[Sharpe Ratio]]-AVERAGE(Table2[Sharpe Ratio]))/_xlfn.STDEV.P(Table2[Sharpe Ratio])</f>
        <v>-0.58622612548323061</v>
      </c>
      <c r="AR4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-1.3316542773846729</v>
      </c>
      <c r="AS468">
        <f>_xlfn.RANK.AVG(Table2[[#This Row],[1Y Return vs Nifty Z-Score]],Table2[1Y Return vs Nifty Z-Score])</f>
        <v>407</v>
      </c>
      <c r="AT468">
        <f>_xlfn.RANK.AVG(Table2[[#This Row],[6M Return vs Nifty Z-Score]],Table2[6M Return vs Nifty Z-Score])</f>
        <v>429</v>
      </c>
      <c r="AU468">
        <f>_xlfn.RANK.AVG(Table2[[#This Row],[Sharpe Ratio Z-Score]],Table2[Sharpe Ratio Z-Score])</f>
        <v>486</v>
      </c>
      <c r="AV468">
        <f>(Table2[[#This Row],[Rank 1Y]]+Table2[[#This Row],[Rank 6M]]+Table2[[#This Row],[Rank Sharpe]])/3</f>
        <v>440.66666666666669</v>
      </c>
    </row>
    <row r="469" spans="1:48" x14ac:dyDescent="0.3">
      <c r="A469" t="s">
        <v>68</v>
      </c>
      <c r="B469" t="s">
        <v>69</v>
      </c>
      <c r="C469" t="s">
        <v>3145</v>
      </c>
      <c r="D469" t="s">
        <v>24</v>
      </c>
      <c r="E469">
        <v>350144.99516052002</v>
      </c>
      <c r="F469">
        <v>1196.8499999999999</v>
      </c>
      <c r="G469">
        <v>-5.8011331671900797</v>
      </c>
      <c r="H469">
        <f>(Table2[[#This Row],[1Y Return vs Nifty]]-AVERAGE(Table2[1Y Return vs Nifty]))/_xlfn.STDEV.P(Table2[1Y Return vs Nifty])</f>
        <v>-0.50612842123640867</v>
      </c>
      <c r="I469">
        <v>-5.96916741448167</v>
      </c>
      <c r="J469">
        <f>(Table2[[#This Row],[1M Return vs Nifty]]-AVERAGE(Table2[1M Return vs Nifty]))/_xlfn.STDEV.P(Table2[1M Return vs Nifty])</f>
        <v>-0.65956047754284031</v>
      </c>
      <c r="K469">
        <v>3.8856134389590702</v>
      </c>
      <c r="L469">
        <f>(Table2[[#This Row],[6M Return vs Nifty]]-AVERAGE(Table2[6M Return vs Nifty]))/_xlfn.STDEV.P(Table2[6M Return vs Nifty])</f>
        <v>-0.14309915633709405</v>
      </c>
      <c r="M469">
        <v>-3.7689614411980799</v>
      </c>
      <c r="N469">
        <f>(Table2[[#This Row],[1W Return vs Nifty]]-AVERAGE(Table2[1W Return vs Nifty]))/_xlfn.STDEV.P(Table2[1W Return vs Nifty])</f>
        <v>-0.86003563704144836</v>
      </c>
      <c r="O469">
        <v>1183.67</v>
      </c>
      <c r="P469">
        <v>1192.5167442878501</v>
      </c>
      <c r="Q469">
        <v>1147.1537000236301</v>
      </c>
      <c r="R469">
        <v>25.688620915964801</v>
      </c>
      <c r="S469" s="1">
        <f>(Table2[[#This Row],[Close Price]]-Table2[[#This Row],[20D EMA]])/Table2[[#This Row],[20D EMA]]</f>
        <v>1.1134860222866031E-2</v>
      </c>
      <c r="T469" s="1">
        <f>(Table2[[#This Row],[Close Price]]-Table2[[#This Row],[50D EMA]])/Table2[[#This Row],[50D EMA]]</f>
        <v>3.6337063885317307E-3</v>
      </c>
      <c r="U469" s="1">
        <f>(Table2[[#This Row],[Close Price]]-Table2[[#This Row],[200D EMA]])/Table2[[#This Row],[200D EMA]]</f>
        <v>4.3321396230815552E-2</v>
      </c>
      <c r="V469">
        <v>1.1202552670738499</v>
      </c>
      <c r="W469">
        <v>1156.05</v>
      </c>
      <c r="X469">
        <v>1203.8499999999999</v>
      </c>
      <c r="Y469">
        <v>1124</v>
      </c>
      <c r="Z469">
        <v>1203.8499999999999</v>
      </c>
      <c r="AA469">
        <v>1124</v>
      </c>
      <c r="AB469">
        <v>1242.95</v>
      </c>
      <c r="AC469" s="1">
        <f>(Table2[[#This Row],[Close Price]]/Table2[[#This Row],[Day Low]])-1</f>
        <v>3.5292591150901664E-2</v>
      </c>
      <c r="AD469" s="1">
        <f>(Table2[[#This Row],[Day High]]/Table2[[#This Row],[Close Price]])-1</f>
        <v>5.8486861344362318E-3</v>
      </c>
      <c r="AE469" s="1">
        <f>(Table2[[#This Row],[Close Price]]/Table2[[#This Row],[Current Week Low]])-1</f>
        <v>6.4813167259786475E-2</v>
      </c>
      <c r="AF469" s="1">
        <f>(Table2[[#This Row],[Current Week High]]/Table2[[#This Row],[Close Price]])-1</f>
        <v>5.8486861344362318E-3</v>
      </c>
      <c r="AG469" s="1">
        <f>(Table2[[#This Row],[Close Price]]/Table2[[#This Row],[Current Month Low]])-1</f>
        <v>6.4813167259786475E-2</v>
      </c>
      <c r="AH469" s="1">
        <f>(Table2[[#This Row],[Current Month High]]/Table2[[#This Row],[Close Price]])-1</f>
        <v>3.8517775828215806E-2</v>
      </c>
      <c r="AI469">
        <v>11.9313197142499</v>
      </c>
      <c r="AJ469">
        <v>25.798822787471099</v>
      </c>
      <c r="AK469" t="str">
        <f>IF(AND(Table2[[#This Row],[20D EMA]]&gt;Table2[[#This Row],[50D EMA]],Table2[[#This Row],[50D EMA]]&gt;Table2[[#This Row],[200D EMA]]),"Uptrend","Downtrend/NoTrend")</f>
        <v>Downtrend/NoTrend</v>
      </c>
      <c r="AL469">
        <v>0.02</v>
      </c>
      <c r="AM469" t="s">
        <v>3191</v>
      </c>
      <c r="AN469">
        <v>-2.4300000000000002</v>
      </c>
      <c r="AO469" t="s">
        <v>3190</v>
      </c>
      <c r="AP469">
        <v>2.2894755791423999E-2</v>
      </c>
      <c r="AQ469">
        <f>(Table2[[#This Row],[Sharpe Ratio]]-AVERAGE(Table2[Sharpe Ratio]))/_xlfn.STDEV.P(Table2[Sharpe Ratio])</f>
        <v>-0.50255137056262278</v>
      </c>
      <c r="AR4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69">
        <f>_xlfn.RANK.AVG(Table2[[#This Row],[1Y Return vs Nifty Z-Score]],Table2[1Y Return vs Nifty Z-Score])</f>
        <v>487</v>
      </c>
      <c r="AT469">
        <f>_xlfn.RANK.AVG(Table2[[#This Row],[6M Return vs Nifty Z-Score]],Table2[6M Return vs Nifty Z-Score])</f>
        <v>373</v>
      </c>
      <c r="AU469">
        <f>_xlfn.RANK.AVG(Table2[[#This Row],[Sharpe Ratio Z-Score]],Table2[Sharpe Ratio Z-Score])</f>
        <v>464</v>
      </c>
      <c r="AV469">
        <f>(Table2[[#This Row],[Rank 1Y]]+Table2[[#This Row],[Rank 6M]]+Table2[[#This Row],[Rank Sharpe]])/3</f>
        <v>441.33333333333331</v>
      </c>
    </row>
    <row r="470" spans="1:48" x14ac:dyDescent="0.3">
      <c r="A470" t="s">
        <v>1786</v>
      </c>
      <c r="B470" t="s">
        <v>1787</v>
      </c>
      <c r="C470" t="s">
        <v>3149</v>
      </c>
      <c r="D470" t="s">
        <v>51</v>
      </c>
      <c r="E470">
        <v>4543.0161337500003</v>
      </c>
      <c r="F470">
        <v>378.95</v>
      </c>
      <c r="G470">
        <v>5.0265447402485304</v>
      </c>
      <c r="H470">
        <f>(Table2[[#This Row],[1Y Return vs Nifty]]-AVERAGE(Table2[1Y Return vs Nifty]))/_xlfn.STDEV.P(Table2[1Y Return vs Nifty])</f>
        <v>-0.32164065400243919</v>
      </c>
      <c r="I470">
        <v>-5.80161923020637</v>
      </c>
      <c r="J470">
        <f>(Table2[[#This Row],[1M Return vs Nifty]]-AVERAGE(Table2[1M Return vs Nifty]))/_xlfn.STDEV.P(Table2[1M Return vs Nifty])</f>
        <v>-0.64027711970369772</v>
      </c>
      <c r="K470">
        <v>12.071737227119099</v>
      </c>
      <c r="L470">
        <f>(Table2[[#This Row],[6M Return vs Nifty]]-AVERAGE(Table2[6M Return vs Nifty]))/_xlfn.STDEV.P(Table2[6M Return vs Nifty])</f>
        <v>0.11690083244739863</v>
      </c>
      <c r="M470">
        <v>8.4121272173787194</v>
      </c>
      <c r="N470">
        <f>(Table2[[#This Row],[1W Return vs Nifty]]-AVERAGE(Table2[1W Return vs Nifty]))/_xlfn.STDEV.P(Table2[1W Return vs Nifty])</f>
        <v>1.8228629152424651</v>
      </c>
      <c r="O470">
        <v>363.31</v>
      </c>
      <c r="P470">
        <v>356.24613779745903</v>
      </c>
      <c r="Q470">
        <v>326.71139277382798</v>
      </c>
      <c r="R470">
        <v>58.352846310533103</v>
      </c>
      <c r="S470" s="1">
        <f>(Table2[[#This Row],[Close Price]]-Table2[[#This Row],[20D EMA]])/Table2[[#This Row],[20D EMA]]</f>
        <v>4.3048636150945438E-2</v>
      </c>
      <c r="T470" s="1">
        <f>(Table2[[#This Row],[Close Price]]-Table2[[#This Row],[50D EMA]])/Table2[[#This Row],[50D EMA]]</f>
        <v>6.373083043906308E-2</v>
      </c>
      <c r="U470" s="1">
        <f>(Table2[[#This Row],[Close Price]]-Table2[[#This Row],[200D EMA]])/Table2[[#This Row],[200D EMA]]</f>
        <v>0.15989221184684904</v>
      </c>
      <c r="V470">
        <v>0.749872834998074</v>
      </c>
      <c r="W470">
        <v>360.25</v>
      </c>
      <c r="X470">
        <v>379.9</v>
      </c>
      <c r="Y470">
        <v>338.9</v>
      </c>
      <c r="Z470">
        <v>379.95</v>
      </c>
      <c r="AA470">
        <v>336.55</v>
      </c>
      <c r="AB470">
        <v>379.95</v>
      </c>
      <c r="AC470" s="1">
        <f>(Table2[[#This Row],[Close Price]]/Table2[[#This Row],[Day Low]])-1</f>
        <v>5.1908396946564794E-2</v>
      </c>
      <c r="AD470" s="1">
        <f>(Table2[[#This Row],[Day High]]/Table2[[#This Row],[Close Price]])-1</f>
        <v>2.506927035228923E-3</v>
      </c>
      <c r="AE470" s="1">
        <f>(Table2[[#This Row],[Close Price]]/Table2[[#This Row],[Current Week Low]])-1</f>
        <v>0.11817645323104164</v>
      </c>
      <c r="AF470" s="1">
        <f>(Table2[[#This Row],[Current Week High]]/Table2[[#This Row],[Close Price]])-1</f>
        <v>2.638870563398843E-3</v>
      </c>
      <c r="AG470" s="1">
        <f>(Table2[[#This Row],[Close Price]]/Table2[[#This Row],[Current Month Low]])-1</f>
        <v>0.12598425196850394</v>
      </c>
      <c r="AH470" s="1">
        <f>(Table2[[#This Row],[Current Month High]]/Table2[[#This Row],[Close Price]])-1</f>
        <v>2.638870563398843E-3</v>
      </c>
      <c r="AI470">
        <v>8.4311914500593694</v>
      </c>
      <c r="AJ470">
        <v>51.5193922431027</v>
      </c>
      <c r="AK470" t="str">
        <f>IF(AND(Table2[[#This Row],[20D EMA]]&gt;Table2[[#This Row],[50D EMA]],Table2[[#This Row],[50D EMA]]&gt;Table2[[#This Row],[200D EMA]]),"Uptrend","Downtrend/NoTrend")</f>
        <v>Uptrend</v>
      </c>
      <c r="AL470">
        <v>-0.02</v>
      </c>
      <c r="AM470" t="s">
        <v>3190</v>
      </c>
      <c r="AN470">
        <v>1.85</v>
      </c>
      <c r="AO470" t="s">
        <v>3191</v>
      </c>
      <c r="AP470">
        <v>-3.5380271958532002E-2</v>
      </c>
      <c r="AQ470">
        <f>(Table2[[#This Row],[Sharpe Ratio]]-AVERAGE(Table2[Sharpe Ratio]))/_xlfn.STDEV.P(Table2[Sharpe Ratio])</f>
        <v>-1.1854006495080469</v>
      </c>
      <c r="AR4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-0.20755467552432005</v>
      </c>
      <c r="AS470">
        <f>_xlfn.RANK.AVG(Table2[[#This Row],[1Y Return vs Nifty Z-Score]],Table2[1Y Return vs Nifty Z-Score])</f>
        <v>415</v>
      </c>
      <c r="AT470">
        <f>_xlfn.RANK.AVG(Table2[[#This Row],[6M Return vs Nifty Z-Score]],Table2[6M Return vs Nifty Z-Score])</f>
        <v>266</v>
      </c>
      <c r="AU470">
        <f>_xlfn.RANK.AVG(Table2[[#This Row],[Sharpe Ratio Z-Score]],Table2[Sharpe Ratio Z-Score])</f>
        <v>643</v>
      </c>
      <c r="AV470">
        <f>(Table2[[#This Row],[Rank 1Y]]+Table2[[#This Row],[Rank 6M]]+Table2[[#This Row],[Rank Sharpe]])/3</f>
        <v>441.33333333333331</v>
      </c>
    </row>
    <row r="471" spans="1:48" x14ac:dyDescent="0.3">
      <c r="A471" t="s">
        <v>676</v>
      </c>
      <c r="B471" t="s">
        <v>677</v>
      </c>
      <c r="C471" t="s">
        <v>3145</v>
      </c>
      <c r="D471" t="s">
        <v>529</v>
      </c>
      <c r="E471">
        <v>27474.528381779899</v>
      </c>
      <c r="F471">
        <v>859.85</v>
      </c>
      <c r="G471">
        <v>8.5833020491181102</v>
      </c>
      <c r="H471">
        <f>(Table2[[#This Row],[1Y Return vs Nifty]]-AVERAGE(Table2[1Y Return vs Nifty]))/_xlfn.STDEV.P(Table2[1Y Return vs Nifty])</f>
        <v>-0.2610387206871107</v>
      </c>
      <c r="I471">
        <v>-8.9930891455026502E-2</v>
      </c>
      <c r="J471">
        <f>(Table2[[#This Row],[1M Return vs Nifty]]-AVERAGE(Table2[1M Return vs Nifty]))/_xlfn.STDEV.P(Table2[1M Return vs Nifty])</f>
        <v>1.7089181090269356E-2</v>
      </c>
      <c r="K471">
        <v>9.2216356794048604</v>
      </c>
      <c r="L471">
        <f>(Table2[[#This Row],[6M Return vs Nifty]]-AVERAGE(Table2[6M Return vs Nifty]))/_xlfn.STDEV.P(Table2[6M Return vs Nifty])</f>
        <v>2.6378579227608799E-2</v>
      </c>
      <c r="M471">
        <v>1.7402978131519801E-2</v>
      </c>
      <c r="N471">
        <f>(Table2[[#This Row],[1W Return vs Nifty]]-AVERAGE(Table2[1W Return vs Nifty]))/_xlfn.STDEV.P(Table2[1W Return vs Nifty])</f>
        <v>-2.6084591796730262E-2</v>
      </c>
      <c r="O471">
        <v>858.16</v>
      </c>
      <c r="P471">
        <v>840.11643542879301</v>
      </c>
      <c r="Q471">
        <v>770.68029406127096</v>
      </c>
      <c r="R471">
        <v>43.211049966245902</v>
      </c>
      <c r="S471" s="1">
        <f>(Table2[[#This Row],[Close Price]]-Table2[[#This Row],[20D EMA]])/Table2[[#This Row],[20D EMA]]</f>
        <v>1.9693297287219805E-3</v>
      </c>
      <c r="T471" s="1">
        <f>(Table2[[#This Row],[Close Price]]-Table2[[#This Row],[50D EMA]])/Table2[[#This Row],[50D EMA]]</f>
        <v>2.3489082868775275E-2</v>
      </c>
      <c r="U471" s="1">
        <f>(Table2[[#This Row],[Close Price]]-Table2[[#This Row],[200D EMA]])/Table2[[#This Row],[200D EMA]]</f>
        <v>0.1157025898103992</v>
      </c>
      <c r="V471">
        <v>0.60785273970143905</v>
      </c>
      <c r="W471">
        <v>831.1</v>
      </c>
      <c r="X471">
        <v>862.7</v>
      </c>
      <c r="Y471">
        <v>821.9</v>
      </c>
      <c r="Z471">
        <v>877.95</v>
      </c>
      <c r="AA471">
        <v>821.9</v>
      </c>
      <c r="AB471">
        <v>898.7</v>
      </c>
      <c r="AC471" s="1">
        <f>(Table2[[#This Row],[Close Price]]/Table2[[#This Row],[Day Low]])-1</f>
        <v>3.4592708458669241E-2</v>
      </c>
      <c r="AD471" s="1">
        <f>(Table2[[#This Row],[Day High]]/Table2[[#This Row],[Close Price]])-1</f>
        <v>3.3145316043496909E-3</v>
      </c>
      <c r="AE471" s="1">
        <f>(Table2[[#This Row],[Close Price]]/Table2[[#This Row],[Current Week Low]])-1</f>
        <v>4.6173500425842562E-2</v>
      </c>
      <c r="AF471" s="1">
        <f>(Table2[[#This Row],[Current Week High]]/Table2[[#This Row],[Close Price]])-1</f>
        <v>2.1050183171483328E-2</v>
      </c>
      <c r="AG471" s="1">
        <f>(Table2[[#This Row],[Close Price]]/Table2[[#This Row],[Current Month Low]])-1</f>
        <v>4.6173500425842562E-2</v>
      </c>
      <c r="AH471" s="1">
        <f>(Table2[[#This Row],[Current Month High]]/Table2[[#This Row],[Close Price]])-1</f>
        <v>4.5182299238239354E-2</v>
      </c>
      <c r="AI471">
        <v>7.2803395941152402</v>
      </c>
      <c r="AJ471">
        <v>38.3396347840077</v>
      </c>
      <c r="AK471" t="str">
        <f>IF(AND(Table2[[#This Row],[20D EMA]]&gt;Table2[[#This Row],[50D EMA]],Table2[[#This Row],[50D EMA]]&gt;Table2[[#This Row],[200D EMA]]),"Uptrend","Downtrend/NoTrend")</f>
        <v>Uptrend</v>
      </c>
      <c r="AL471">
        <v>0.09</v>
      </c>
      <c r="AM471" t="s">
        <v>3191</v>
      </c>
      <c r="AN471">
        <v>-3.37</v>
      </c>
      <c r="AO471" t="s">
        <v>3190</v>
      </c>
      <c r="AP471">
        <v>-2.9303925487670999E-2</v>
      </c>
      <c r="AQ471">
        <f>(Table2[[#This Row],[Sharpe Ratio]]-AVERAGE(Table2[Sharpe Ratio]))/_xlfn.STDEV.P(Table2[Sharpe Ratio])</f>
        <v>-1.1141998458970501</v>
      </c>
      <c r="AR4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-1.357855398063013</v>
      </c>
      <c r="AS471">
        <f>_xlfn.RANK.AVG(Table2[[#This Row],[1Y Return vs Nifty Z-Score]],Table2[1Y Return vs Nifty Z-Score])</f>
        <v>386</v>
      </c>
      <c r="AT471">
        <f>_xlfn.RANK.AVG(Table2[[#This Row],[6M Return vs Nifty Z-Score]],Table2[6M Return vs Nifty Z-Score])</f>
        <v>307</v>
      </c>
      <c r="AU471">
        <f>_xlfn.RANK.AVG(Table2[[#This Row],[Sharpe Ratio Z-Score]],Table2[Sharpe Ratio Z-Score])</f>
        <v>632</v>
      </c>
      <c r="AV471">
        <f>(Table2[[#This Row],[Rank 1Y]]+Table2[[#This Row],[Rank 6M]]+Table2[[#This Row],[Rank Sharpe]])/3</f>
        <v>441.66666666666669</v>
      </c>
    </row>
    <row r="472" spans="1:48" x14ac:dyDescent="0.3">
      <c r="A472" t="s">
        <v>407</v>
      </c>
      <c r="B472" t="s">
        <v>408</v>
      </c>
      <c r="C472" t="s">
        <v>3151</v>
      </c>
      <c r="D472" t="s">
        <v>409</v>
      </c>
      <c r="E472">
        <v>57429.704219250001</v>
      </c>
      <c r="F472">
        <v>2998.65</v>
      </c>
      <c r="G472">
        <v>-10.4492301417626</v>
      </c>
      <c r="H472">
        <f>(Table2[[#This Row],[1Y Return vs Nifty]]-AVERAGE(Table2[1Y Return vs Nifty]))/_xlfn.STDEV.P(Table2[1Y Return vs Nifty])</f>
        <v>-0.5853251834652462</v>
      </c>
      <c r="I472">
        <v>-1.32739701611627</v>
      </c>
      <c r="J472">
        <f>(Table2[[#This Row],[1M Return vs Nifty]]-AVERAGE(Table2[1M Return vs Nifty]))/_xlfn.STDEV.P(Table2[1M Return vs Nifty])</f>
        <v>-0.12533254791188478</v>
      </c>
      <c r="K472">
        <v>15.4633312433331</v>
      </c>
      <c r="L472">
        <f>(Table2[[#This Row],[6M Return vs Nifty]]-AVERAGE(Table2[6M Return vs Nifty]))/_xlfn.STDEV.P(Table2[6M Return vs Nifty])</f>
        <v>0.22462146177047357</v>
      </c>
      <c r="M472">
        <v>-2.3370283282031101</v>
      </c>
      <c r="N472">
        <f>(Table2[[#This Row],[1W Return vs Nifty]]-AVERAGE(Table2[1W Return vs Nifty]))/_xlfn.STDEV.P(Table2[1W Return vs Nifty])</f>
        <v>-0.54465074957356119</v>
      </c>
      <c r="O472">
        <v>3005.42</v>
      </c>
      <c r="P472">
        <v>3008.6651408951102</v>
      </c>
      <c r="Q472">
        <v>2829.5074772277599</v>
      </c>
      <c r="R472">
        <v>44.441319706460398</v>
      </c>
      <c r="S472" s="1">
        <f>(Table2[[#This Row],[Close Price]]-Table2[[#This Row],[20D EMA]])/Table2[[#This Row],[20D EMA]]</f>
        <v>-2.2525969747988575E-3</v>
      </c>
      <c r="T472" s="1">
        <f>(Table2[[#This Row],[Close Price]]-Table2[[#This Row],[50D EMA]])/Table2[[#This Row],[50D EMA]]</f>
        <v>-3.3287655575158144E-3</v>
      </c>
      <c r="U472" s="1">
        <f>(Table2[[#This Row],[Close Price]]-Table2[[#This Row],[200D EMA]])/Table2[[#This Row],[200D EMA]]</f>
        <v>5.977807944793255E-2</v>
      </c>
      <c r="V472">
        <v>0.82423162453135701</v>
      </c>
      <c r="W472">
        <v>2926.45</v>
      </c>
      <c r="X472">
        <v>3013.1</v>
      </c>
      <c r="Y472">
        <v>2926.45</v>
      </c>
      <c r="Z472">
        <v>3048.8</v>
      </c>
      <c r="AA472">
        <v>2779</v>
      </c>
      <c r="AB472">
        <v>3105.45</v>
      </c>
      <c r="AC472" s="1">
        <f>(Table2[[#This Row],[Close Price]]/Table2[[#This Row],[Day Low]])-1</f>
        <v>2.4671530352474935E-2</v>
      </c>
      <c r="AD472" s="1">
        <f>(Table2[[#This Row],[Day High]]/Table2[[#This Row],[Close Price]])-1</f>
        <v>4.8188351424807152E-3</v>
      </c>
      <c r="AE472" s="1">
        <f>(Table2[[#This Row],[Close Price]]/Table2[[#This Row],[Current Week Low]])-1</f>
        <v>2.4671530352474935E-2</v>
      </c>
      <c r="AF472" s="1">
        <f>(Table2[[#This Row],[Current Week High]]/Table2[[#This Row],[Close Price]])-1</f>
        <v>1.6724192553315698E-2</v>
      </c>
      <c r="AG472" s="1">
        <f>(Table2[[#This Row],[Close Price]]/Table2[[#This Row],[Current Month Low]])-1</f>
        <v>7.9039222741993598E-2</v>
      </c>
      <c r="AH472" s="1">
        <f>(Table2[[#This Row],[Current Month High]]/Table2[[#This Row],[Close Price]])-1</f>
        <v>3.5616027212245438E-2</v>
      </c>
      <c r="AI472">
        <v>12.550647791506099</v>
      </c>
      <c r="AJ472">
        <v>36.687482906372402</v>
      </c>
      <c r="AK472" t="str">
        <f>IF(AND(Table2[[#This Row],[20D EMA]]&gt;Table2[[#This Row],[50D EMA]],Table2[[#This Row],[50D EMA]]&gt;Table2[[#This Row],[200D EMA]]),"Uptrend","Downtrend/NoTrend")</f>
        <v>Downtrend/NoTrend</v>
      </c>
      <c r="AL472">
        <v>-0.04</v>
      </c>
      <c r="AM472" t="s">
        <v>3190</v>
      </c>
      <c r="AN472">
        <v>-2.0699999999999998</v>
      </c>
      <c r="AO472" t="s">
        <v>3190</v>
      </c>
      <c r="AP472">
        <v>-1.0963862824510001E-3</v>
      </c>
      <c r="AQ472">
        <f>(Table2[[#This Row],[Sharpe Ratio]]-AVERAGE(Table2[Sharpe Ratio]))/_xlfn.STDEV.P(Table2[Sharpe Ratio])</f>
        <v>-0.78367237039320869</v>
      </c>
      <c r="AR4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2">
        <f>_xlfn.RANK.AVG(Table2[[#This Row],[1Y Return vs Nifty Z-Score]],Table2[1Y Return vs Nifty Z-Score])</f>
        <v>520</v>
      </c>
      <c r="AT472">
        <f>_xlfn.RANK.AVG(Table2[[#This Row],[6M Return vs Nifty Z-Score]],Table2[6M Return vs Nifty Z-Score])</f>
        <v>232</v>
      </c>
      <c r="AU472">
        <f>_xlfn.RANK.AVG(Table2[[#This Row],[Sharpe Ratio Z-Score]],Table2[Sharpe Ratio Z-Score])</f>
        <v>576</v>
      </c>
      <c r="AV472">
        <f>(Table2[[#This Row],[Rank 1Y]]+Table2[[#This Row],[Rank 6M]]+Table2[[#This Row],[Rank Sharpe]])/3</f>
        <v>442.66666666666669</v>
      </c>
    </row>
    <row r="473" spans="1:48" x14ac:dyDescent="0.3">
      <c r="A473" t="s">
        <v>453</v>
      </c>
      <c r="B473" t="s">
        <v>454</v>
      </c>
      <c r="C473" t="s">
        <v>609</v>
      </c>
      <c r="D473" t="s">
        <v>455</v>
      </c>
      <c r="E473">
        <v>50709.693906749999</v>
      </c>
      <c r="F473">
        <v>45570.65</v>
      </c>
      <c r="G473">
        <v>-8.3378223850601092</v>
      </c>
      <c r="H473">
        <f>(Table2[[#This Row],[1Y Return vs Nifty]]-AVERAGE(Table2[1Y Return vs Nifty]))/_xlfn.STDEV.P(Table2[1Y Return vs Nifty])</f>
        <v>-0.54934988884672775</v>
      </c>
      <c r="I473">
        <v>6.5772147024147003</v>
      </c>
      <c r="J473">
        <f>(Table2[[#This Row],[1M Return vs Nifty]]-AVERAGE(Table2[1M Return vs Nifty]))/_xlfn.STDEV.P(Table2[1M Return vs Nifty])</f>
        <v>0.78442041066066148</v>
      </c>
      <c r="K473">
        <v>15.890751102962</v>
      </c>
      <c r="L473">
        <f>(Table2[[#This Row],[6M Return vs Nifty]]-AVERAGE(Table2[6M Return vs Nifty]))/_xlfn.STDEV.P(Table2[6M Return vs Nifty])</f>
        <v>0.23819677062061761</v>
      </c>
      <c r="M473">
        <v>1.8608740211435</v>
      </c>
      <c r="N473">
        <f>(Table2[[#This Row],[1W Return vs Nifty]]-AVERAGE(Table2[1W Return vs Nifty]))/_xlfn.STDEV.P(Table2[1W Return vs Nifty])</f>
        <v>0.37994199015345931</v>
      </c>
      <c r="O473">
        <v>43973.85</v>
      </c>
      <c r="P473">
        <v>42618.8803620955</v>
      </c>
      <c r="Q473">
        <v>39817.963504359497</v>
      </c>
      <c r="R473">
        <v>64.391292421121307</v>
      </c>
      <c r="S473" s="1">
        <f>(Table2[[#This Row],[Close Price]]-Table2[[#This Row],[20D EMA]])/Table2[[#This Row],[20D EMA]]</f>
        <v>3.631249026410021E-2</v>
      </c>
      <c r="T473" s="1">
        <f>(Table2[[#This Row],[Close Price]]-Table2[[#This Row],[50D EMA]])/Table2[[#This Row],[50D EMA]]</f>
        <v>6.9259671132274839E-2</v>
      </c>
      <c r="U473" s="1">
        <f>(Table2[[#This Row],[Close Price]]-Table2[[#This Row],[200D EMA]])/Table2[[#This Row],[200D EMA]]</f>
        <v>0.14447465388355854</v>
      </c>
      <c r="V473">
        <v>1.31365228428258</v>
      </c>
      <c r="W473">
        <v>45016.800000000003</v>
      </c>
      <c r="X473">
        <v>45882.400000000001</v>
      </c>
      <c r="Y473">
        <v>44800</v>
      </c>
      <c r="Z473">
        <v>46810.400000000001</v>
      </c>
      <c r="AA473">
        <v>40805</v>
      </c>
      <c r="AB473">
        <v>46810.400000000001</v>
      </c>
      <c r="AC473" s="1">
        <f>(Table2[[#This Row],[Close Price]]/Table2[[#This Row],[Day Low]])-1</f>
        <v>1.2303184588864591E-2</v>
      </c>
      <c r="AD473" s="1">
        <f>(Table2[[#This Row],[Day High]]/Table2[[#This Row],[Close Price]])-1</f>
        <v>6.8410259673714613E-3</v>
      </c>
      <c r="AE473" s="1">
        <f>(Table2[[#This Row],[Close Price]]/Table2[[#This Row],[Current Week Low]])-1</f>
        <v>1.7202008928571377E-2</v>
      </c>
      <c r="AF473" s="1">
        <f>(Table2[[#This Row],[Current Week High]]/Table2[[#This Row],[Close Price]])-1</f>
        <v>2.7205010242338012E-2</v>
      </c>
      <c r="AG473" s="1">
        <f>(Table2[[#This Row],[Close Price]]/Table2[[#This Row],[Current Month Low]])-1</f>
        <v>0.1167908344565618</v>
      </c>
      <c r="AH473" s="1">
        <f>(Table2[[#This Row],[Current Month High]]/Table2[[#This Row],[Close Price]])-1</f>
        <v>2.7205010242338012E-2</v>
      </c>
      <c r="AI473">
        <v>2.7205010242337999</v>
      </c>
      <c r="AJ473">
        <v>37.800366192370397</v>
      </c>
      <c r="AK473" t="str">
        <f>IF(AND(Table2[[#This Row],[20D EMA]]&gt;Table2[[#This Row],[50D EMA]],Table2[[#This Row],[50D EMA]]&gt;Table2[[#This Row],[200D EMA]]),"Uptrend","Downtrend/NoTrend")</f>
        <v>Uptrend</v>
      </c>
      <c r="AL473">
        <v>0.06</v>
      </c>
      <c r="AM473" t="s">
        <v>3191</v>
      </c>
      <c r="AN473">
        <v>6.69</v>
      </c>
      <c r="AO473" t="s">
        <v>3191</v>
      </c>
      <c r="AP473">
        <v>-1.0592098165648E-2</v>
      </c>
      <c r="AQ473">
        <f>(Table2[[#This Row],[Sharpe Ratio]]-AVERAGE(Table2[Sharpe Ratio]))/_xlfn.STDEV.P(Table2[Sharpe Ratio])</f>
        <v>-0.89494027129128195</v>
      </c>
      <c r="AR4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-4.1730988703271188E-2</v>
      </c>
      <c r="AS473">
        <f>_xlfn.RANK.AVG(Table2[[#This Row],[1Y Return vs Nifty Z-Score]],Table2[1Y Return vs Nifty Z-Score])</f>
        <v>502</v>
      </c>
      <c r="AT473">
        <f>_xlfn.RANK.AVG(Table2[[#This Row],[6M Return vs Nifty Z-Score]],Table2[6M Return vs Nifty Z-Score])</f>
        <v>228</v>
      </c>
      <c r="AU473">
        <f>_xlfn.RANK.AVG(Table2[[#This Row],[Sharpe Ratio Z-Score]],Table2[Sharpe Ratio Z-Score])</f>
        <v>600</v>
      </c>
      <c r="AV473">
        <f>(Table2[[#This Row],[Rank 1Y]]+Table2[[#This Row],[Rank 6M]]+Table2[[#This Row],[Rank Sharpe]])/3</f>
        <v>443.33333333333331</v>
      </c>
    </row>
    <row r="474" spans="1:48" x14ac:dyDescent="0.3">
      <c r="A474" t="s">
        <v>70</v>
      </c>
      <c r="B474" t="s">
        <v>71</v>
      </c>
      <c r="C474" t="s">
        <v>3152</v>
      </c>
      <c r="D474" t="s">
        <v>72</v>
      </c>
      <c r="E474">
        <v>347841.217202375</v>
      </c>
      <c r="F474">
        <v>3002</v>
      </c>
      <c r="G474">
        <v>-1.59478656911648</v>
      </c>
      <c r="H474">
        <f>(Table2[[#This Row],[1Y Return vs Nifty]]-AVERAGE(Table2[1Y Return vs Nifty]))/_xlfn.STDEV.P(Table2[1Y Return vs Nifty])</f>
        <v>-0.43445843818697971</v>
      </c>
      <c r="I474">
        <v>3.2378363953449898</v>
      </c>
      <c r="J474">
        <f>(Table2[[#This Row],[1M Return vs Nifty]]-AVERAGE(Table2[1M Return vs Nifty]))/_xlfn.STDEV.P(Table2[1M Return vs Nifty])</f>
        <v>0.40008663149127205</v>
      </c>
      <c r="K474">
        <v>-13.5672498657079</v>
      </c>
      <c r="L474">
        <f>(Table2[[#This Row],[6M Return vs Nifty]]-AVERAGE(Table2[6M Return vs Nifty]))/_xlfn.STDEV.P(Table2[6M Return vs Nifty])</f>
        <v>-0.69742063752869854</v>
      </c>
      <c r="M474">
        <v>-4.3283731581581302</v>
      </c>
      <c r="N474">
        <f>(Table2[[#This Row],[1W Return vs Nifty]]-AVERAGE(Table2[1W Return vs Nifty]))/_xlfn.STDEV.P(Table2[1W Return vs Nifty])</f>
        <v>-0.98324670032404105</v>
      </c>
      <c r="O474">
        <v>3080.46</v>
      </c>
      <c r="P474">
        <v>3076.9391363536301</v>
      </c>
      <c r="Q474">
        <v>3017.6906889017901</v>
      </c>
      <c r="R474">
        <v>34.039084481952898</v>
      </c>
      <c r="S474" s="1">
        <f>(Table2[[#This Row],[Close Price]]-Table2[[#This Row],[20D EMA]])/Table2[[#This Row],[20D EMA]]</f>
        <v>-2.5470221979834191E-2</v>
      </c>
      <c r="T474" s="1">
        <f>(Table2[[#This Row],[Close Price]]-Table2[[#This Row],[50D EMA]])/Table2[[#This Row],[50D EMA]]</f>
        <v>-2.4355092198033473E-2</v>
      </c>
      <c r="U474" s="1">
        <f>(Table2[[#This Row],[Close Price]]-Table2[[#This Row],[200D EMA]])/Table2[[#This Row],[200D EMA]]</f>
        <v>-5.1995683187465022E-3</v>
      </c>
      <c r="V474">
        <v>0.803177545642493</v>
      </c>
      <c r="W474">
        <v>2968.1</v>
      </c>
      <c r="X474">
        <v>3031.7</v>
      </c>
      <c r="Y474">
        <v>2968.1</v>
      </c>
      <c r="Z474">
        <v>3150.1</v>
      </c>
      <c r="AA474">
        <v>2968.1</v>
      </c>
      <c r="AB474">
        <v>3211</v>
      </c>
      <c r="AC474" s="1">
        <f>(Table2[[#This Row],[Close Price]]/Table2[[#This Row],[Day Low]])-1</f>
        <v>1.142144806441836E-2</v>
      </c>
      <c r="AD474" s="1">
        <f>(Table2[[#This Row],[Day High]]/Table2[[#This Row],[Close Price]])-1</f>
        <v>9.8934043970686503E-3</v>
      </c>
      <c r="AE474" s="1">
        <f>(Table2[[#This Row],[Close Price]]/Table2[[#This Row],[Current Week Low]])-1</f>
        <v>1.142144806441836E-2</v>
      </c>
      <c r="AF474" s="1">
        <f>(Table2[[#This Row],[Current Week High]]/Table2[[#This Row],[Close Price]])-1</f>
        <v>4.9333777481678887E-2</v>
      </c>
      <c r="AG474" s="1">
        <f>(Table2[[#This Row],[Close Price]]/Table2[[#This Row],[Current Month Low]])-1</f>
        <v>1.142144806441836E-2</v>
      </c>
      <c r="AH474" s="1">
        <f>(Table2[[#This Row],[Current Month High]]/Table2[[#This Row],[Close Price]])-1</f>
        <v>6.9620253164556889E-2</v>
      </c>
      <c r="AI474">
        <v>24.713524317121902</v>
      </c>
      <c r="AJ474">
        <v>40.149393090569497</v>
      </c>
      <c r="AK474" t="str">
        <f>IF(AND(Table2[[#This Row],[20D EMA]]&gt;Table2[[#This Row],[50D EMA]],Table2[[#This Row],[50D EMA]]&gt;Table2[[#This Row],[200D EMA]]),"Uptrend","Downtrend/NoTrend")</f>
        <v>Uptrend</v>
      </c>
      <c r="AL474">
        <v>-0.08</v>
      </c>
      <c r="AM474" t="s">
        <v>3190</v>
      </c>
      <c r="AN474">
        <v>-5.78</v>
      </c>
      <c r="AO474" t="s">
        <v>3190</v>
      </c>
      <c r="AP474">
        <v>7.2875679074065003E-2</v>
      </c>
      <c r="AQ474">
        <f>(Table2[[#This Row],[Sharpe Ratio]]-AVERAGE(Table2[Sharpe Ratio]))/_xlfn.STDEV.P(Table2[Sharpe Ratio])</f>
        <v>8.3110082418902984E-2</v>
      </c>
      <c r="AR4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-1.6319290621295441</v>
      </c>
      <c r="AS474">
        <f>_xlfn.RANK.AVG(Table2[[#This Row],[1Y Return vs Nifty Z-Score]],Table2[1Y Return vs Nifty Z-Score])</f>
        <v>457</v>
      </c>
      <c r="AT474">
        <f>_xlfn.RANK.AVG(Table2[[#This Row],[6M Return vs Nifty Z-Score]],Table2[6M Return vs Nifty Z-Score])</f>
        <v>556</v>
      </c>
      <c r="AU474">
        <f>_xlfn.RANK.AVG(Table2[[#This Row],[Sharpe Ratio Z-Score]],Table2[Sharpe Ratio Z-Score])</f>
        <v>318</v>
      </c>
      <c r="AV474">
        <f>(Table2[[#This Row],[Rank 1Y]]+Table2[[#This Row],[Rank 6M]]+Table2[[#This Row],[Rank Sharpe]])/3</f>
        <v>443.66666666666669</v>
      </c>
    </row>
    <row r="475" spans="1:48" x14ac:dyDescent="0.3">
      <c r="A475" t="s">
        <v>536</v>
      </c>
      <c r="B475" t="s">
        <v>537</v>
      </c>
      <c r="C475" t="s">
        <v>3157</v>
      </c>
      <c r="D475" t="s">
        <v>538</v>
      </c>
      <c r="E475">
        <v>40266.379416240001</v>
      </c>
      <c r="F475">
        <v>625</v>
      </c>
      <c r="G475">
        <v>-8.7563220338140901</v>
      </c>
      <c r="H475">
        <f>(Table2[[#This Row],[1Y Return vs Nifty]]-AVERAGE(Table2[1Y Return vs Nifty]))/_xlfn.STDEV.P(Table2[1Y Return vs Nifty])</f>
        <v>-0.55648050969145946</v>
      </c>
      <c r="I475">
        <v>-7.4926102101179497</v>
      </c>
      <c r="J475">
        <f>(Table2[[#This Row],[1M Return vs Nifty]]-AVERAGE(Table2[1M Return vs Nifty]))/_xlfn.STDEV.P(Table2[1M Return vs Nifty])</f>
        <v>-0.83489566665744352</v>
      </c>
      <c r="K475">
        <v>28.440444362598399</v>
      </c>
      <c r="L475">
        <f>(Table2[[#This Row],[6M Return vs Nifty]]-AVERAGE(Table2[6M Return vs Nifty]))/_xlfn.STDEV.P(Table2[6M Return vs Nifty])</f>
        <v>0.63678836185377252</v>
      </c>
      <c r="M475">
        <v>-1.1731562703868901</v>
      </c>
      <c r="N475">
        <f>(Table2[[#This Row],[1W Return vs Nifty]]-AVERAGE(Table2[1W Return vs Nifty]))/_xlfn.STDEV.P(Table2[1W Return vs Nifty])</f>
        <v>-0.28830661265110114</v>
      </c>
      <c r="O475">
        <v>638.87</v>
      </c>
      <c r="P475">
        <v>636.48012854494004</v>
      </c>
      <c r="Q475">
        <v>570.65518059578801</v>
      </c>
      <c r="R475">
        <v>30.586372901654499</v>
      </c>
      <c r="S475" s="1">
        <f>(Table2[[#This Row],[Close Price]]-Table2[[#This Row],[20D EMA]])/Table2[[#This Row],[20D EMA]]</f>
        <v>-2.1710207084383371E-2</v>
      </c>
      <c r="T475" s="1">
        <f>(Table2[[#This Row],[Close Price]]-Table2[[#This Row],[50D EMA]])/Table2[[#This Row],[50D EMA]]</f>
        <v>-1.803690017971938E-2</v>
      </c>
      <c r="U475" s="1">
        <f>(Table2[[#This Row],[Close Price]]-Table2[[#This Row],[200D EMA]])/Table2[[#This Row],[200D EMA]]</f>
        <v>9.5232324619350189E-2</v>
      </c>
      <c r="V475">
        <v>0.69756740249567895</v>
      </c>
      <c r="W475">
        <v>604.29999999999995</v>
      </c>
      <c r="X475">
        <v>628.54999999999995</v>
      </c>
      <c r="Y475">
        <v>604.29999999999995</v>
      </c>
      <c r="Z475">
        <v>632.70000000000005</v>
      </c>
      <c r="AA475">
        <v>604.29999999999995</v>
      </c>
      <c r="AB475">
        <v>685.95</v>
      </c>
      <c r="AC475" s="1">
        <f>(Table2[[#This Row],[Close Price]]/Table2[[#This Row],[Day Low]])-1</f>
        <v>3.42545093496609E-2</v>
      </c>
      <c r="AD475" s="1">
        <f>(Table2[[#This Row],[Day High]]/Table2[[#This Row],[Close Price]])-1</f>
        <v>5.6799999999999073E-3</v>
      </c>
      <c r="AE475" s="1">
        <f>(Table2[[#This Row],[Close Price]]/Table2[[#This Row],[Current Week Low]])-1</f>
        <v>3.42545093496609E-2</v>
      </c>
      <c r="AF475" s="1">
        <f>(Table2[[#This Row],[Current Week High]]/Table2[[#This Row],[Close Price]])-1</f>
        <v>1.2320000000000109E-2</v>
      </c>
      <c r="AG475" s="1">
        <f>(Table2[[#This Row],[Close Price]]/Table2[[#This Row],[Current Month Low]])-1</f>
        <v>3.42545093496609E-2</v>
      </c>
      <c r="AH475" s="1">
        <f>(Table2[[#This Row],[Current Month High]]/Table2[[#This Row],[Close Price]])-1</f>
        <v>9.7520000000000051E-2</v>
      </c>
      <c r="AI475">
        <v>14.472</v>
      </c>
      <c r="AJ475">
        <v>48.438427740173303</v>
      </c>
      <c r="AK475" t="str">
        <f>IF(AND(Table2[[#This Row],[20D EMA]]&gt;Table2[[#This Row],[50D EMA]],Table2[[#This Row],[50D EMA]]&gt;Table2[[#This Row],[200D EMA]]),"Uptrend","Downtrend/NoTrend")</f>
        <v>Uptrend</v>
      </c>
      <c r="AL475">
        <v>0.06</v>
      </c>
      <c r="AM475" t="s">
        <v>3191</v>
      </c>
      <c r="AN475">
        <v>-5.13</v>
      </c>
      <c r="AO475" t="s">
        <v>3190</v>
      </c>
      <c r="AP475">
        <v>-6.8675283337174001E-2</v>
      </c>
      <c r="AQ475">
        <f>(Table2[[#This Row],[Sharpe Ratio]]-AVERAGE(Table2[Sharpe Ratio]))/_xlfn.STDEV.P(Table2[Sharpe Ratio])</f>
        <v>-1.5755415965006041</v>
      </c>
      <c r="AR4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-2.6184360236468356</v>
      </c>
      <c r="AS475">
        <f>_xlfn.RANK.AVG(Table2[[#This Row],[1Y Return vs Nifty Z-Score]],Table2[1Y Return vs Nifty Z-Score])</f>
        <v>509</v>
      </c>
      <c r="AT475">
        <f>_xlfn.RANK.AVG(Table2[[#This Row],[6M Return vs Nifty Z-Score]],Table2[6M Return vs Nifty Z-Score])</f>
        <v>138</v>
      </c>
      <c r="AU475">
        <f>_xlfn.RANK.AVG(Table2[[#This Row],[Sharpe Ratio Z-Score]],Table2[Sharpe Ratio Z-Score])</f>
        <v>689</v>
      </c>
      <c r="AV475">
        <f>(Table2[[#This Row],[Rank 1Y]]+Table2[[#This Row],[Rank 6M]]+Table2[[#This Row],[Rank Sharpe]])/3</f>
        <v>445.33333333333331</v>
      </c>
    </row>
    <row r="476" spans="1:48" x14ac:dyDescent="0.3">
      <c r="A476" t="s">
        <v>1032</v>
      </c>
      <c r="B476" t="s">
        <v>1033</v>
      </c>
      <c r="C476" t="s">
        <v>3154</v>
      </c>
      <c r="D476" t="s">
        <v>83</v>
      </c>
      <c r="E476">
        <v>13704.035851664999</v>
      </c>
      <c r="F476">
        <v>2450.75</v>
      </c>
      <c r="G476">
        <v>-8.5546716316990707</v>
      </c>
      <c r="H476">
        <f>(Table2[[#This Row],[1Y Return vs Nifty]]-AVERAGE(Table2[1Y Return vs Nifty]))/_xlfn.STDEV.P(Table2[1Y Return vs Nifty])</f>
        <v>-0.55304468229004833</v>
      </c>
      <c r="I476">
        <v>-6.6352378192963197</v>
      </c>
      <c r="J476">
        <f>(Table2[[#This Row],[1M Return vs Nifty]]-AVERAGE(Table2[1M Return vs Nifty]))/_xlfn.STDEV.P(Table2[1M Return vs Nifty])</f>
        <v>-0.73621946383778702</v>
      </c>
      <c r="K476">
        <v>-23.464249463774099</v>
      </c>
      <c r="L476">
        <f>(Table2[[#This Row],[6M Return vs Nifty]]-AVERAGE(Table2[6M Return vs Nifty]))/_xlfn.STDEV.P(Table2[6M Return vs Nifty])</f>
        <v>-1.0117598597402058</v>
      </c>
      <c r="M476">
        <v>-1.8458569396533899</v>
      </c>
      <c r="N476">
        <f>(Table2[[#This Row],[1W Return vs Nifty]]-AVERAGE(Table2[1W Return vs Nifty]))/_xlfn.STDEV.P(Table2[1W Return vs Nifty])</f>
        <v>-0.43646969579430994</v>
      </c>
      <c r="O476">
        <v>2475.94</v>
      </c>
      <c r="P476">
        <v>2621.6159872240801</v>
      </c>
      <c r="Q476">
        <v>2601.5562007875901</v>
      </c>
      <c r="R476">
        <v>48.898208197387802</v>
      </c>
      <c r="S476" s="1">
        <f>(Table2[[#This Row],[Close Price]]-Table2[[#This Row],[20D EMA]])/Table2[[#This Row],[20D EMA]]</f>
        <v>-1.0173913745890472E-2</v>
      </c>
      <c r="T476" s="1">
        <f>(Table2[[#This Row],[Close Price]]-Table2[[#This Row],[50D EMA]])/Table2[[#This Row],[50D EMA]]</f>
        <v>-6.517582592445316E-2</v>
      </c>
      <c r="U476" s="1">
        <f>(Table2[[#This Row],[Close Price]]-Table2[[#This Row],[200D EMA]])/Table2[[#This Row],[200D EMA]]</f>
        <v>-5.7967689009345763E-2</v>
      </c>
      <c r="V476">
        <v>0.82853063313639397</v>
      </c>
      <c r="W476">
        <v>2372</v>
      </c>
      <c r="X476">
        <v>2481</v>
      </c>
      <c r="Y476">
        <v>2372</v>
      </c>
      <c r="Z476">
        <v>2548</v>
      </c>
      <c r="AA476">
        <v>2217.3000000000002</v>
      </c>
      <c r="AB476">
        <v>2548</v>
      </c>
      <c r="AC476" s="1">
        <f>(Table2[[#This Row],[Close Price]]/Table2[[#This Row],[Day Low]])-1</f>
        <v>3.319983136593585E-2</v>
      </c>
      <c r="AD476" s="1">
        <f>(Table2[[#This Row],[Day High]]/Table2[[#This Row],[Close Price]])-1</f>
        <v>1.2343160257064056E-2</v>
      </c>
      <c r="AE476" s="1">
        <f>(Table2[[#This Row],[Close Price]]/Table2[[#This Row],[Current Week Low]])-1</f>
        <v>3.319983136593585E-2</v>
      </c>
      <c r="AF476" s="1">
        <f>(Table2[[#This Row],[Current Week High]]/Table2[[#This Row],[Close Price]])-1</f>
        <v>3.9681730082627764E-2</v>
      </c>
      <c r="AG476" s="1">
        <f>(Table2[[#This Row],[Close Price]]/Table2[[#This Row],[Current Month Low]])-1</f>
        <v>0.10528570784287195</v>
      </c>
      <c r="AH476" s="1">
        <f>(Table2[[#This Row],[Current Month High]]/Table2[[#This Row],[Close Price]])-1</f>
        <v>3.9681730082627764E-2</v>
      </c>
      <c r="AI476">
        <v>49.138018973783502</v>
      </c>
      <c r="AJ476">
        <v>41.253602305475503</v>
      </c>
      <c r="AK476" t="str">
        <f>IF(AND(Table2[[#This Row],[20D EMA]]&gt;Table2[[#This Row],[50D EMA]],Table2[[#This Row],[50D EMA]]&gt;Table2[[#This Row],[200D EMA]]),"Uptrend","Downtrend/NoTrend")</f>
        <v>Downtrend/NoTrend</v>
      </c>
      <c r="AL476">
        <v>0</v>
      </c>
      <c r="AM476">
        <v>0</v>
      </c>
      <c r="AN476">
        <v>6.45</v>
      </c>
      <c r="AO476" t="s">
        <v>3191</v>
      </c>
      <c r="AP476">
        <v>0.12211411076549</v>
      </c>
      <c r="AQ476">
        <f>(Table2[[#This Row],[Sharpe Ratio]]-AVERAGE(Table2[Sharpe Ratio]))/_xlfn.STDEV.P(Table2[Sharpe Ratio])</f>
        <v>0.66007124185684873</v>
      </c>
      <c r="AR4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6">
        <f>_xlfn.RANK.AVG(Table2[[#This Row],[1Y Return vs Nifty Z-Score]],Table2[1Y Return vs Nifty Z-Score])</f>
        <v>508</v>
      </c>
      <c r="AT476">
        <f>_xlfn.RANK.AVG(Table2[[#This Row],[6M Return vs Nifty Z-Score]],Table2[6M Return vs Nifty Z-Score])</f>
        <v>659</v>
      </c>
      <c r="AU476">
        <f>_xlfn.RANK.AVG(Table2[[#This Row],[Sharpe Ratio Z-Score]],Table2[Sharpe Ratio Z-Score])</f>
        <v>170</v>
      </c>
      <c r="AV476">
        <f>(Table2[[#This Row],[Rank 1Y]]+Table2[[#This Row],[Rank 6M]]+Table2[[#This Row],[Rank Sharpe]])/3</f>
        <v>445.66666666666669</v>
      </c>
    </row>
    <row r="477" spans="1:48" x14ac:dyDescent="0.3">
      <c r="A477" t="s">
        <v>488</v>
      </c>
      <c r="B477" t="s">
        <v>489</v>
      </c>
      <c r="C477" t="s">
        <v>3154</v>
      </c>
      <c r="D477" t="s">
        <v>138</v>
      </c>
      <c r="E477">
        <v>43826.677981544999</v>
      </c>
      <c r="F477">
        <v>51677.45</v>
      </c>
      <c r="G477">
        <v>10.121272419046299</v>
      </c>
      <c r="H477">
        <f>(Table2[[#This Row],[1Y Return vs Nifty]]-AVERAGE(Table2[1Y Return vs Nifty]))/_xlfn.STDEV.P(Table2[1Y Return vs Nifty])</f>
        <v>-0.23483395896021017</v>
      </c>
      <c r="I477">
        <v>1.1823141875355201</v>
      </c>
      <c r="J477">
        <f>(Table2[[#This Row],[1M Return vs Nifty]]-AVERAGE(Table2[1M Return vs Nifty]))/_xlfn.STDEV.P(Table2[1M Return vs Nifty])</f>
        <v>0.16351366920619095</v>
      </c>
      <c r="K477">
        <v>5.03173508462719</v>
      </c>
      <c r="L477">
        <f>(Table2[[#This Row],[6M Return vs Nifty]]-AVERAGE(Table2[6M Return vs Nifty]))/_xlfn.STDEV.P(Table2[6M Return vs Nifty])</f>
        <v>-0.1066971151841891</v>
      </c>
      <c r="M477">
        <v>-1.41612017900082</v>
      </c>
      <c r="N477">
        <f>(Table2[[#This Row],[1W Return vs Nifty]]-AVERAGE(Table2[1W Return vs Nifty]))/_xlfn.STDEV.P(Table2[1W Return vs Nifty])</f>
        <v>-0.34181968828400711</v>
      </c>
      <c r="O477">
        <v>49760.26</v>
      </c>
      <c r="P477">
        <v>50391.6519108332</v>
      </c>
      <c r="Q477">
        <v>47815.019538303997</v>
      </c>
      <c r="R477">
        <v>51.459329065158499</v>
      </c>
      <c r="S477" s="1">
        <f>(Table2[[#This Row],[Close Price]]-Table2[[#This Row],[20D EMA]])/Table2[[#This Row],[20D EMA]]</f>
        <v>3.8528536627421055E-2</v>
      </c>
      <c r="T477" s="1">
        <f>(Table2[[#This Row],[Close Price]]-Table2[[#This Row],[50D EMA]])/Table2[[#This Row],[50D EMA]]</f>
        <v>2.5516093249770538E-2</v>
      </c>
      <c r="U477" s="1">
        <f>(Table2[[#This Row],[Close Price]]-Table2[[#This Row],[200D EMA]])/Table2[[#This Row],[200D EMA]]</f>
        <v>8.0778602602093602E-2</v>
      </c>
      <c r="V477">
        <v>0.60735587376196298</v>
      </c>
      <c r="W477">
        <v>49120.1</v>
      </c>
      <c r="X477">
        <v>51850</v>
      </c>
      <c r="Y477">
        <v>49000</v>
      </c>
      <c r="Z477">
        <v>51850</v>
      </c>
      <c r="AA477">
        <v>46827.95</v>
      </c>
      <c r="AB477">
        <v>51850</v>
      </c>
      <c r="AC477" s="1">
        <f>(Table2[[#This Row],[Close Price]]/Table2[[#This Row],[Day Low]])-1</f>
        <v>5.2063208340373812E-2</v>
      </c>
      <c r="AD477" s="1">
        <f>(Table2[[#This Row],[Day High]]/Table2[[#This Row],[Close Price]])-1</f>
        <v>3.3389805418031493E-3</v>
      </c>
      <c r="AE477" s="1">
        <f>(Table2[[#This Row],[Close Price]]/Table2[[#This Row],[Current Week Low]])-1</f>
        <v>5.4641836734693916E-2</v>
      </c>
      <c r="AF477" s="1">
        <f>(Table2[[#This Row],[Current Week High]]/Table2[[#This Row],[Close Price]])-1</f>
        <v>3.3389805418031493E-3</v>
      </c>
      <c r="AG477" s="1">
        <f>(Table2[[#This Row],[Close Price]]/Table2[[#This Row],[Current Month Low]])-1</f>
        <v>0.10355994657037093</v>
      </c>
      <c r="AH477" s="1">
        <f>(Table2[[#This Row],[Current Month High]]/Table2[[#This Row],[Close Price]])-1</f>
        <v>3.3389805418031493E-3</v>
      </c>
      <c r="AI477">
        <v>16.0931895826903</v>
      </c>
      <c r="AJ477">
        <v>47.743991171517798</v>
      </c>
      <c r="AK477" t="str">
        <f>IF(AND(Table2[[#This Row],[20D EMA]]&gt;Table2[[#This Row],[50D EMA]],Table2[[#This Row],[50D EMA]]&gt;Table2[[#This Row],[200D EMA]]),"Uptrend","Downtrend/NoTrend")</f>
        <v>Downtrend/NoTrend</v>
      </c>
      <c r="AL477">
        <v>-7.0000000000000007E-2</v>
      </c>
      <c r="AM477" t="s">
        <v>3190</v>
      </c>
      <c r="AN477">
        <v>4.71</v>
      </c>
      <c r="AO477" t="s">
        <v>3191</v>
      </c>
      <c r="AP477">
        <v>-1.5412259527642001E-2</v>
      </c>
      <c r="AQ477">
        <f>(Table2[[#This Row],[Sharpe Ratio]]-AVERAGE(Table2[Sharpe Ratio]))/_xlfn.STDEV.P(Table2[Sharpe Ratio])</f>
        <v>-0.95142147494786322</v>
      </c>
      <c r="AR4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77">
        <f>_xlfn.RANK.AVG(Table2[[#This Row],[1Y Return vs Nifty Z-Score]],Table2[1Y Return vs Nifty Z-Score])</f>
        <v>372</v>
      </c>
      <c r="AT477">
        <f>_xlfn.RANK.AVG(Table2[[#This Row],[6M Return vs Nifty Z-Score]],Table2[6M Return vs Nifty Z-Score])</f>
        <v>356</v>
      </c>
      <c r="AU477">
        <f>_xlfn.RANK.AVG(Table2[[#This Row],[Sharpe Ratio Z-Score]],Table2[Sharpe Ratio Z-Score])</f>
        <v>612</v>
      </c>
      <c r="AV477">
        <f>(Table2[[#This Row],[Rank 1Y]]+Table2[[#This Row],[Rank 6M]]+Table2[[#This Row],[Rank Sharpe]])/3</f>
        <v>446.66666666666669</v>
      </c>
    </row>
    <row r="478" spans="1:48" x14ac:dyDescent="0.3">
      <c r="A478" t="s">
        <v>530</v>
      </c>
      <c r="B478" t="s">
        <v>531</v>
      </c>
      <c r="C478" t="s">
        <v>3145</v>
      </c>
      <c r="D478" t="s">
        <v>43</v>
      </c>
      <c r="E478">
        <v>40506.120672270001</v>
      </c>
      <c r="F478">
        <v>1196.6500000000001</v>
      </c>
      <c r="G478">
        <v>2.3793660619367398</v>
      </c>
      <c r="H478">
        <f>(Table2[[#This Row],[1Y Return vs Nifty]]-AVERAGE(Table2[1Y Return vs Nifty]))/_xlfn.STDEV.P(Table2[1Y Return vs Nifty])</f>
        <v>-0.36674470013366012</v>
      </c>
      <c r="I478">
        <v>3.9465274418783101</v>
      </c>
      <c r="J478">
        <f>(Table2[[#This Row],[1M Return vs Nifty]]-AVERAGE(Table2[1M Return vs Nifty]))/_xlfn.STDEV.P(Table2[1M Return vs Nifty])</f>
        <v>0.48165088780839105</v>
      </c>
      <c r="K478">
        <v>6.0576134300207398</v>
      </c>
      <c r="L478">
        <f>(Table2[[#This Row],[6M Return vs Nifty]]-AVERAGE(Table2[6M Return vs Nifty]))/_xlfn.STDEV.P(Table2[6M Return vs Nifty])</f>
        <v>-7.4114128999401813E-2</v>
      </c>
      <c r="M478">
        <v>-0.44105830278310598</v>
      </c>
      <c r="N478">
        <f>(Table2[[#This Row],[1W Return vs Nifty]]-AVERAGE(Table2[1W Return vs Nifty]))/_xlfn.STDEV.P(Table2[1W Return vs Nifty])</f>
        <v>-0.12706120737846005</v>
      </c>
      <c r="O478">
        <v>1174.07</v>
      </c>
      <c r="P478">
        <v>1136.9882065962299</v>
      </c>
      <c r="Q478">
        <v>1032.76667736639</v>
      </c>
      <c r="R478">
        <v>47.461910338909597</v>
      </c>
      <c r="S478" s="1">
        <f>(Table2[[#This Row],[Close Price]]-Table2[[#This Row],[20D EMA]])/Table2[[#This Row],[20D EMA]]</f>
        <v>1.9232243392642821E-2</v>
      </c>
      <c r="T478" s="1">
        <f>(Table2[[#This Row],[Close Price]]-Table2[[#This Row],[50D EMA]])/Table2[[#This Row],[50D EMA]]</f>
        <v>5.2473537594886772E-2</v>
      </c>
      <c r="U478" s="1">
        <f>(Table2[[#This Row],[Close Price]]-Table2[[#This Row],[200D EMA]])/Table2[[#This Row],[200D EMA]]</f>
        <v>0.15868378233457461</v>
      </c>
      <c r="V478">
        <v>0.67077803038945105</v>
      </c>
      <c r="W478">
        <v>1158.5999999999999</v>
      </c>
      <c r="X478">
        <v>1202.5</v>
      </c>
      <c r="Y478">
        <v>1158.5999999999999</v>
      </c>
      <c r="Z478">
        <v>1210</v>
      </c>
      <c r="AA478">
        <v>1132.3499999999999</v>
      </c>
      <c r="AB478">
        <v>1210</v>
      </c>
      <c r="AC478" s="1">
        <f>(Table2[[#This Row],[Close Price]]/Table2[[#This Row],[Day Low]])-1</f>
        <v>3.2841360262385821E-2</v>
      </c>
      <c r="AD478" s="1">
        <f>(Table2[[#This Row],[Day High]]/Table2[[#This Row],[Close Price]])-1</f>
        <v>4.888647474198704E-3</v>
      </c>
      <c r="AE478" s="1">
        <f>(Table2[[#This Row],[Close Price]]/Table2[[#This Row],[Current Week Low]])-1</f>
        <v>3.2841360262385821E-2</v>
      </c>
      <c r="AF478" s="1">
        <f>(Table2[[#This Row],[Current Week High]]/Table2[[#This Row],[Close Price]])-1</f>
        <v>1.1156144235991983E-2</v>
      </c>
      <c r="AG478" s="1">
        <f>(Table2[[#This Row],[Close Price]]/Table2[[#This Row],[Current Month Low]])-1</f>
        <v>5.6784563076787364E-2</v>
      </c>
      <c r="AH478" s="1">
        <f>(Table2[[#This Row],[Current Month High]]/Table2[[#This Row],[Close Price]])-1</f>
        <v>1.1156144235991983E-2</v>
      </c>
      <c r="AI478">
        <v>1.35377930054734</v>
      </c>
      <c r="AJ478">
        <v>40.081943225051198</v>
      </c>
      <c r="AK478" t="str">
        <f>IF(AND(Table2[[#This Row],[20D EMA]]&gt;Table2[[#This Row],[50D EMA]],Table2[[#This Row],[50D EMA]]&gt;Table2[[#This Row],[200D EMA]]),"Uptrend","Downtrend/NoTrend")</f>
        <v>Uptrend</v>
      </c>
      <c r="AL478">
        <v>0.05</v>
      </c>
      <c r="AM478" t="s">
        <v>3191</v>
      </c>
      <c r="AN478">
        <v>0.92</v>
      </c>
      <c r="AO478" t="s">
        <v>3191</v>
      </c>
      <c r="AP478">
        <v>-3.0526457427469999E-3</v>
      </c>
      <c r="AQ478">
        <f>(Table2[[#This Row],[Sharpe Ratio]]-AVERAGE(Table2[Sharpe Ratio]))/_xlfn.STDEV.P(Table2[Sharpe Ratio])</f>
        <v>-0.80659523141053857</v>
      </c>
      <c r="AR4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-0.89286438011366942</v>
      </c>
      <c r="AS478">
        <f>_xlfn.RANK.AVG(Table2[[#This Row],[1Y Return vs Nifty Z-Score]],Table2[1Y Return vs Nifty Z-Score])</f>
        <v>429</v>
      </c>
      <c r="AT478">
        <f>_xlfn.RANK.AVG(Table2[[#This Row],[6M Return vs Nifty Z-Score]],Table2[6M Return vs Nifty Z-Score])</f>
        <v>342</v>
      </c>
      <c r="AU478">
        <f>_xlfn.RANK.AVG(Table2[[#This Row],[Sharpe Ratio Z-Score]],Table2[Sharpe Ratio Z-Score])</f>
        <v>579</v>
      </c>
      <c r="AV478">
        <f>(Table2[[#This Row],[Rank 1Y]]+Table2[[#This Row],[Rank 6M]]+Table2[[#This Row],[Rank Sharpe]])/3</f>
        <v>450</v>
      </c>
    </row>
    <row r="479" spans="1:48" x14ac:dyDescent="0.3">
      <c r="A479" t="s">
        <v>1213</v>
      </c>
      <c r="B479" t="s">
        <v>1214</v>
      </c>
      <c r="C479" t="s">
        <v>3154</v>
      </c>
      <c r="D479" t="s">
        <v>229</v>
      </c>
      <c r="E479">
        <v>9920.5888622399998</v>
      </c>
      <c r="F479">
        <v>496.35</v>
      </c>
      <c r="G479">
        <v>16.2730701524785</v>
      </c>
      <c r="H479">
        <f>(Table2[[#This Row],[1Y Return vs Nifty]]-AVERAGE(Table2[1Y Return vs Nifty]))/_xlfn.STDEV.P(Table2[1Y Return vs Nifty])</f>
        <v>-0.13001633896652681</v>
      </c>
      <c r="I479">
        <v>23.3395932120204</v>
      </c>
      <c r="J479">
        <f>(Table2[[#This Row],[1M Return vs Nifty]]-AVERAGE(Table2[1M Return vs Nifty]))/_xlfn.STDEV.P(Table2[1M Return vs Nifty])</f>
        <v>2.7136262951289143</v>
      </c>
      <c r="K479">
        <v>-12.073200689876099</v>
      </c>
      <c r="L479">
        <f>(Table2[[#This Row],[6M Return vs Nifty]]-AVERAGE(Table2[6M Return vs Nifty]))/_xlfn.STDEV.P(Table2[6M Return vs Nifty])</f>
        <v>-0.64996804836536515</v>
      </c>
      <c r="M479">
        <v>5.2829697709720396</v>
      </c>
      <c r="N479">
        <f>(Table2[[#This Row],[1W Return vs Nifty]]-AVERAGE(Table2[1W Return vs Nifty]))/_xlfn.STDEV.P(Table2[1W Return vs Nifty])</f>
        <v>1.1336624489999199</v>
      </c>
      <c r="O479">
        <v>480.19</v>
      </c>
      <c r="P479">
        <v>455.43326964111401</v>
      </c>
      <c r="Q479">
        <v>416.197425389432</v>
      </c>
      <c r="R479">
        <v>69.575953140570903</v>
      </c>
      <c r="S479" s="1">
        <f>(Table2[[#This Row],[Close Price]]-Table2[[#This Row],[20D EMA]])/Table2[[#This Row],[20D EMA]]</f>
        <v>3.3653345550719561E-2</v>
      </c>
      <c r="T479" s="1">
        <f>(Table2[[#This Row],[Close Price]]-Table2[[#This Row],[50D EMA]])/Table2[[#This Row],[50D EMA]]</f>
        <v>8.9841329315113072E-2</v>
      </c>
      <c r="U479" s="1">
        <f>(Table2[[#This Row],[Close Price]]-Table2[[#This Row],[200D EMA]])/Table2[[#This Row],[200D EMA]]</f>
        <v>0.19258306207821929</v>
      </c>
      <c r="V479">
        <v>0.96798891061607795</v>
      </c>
      <c r="W479">
        <v>488.4</v>
      </c>
      <c r="X479">
        <v>516</v>
      </c>
      <c r="Y479">
        <v>488.4</v>
      </c>
      <c r="Z479">
        <v>523.36</v>
      </c>
      <c r="AA479">
        <v>437.46</v>
      </c>
      <c r="AB479">
        <v>523.36</v>
      </c>
      <c r="AC479" s="1">
        <f>(Table2[[#This Row],[Close Price]]/Table2[[#This Row],[Day Low]])-1</f>
        <v>1.6277641277641308E-2</v>
      </c>
      <c r="AD479" s="1">
        <f>(Table2[[#This Row],[Day High]]/Table2[[#This Row],[Close Price]])-1</f>
        <v>3.9588999697793836E-2</v>
      </c>
      <c r="AE479" s="1">
        <f>(Table2[[#This Row],[Close Price]]/Table2[[#This Row],[Current Week Low]])-1</f>
        <v>1.6277641277641308E-2</v>
      </c>
      <c r="AF479" s="1">
        <f>(Table2[[#This Row],[Current Week High]]/Table2[[#This Row],[Close Price]])-1</f>
        <v>5.4417245895033828E-2</v>
      </c>
      <c r="AG479" s="1">
        <f>(Table2[[#This Row],[Close Price]]/Table2[[#This Row],[Current Month Low]])-1</f>
        <v>0.1346180222191744</v>
      </c>
      <c r="AH479" s="1">
        <f>(Table2[[#This Row],[Current Month High]]/Table2[[#This Row],[Close Price]])-1</f>
        <v>5.4417245895033828E-2</v>
      </c>
      <c r="AI479">
        <v>10.526845975622001</v>
      </c>
      <c r="AJ479">
        <v>69.7619536219987</v>
      </c>
      <c r="AK479" t="str">
        <f>IF(AND(Table2[[#This Row],[20D EMA]]&gt;Table2[[#This Row],[50D EMA]],Table2[[#This Row],[50D EMA]]&gt;Table2[[#This Row],[200D EMA]]),"Uptrend","Downtrend/NoTrend")</f>
        <v>Uptrend</v>
      </c>
      <c r="AL479">
        <v>0.15</v>
      </c>
      <c r="AM479" t="s">
        <v>3191</v>
      </c>
      <c r="AN479">
        <v>1.34</v>
      </c>
      <c r="AO479" t="s">
        <v>3191</v>
      </c>
      <c r="AP479">
        <v>2.0424548385831999E-2</v>
      </c>
      <c r="AQ479">
        <f>(Table2[[#This Row],[Sharpe Ratio]]-AVERAGE(Table2[Sharpe Ratio]))/_xlfn.STDEV.P(Table2[Sharpe Ratio])</f>
        <v>-0.53149651929754416</v>
      </c>
      <c r="AR4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2.535807837499398</v>
      </c>
      <c r="AS479">
        <f>_xlfn.RANK.AVG(Table2[[#This Row],[1Y Return vs Nifty Z-Score]],Table2[1Y Return vs Nifty Z-Score])</f>
        <v>336</v>
      </c>
      <c r="AT479">
        <f>_xlfn.RANK.AVG(Table2[[#This Row],[6M Return vs Nifty Z-Score]],Table2[6M Return vs Nifty Z-Score])</f>
        <v>538</v>
      </c>
      <c r="AU479">
        <f>_xlfn.RANK.AVG(Table2[[#This Row],[Sharpe Ratio Z-Score]],Table2[Sharpe Ratio Z-Score])</f>
        <v>476</v>
      </c>
      <c r="AV479">
        <f>(Table2[[#This Row],[Rank 1Y]]+Table2[[#This Row],[Rank 6M]]+Table2[[#This Row],[Rank Sharpe]])/3</f>
        <v>450</v>
      </c>
    </row>
    <row r="480" spans="1:48" x14ac:dyDescent="0.3">
      <c r="A480" t="s">
        <v>1501</v>
      </c>
      <c r="B480" t="s">
        <v>1502</v>
      </c>
      <c r="C480" t="s">
        <v>3162</v>
      </c>
      <c r="D480" t="s">
        <v>1503</v>
      </c>
      <c r="E480">
        <v>6867.6986489999999</v>
      </c>
      <c r="F480">
        <v>926.8</v>
      </c>
      <c r="G480">
        <v>-17.010463207361301</v>
      </c>
      <c r="H480">
        <f>(Table2[[#This Row],[1Y Return vs Nifty]]-AVERAGE(Table2[1Y Return vs Nifty]))/_xlfn.STDEV.P(Table2[1Y Return vs Nifty])</f>
        <v>-0.6971189816297082</v>
      </c>
      <c r="I480">
        <v>-13.6091455948802</v>
      </c>
      <c r="J480">
        <f>(Table2[[#This Row],[1M Return vs Nifty]]-AVERAGE(Table2[1M Return vs Nifty]))/_xlfn.STDEV.P(Table2[1M Return vs Nifty])</f>
        <v>-1.5388563873916512</v>
      </c>
      <c r="K480">
        <v>31.547215342616202</v>
      </c>
      <c r="L480">
        <f>(Table2[[#This Row],[6M Return vs Nifty]]-AVERAGE(Table2[6M Return vs Nifty]))/_xlfn.STDEV.P(Table2[6M Return vs Nifty])</f>
        <v>0.73546270893961996</v>
      </c>
      <c r="M480">
        <v>-4.3090995388798703</v>
      </c>
      <c r="N480">
        <f>(Table2[[#This Row],[1W Return vs Nifty]]-AVERAGE(Table2[1W Return vs Nifty]))/_xlfn.STDEV.P(Table2[1W Return vs Nifty])</f>
        <v>-0.97900166388203913</v>
      </c>
      <c r="O480">
        <v>950.17</v>
      </c>
      <c r="P480">
        <v>948.534599870649</v>
      </c>
      <c r="Q480">
        <v>854.90682480566795</v>
      </c>
      <c r="R480">
        <v>31.446233659594998</v>
      </c>
      <c r="S480" s="1">
        <f>(Table2[[#This Row],[Close Price]]-Table2[[#This Row],[20D EMA]])/Table2[[#This Row],[20D EMA]]</f>
        <v>-2.4595598682341062E-2</v>
      </c>
      <c r="T480" s="1">
        <f>(Table2[[#This Row],[Close Price]]-Table2[[#This Row],[50D EMA]])/Table2[[#This Row],[50D EMA]]</f>
        <v>-2.2913871432431648E-2</v>
      </c>
      <c r="U480" s="1">
        <f>(Table2[[#This Row],[Close Price]]-Table2[[#This Row],[200D EMA]])/Table2[[#This Row],[200D EMA]]</f>
        <v>8.4094749402280539E-2</v>
      </c>
      <c r="V480">
        <v>0.42654180321860302</v>
      </c>
      <c r="W480">
        <v>878.35</v>
      </c>
      <c r="X480">
        <v>934.5</v>
      </c>
      <c r="Y480">
        <v>878.35</v>
      </c>
      <c r="Z480">
        <v>944.65</v>
      </c>
      <c r="AA480">
        <v>878.35</v>
      </c>
      <c r="AB480">
        <v>1017</v>
      </c>
      <c r="AC480" s="1">
        <f>(Table2[[#This Row],[Close Price]]/Table2[[#This Row],[Day Low]])-1</f>
        <v>5.5160243638640472E-2</v>
      </c>
      <c r="AD480" s="1">
        <f>(Table2[[#This Row],[Day High]]/Table2[[#This Row],[Close Price]])-1</f>
        <v>8.3081570996978993E-3</v>
      </c>
      <c r="AE480" s="1">
        <f>(Table2[[#This Row],[Close Price]]/Table2[[#This Row],[Current Week Low]])-1</f>
        <v>5.5160243638640472E-2</v>
      </c>
      <c r="AF480" s="1">
        <f>(Table2[[#This Row],[Current Week High]]/Table2[[#This Row],[Close Price]])-1</f>
        <v>1.9259818731117928E-2</v>
      </c>
      <c r="AG480" s="1">
        <f>(Table2[[#This Row],[Close Price]]/Table2[[#This Row],[Current Month Low]])-1</f>
        <v>5.5160243638640472E-2</v>
      </c>
      <c r="AH480" s="1">
        <f>(Table2[[#This Row],[Current Month High]]/Table2[[#This Row],[Close Price]])-1</f>
        <v>9.7324126025032376E-2</v>
      </c>
      <c r="AI480">
        <v>20.5222270176953</v>
      </c>
      <c r="AJ480">
        <v>56.686390532544301</v>
      </c>
      <c r="AK480" t="str">
        <f>IF(AND(Table2[[#This Row],[20D EMA]]&gt;Table2[[#This Row],[50D EMA]],Table2[[#This Row],[50D EMA]]&gt;Table2[[#This Row],[200D EMA]]),"Uptrend","Downtrend/NoTrend")</f>
        <v>Uptrend</v>
      </c>
      <c r="AL480">
        <v>-0.01</v>
      </c>
      <c r="AM480" t="s">
        <v>3190</v>
      </c>
      <c r="AN480">
        <v>-7.46</v>
      </c>
      <c r="AO480" t="s">
        <v>3190</v>
      </c>
      <c r="AP480">
        <v>-5.6237897894081998E-2</v>
      </c>
      <c r="AQ480">
        <f>(Table2[[#This Row],[Sharpe Ratio]]-AVERAGE(Table2[Sharpe Ratio]))/_xlfn.STDEV.P(Table2[Sharpe Ratio])</f>
        <v>-1.4298040480223349</v>
      </c>
      <c r="AR4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-3.9093183719861138</v>
      </c>
      <c r="AS480">
        <f>_xlfn.RANK.AVG(Table2[[#This Row],[1Y Return vs Nifty Z-Score]],Table2[1Y Return vs Nifty Z-Score])</f>
        <v>552</v>
      </c>
      <c r="AT480">
        <f>_xlfn.RANK.AVG(Table2[[#This Row],[6M Return vs Nifty Z-Score]],Table2[6M Return vs Nifty Z-Score])</f>
        <v>118</v>
      </c>
      <c r="AU480">
        <f>_xlfn.RANK.AVG(Table2[[#This Row],[Sharpe Ratio Z-Score]],Table2[Sharpe Ratio Z-Score])</f>
        <v>680</v>
      </c>
      <c r="AV480">
        <f>(Table2[[#This Row],[Rank 1Y]]+Table2[[#This Row],[Rank 6M]]+Table2[[#This Row],[Rank Sharpe]])/3</f>
        <v>450</v>
      </c>
    </row>
    <row r="481" spans="1:48" x14ac:dyDescent="0.3">
      <c r="A481" t="s">
        <v>692</v>
      </c>
      <c r="B481" t="s">
        <v>693</v>
      </c>
      <c r="C481" t="s">
        <v>3154</v>
      </c>
      <c r="D481" t="s">
        <v>258</v>
      </c>
      <c r="E481">
        <v>26264.412223379899</v>
      </c>
      <c r="F481">
        <v>5343.85</v>
      </c>
      <c r="G481">
        <v>-24.3389190013492</v>
      </c>
      <c r="H481">
        <f>(Table2[[#This Row],[1Y Return vs Nifty]]-AVERAGE(Table2[1Y Return vs Nifty]))/_xlfn.STDEV.P(Table2[1Y Return vs Nifty])</f>
        <v>-0.8219851309798698</v>
      </c>
      <c r="I481">
        <v>-2.6925696272084401</v>
      </c>
      <c r="J481">
        <f>(Table2[[#This Row],[1M Return vs Nifty]]-AVERAGE(Table2[1M Return vs Nifty]))/_xlfn.STDEV.P(Table2[1M Return vs Nifty])</f>
        <v>-0.28245219731752608</v>
      </c>
      <c r="K481">
        <v>3.3154487677149298</v>
      </c>
      <c r="L481">
        <f>(Table2[[#This Row],[6M Return vs Nifty]]-AVERAGE(Table2[6M Return vs Nifty]))/_xlfn.STDEV.P(Table2[6M Return vs Nifty])</f>
        <v>-0.16120819206206083</v>
      </c>
      <c r="M481">
        <v>-1.3126302795449301</v>
      </c>
      <c r="N481">
        <f>(Table2[[#This Row],[1W Return vs Nifty]]-AVERAGE(Table2[1W Return vs Nifty]))/_xlfn.STDEV.P(Table2[1W Return vs Nifty])</f>
        <v>-0.31902592089518533</v>
      </c>
      <c r="O481">
        <v>5369.46</v>
      </c>
      <c r="P481">
        <v>5411.3458167075796</v>
      </c>
      <c r="Q481">
        <v>5286.7768020883104</v>
      </c>
      <c r="R481">
        <v>40.438948300211102</v>
      </c>
      <c r="S481" s="1">
        <f>(Table2[[#This Row],[Close Price]]-Table2[[#This Row],[20D EMA]])/Table2[[#This Row],[20D EMA]]</f>
        <v>-4.7695671445545122E-3</v>
      </c>
      <c r="T481" s="1">
        <f>(Table2[[#This Row],[Close Price]]-Table2[[#This Row],[50D EMA]])/Table2[[#This Row],[50D EMA]]</f>
        <v>-1.2473018541743406E-2</v>
      </c>
      <c r="U481" s="1">
        <f>(Table2[[#This Row],[Close Price]]-Table2[[#This Row],[200D EMA]])/Table2[[#This Row],[200D EMA]]</f>
        <v>1.0795461970164061E-2</v>
      </c>
      <c r="V481">
        <v>0.95522225841073105</v>
      </c>
      <c r="W481">
        <v>5231</v>
      </c>
      <c r="X481">
        <v>5359.8</v>
      </c>
      <c r="Y481">
        <v>5231</v>
      </c>
      <c r="Z481">
        <v>5449.9</v>
      </c>
      <c r="AA481">
        <v>5074.1000000000004</v>
      </c>
      <c r="AB481">
        <v>5492.6</v>
      </c>
      <c r="AC481" s="1">
        <f>(Table2[[#This Row],[Close Price]]/Table2[[#This Row],[Day Low]])-1</f>
        <v>2.1573312942076095E-2</v>
      </c>
      <c r="AD481" s="1">
        <f>(Table2[[#This Row],[Day High]]/Table2[[#This Row],[Close Price]])-1</f>
        <v>2.9847394668638394E-3</v>
      </c>
      <c r="AE481" s="1">
        <f>(Table2[[#This Row],[Close Price]]/Table2[[#This Row],[Current Week Low]])-1</f>
        <v>2.1573312942076095E-2</v>
      </c>
      <c r="AF481" s="1">
        <f>(Table2[[#This Row],[Current Week High]]/Table2[[#This Row],[Close Price]])-1</f>
        <v>1.9845242662125395E-2</v>
      </c>
      <c r="AG481" s="1">
        <f>(Table2[[#This Row],[Close Price]]/Table2[[#This Row],[Current Month Low]])-1</f>
        <v>5.3162137127766407E-2</v>
      </c>
      <c r="AH481" s="1">
        <f>(Table2[[#This Row],[Current Month High]]/Table2[[#This Row],[Close Price]])-1</f>
        <v>2.7835736407271883E-2</v>
      </c>
      <c r="AI481">
        <v>37.5412857771082</v>
      </c>
      <c r="AJ481">
        <v>32.782954404273802</v>
      </c>
      <c r="AK481" t="str">
        <f>IF(AND(Table2[[#This Row],[20D EMA]]&gt;Table2[[#This Row],[50D EMA]],Table2[[#This Row],[50D EMA]]&gt;Table2[[#This Row],[200D EMA]]),"Uptrend","Downtrend/NoTrend")</f>
        <v>Downtrend/NoTrend</v>
      </c>
      <c r="AL481">
        <v>0.01</v>
      </c>
      <c r="AM481" t="s">
        <v>3191</v>
      </c>
      <c r="AN481">
        <v>-1.78</v>
      </c>
      <c r="AO481" t="s">
        <v>3190</v>
      </c>
      <c r="AP481">
        <v>5.4106799169502999E-2</v>
      </c>
      <c r="AQ481">
        <f>(Table2[[#This Row],[Sharpe Ratio]]-AVERAGE(Table2[Sharpe Ratio]))/_xlfn.STDEV.P(Table2[Sharpe Ratio])</f>
        <v>-0.1368180172198501</v>
      </c>
      <c r="AR4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1">
        <f>_xlfn.RANK.AVG(Table2[[#This Row],[1Y Return vs Nifty Z-Score]],Table2[1Y Return vs Nifty Z-Score])</f>
        <v>601</v>
      </c>
      <c r="AT481">
        <f>_xlfn.RANK.AVG(Table2[[#This Row],[6M Return vs Nifty Z-Score]],Table2[6M Return vs Nifty Z-Score])</f>
        <v>377</v>
      </c>
      <c r="AU481">
        <f>_xlfn.RANK.AVG(Table2[[#This Row],[Sharpe Ratio Z-Score]],Table2[Sharpe Ratio Z-Score])</f>
        <v>376</v>
      </c>
      <c r="AV481">
        <f>(Table2[[#This Row],[Rank 1Y]]+Table2[[#This Row],[Rank 6M]]+Table2[[#This Row],[Rank Sharpe]])/3</f>
        <v>451.33333333333331</v>
      </c>
    </row>
    <row r="482" spans="1:48" x14ac:dyDescent="0.3">
      <c r="A482" t="s">
        <v>1315</v>
      </c>
      <c r="B482" t="s">
        <v>1316</v>
      </c>
      <c r="C482" t="s">
        <v>3147</v>
      </c>
      <c r="D482" t="s">
        <v>237</v>
      </c>
      <c r="E482">
        <v>8816.180918</v>
      </c>
      <c r="F482">
        <v>646.54999999999995</v>
      </c>
      <c r="G482">
        <v>-27.358531213454299</v>
      </c>
      <c r="H482">
        <f>(Table2[[#This Row],[1Y Return vs Nifty]]-AVERAGE(Table2[1Y Return vs Nifty]))/_xlfn.STDEV.P(Table2[1Y Return vs Nifty])</f>
        <v>-0.87343489885124159</v>
      </c>
      <c r="I482">
        <v>-8.3509930051290695</v>
      </c>
      <c r="J482">
        <f>(Table2[[#This Row],[1M Return vs Nifty]]-AVERAGE(Table2[1M Return vs Nifty]))/_xlfn.STDEV.P(Table2[1M Return vs Nifty])</f>
        <v>-0.93368815832637864</v>
      </c>
      <c r="K482">
        <v>0.60495754379194</v>
      </c>
      <c r="L482">
        <f>(Table2[[#This Row],[6M Return vs Nifty]]-AVERAGE(Table2[6M Return vs Nifty]))/_xlfn.STDEV.P(Table2[6M Return vs Nifty])</f>
        <v>-0.24729627307052587</v>
      </c>
      <c r="M482">
        <v>-2.4415576479263401</v>
      </c>
      <c r="N482">
        <f>(Table2[[#This Row],[1W Return vs Nifty]]-AVERAGE(Table2[1W Return vs Nifty]))/_xlfn.STDEV.P(Table2[1W Return vs Nifty])</f>
        <v>-0.56767345045171413</v>
      </c>
      <c r="O482">
        <v>681.25</v>
      </c>
      <c r="P482">
        <v>686.23392575816194</v>
      </c>
      <c r="Q482">
        <v>644.95311208216299</v>
      </c>
      <c r="R482">
        <v>37.849687827001503</v>
      </c>
      <c r="S482" s="1">
        <f>(Table2[[#This Row],[Close Price]]-Table2[[#This Row],[20D EMA]])/Table2[[#This Row],[20D EMA]]</f>
        <v>-5.0935779816513829E-2</v>
      </c>
      <c r="T482" s="1">
        <f>(Table2[[#This Row],[Close Price]]-Table2[[#This Row],[50D EMA]])/Table2[[#This Row],[50D EMA]]</f>
        <v>-5.7828568755644905E-2</v>
      </c>
      <c r="U482" s="1">
        <f>(Table2[[#This Row],[Close Price]]-Table2[[#This Row],[200D EMA]])/Table2[[#This Row],[200D EMA]]</f>
        <v>2.4759752110995823E-3</v>
      </c>
      <c r="V482">
        <v>0.32747372406154801</v>
      </c>
      <c r="W482">
        <v>644.1</v>
      </c>
      <c r="X482">
        <v>655.6</v>
      </c>
      <c r="Y482">
        <v>644.1</v>
      </c>
      <c r="Z482">
        <v>685.3</v>
      </c>
      <c r="AA482">
        <v>642.04999999999995</v>
      </c>
      <c r="AB482">
        <v>704.25</v>
      </c>
      <c r="AC482" s="1">
        <f>(Table2[[#This Row],[Close Price]]/Table2[[#This Row],[Day Low]])-1</f>
        <v>3.8037571805620285E-3</v>
      </c>
      <c r="AD482" s="1">
        <f>(Table2[[#This Row],[Day High]]/Table2[[#This Row],[Close Price]])-1</f>
        <v>1.3997370659655228E-2</v>
      </c>
      <c r="AE482" s="1">
        <f>(Table2[[#This Row],[Close Price]]/Table2[[#This Row],[Current Week Low]])-1</f>
        <v>3.8037571805620285E-3</v>
      </c>
      <c r="AF482" s="1">
        <f>(Table2[[#This Row],[Current Week High]]/Table2[[#This Row],[Close Price]])-1</f>
        <v>5.9933493155981843E-2</v>
      </c>
      <c r="AG482" s="1">
        <f>(Table2[[#This Row],[Close Price]]/Table2[[#This Row],[Current Month Low]])-1</f>
        <v>7.0087999376995391E-3</v>
      </c>
      <c r="AH482" s="1">
        <f>(Table2[[#This Row],[Current Month High]]/Table2[[#This Row],[Close Price]])-1</f>
        <v>8.9242904647745869E-2</v>
      </c>
      <c r="AI482">
        <v>32.240352640940301</v>
      </c>
      <c r="AJ482">
        <v>17.213560551123901</v>
      </c>
      <c r="AK482" t="str">
        <f>IF(AND(Table2[[#This Row],[20D EMA]]&gt;Table2[[#This Row],[50D EMA]],Table2[[#This Row],[50D EMA]]&gt;Table2[[#This Row],[200D EMA]]),"Uptrend","Downtrend/NoTrend")</f>
        <v>Downtrend/NoTrend</v>
      </c>
      <c r="AL482">
        <v>-0.03</v>
      </c>
      <c r="AM482" t="s">
        <v>3190</v>
      </c>
      <c r="AN482">
        <v>-7.13</v>
      </c>
      <c r="AO482" t="s">
        <v>3190</v>
      </c>
      <c r="AP482">
        <v>6.7211377082869006E-2</v>
      </c>
      <c r="AQ482">
        <f>(Table2[[#This Row],[Sharpe Ratio]]-AVERAGE(Table2[Sharpe Ratio]))/_xlfn.STDEV.P(Table2[Sharpe Ratio])</f>
        <v>1.6737492310265303E-2</v>
      </c>
      <c r="AR4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2">
        <f>_xlfn.RANK.AVG(Table2[[#This Row],[1Y Return vs Nifty Z-Score]],Table2[1Y Return vs Nifty Z-Score])</f>
        <v>619</v>
      </c>
      <c r="AT482">
        <f>_xlfn.RANK.AVG(Table2[[#This Row],[6M Return vs Nifty Z-Score]],Table2[6M Return vs Nifty Z-Score])</f>
        <v>401</v>
      </c>
      <c r="AU482">
        <f>_xlfn.RANK.AVG(Table2[[#This Row],[Sharpe Ratio Z-Score]],Table2[Sharpe Ratio Z-Score])</f>
        <v>335</v>
      </c>
      <c r="AV482">
        <f>(Table2[[#This Row],[Rank 1Y]]+Table2[[#This Row],[Rank 6M]]+Table2[[#This Row],[Rank Sharpe]])/3</f>
        <v>451.66666666666669</v>
      </c>
    </row>
    <row r="483" spans="1:48" x14ac:dyDescent="0.3">
      <c r="A483" t="s">
        <v>230</v>
      </c>
      <c r="B483" t="s">
        <v>231</v>
      </c>
      <c r="C483" t="s">
        <v>3149</v>
      </c>
      <c r="D483" t="s">
        <v>51</v>
      </c>
      <c r="E483">
        <v>111684.53345596</v>
      </c>
      <c r="F483">
        <v>6741.1</v>
      </c>
      <c r="G483">
        <v>-7.6134003829301502</v>
      </c>
      <c r="H483">
        <f>(Table2[[#This Row],[1Y Return vs Nifty]]-AVERAGE(Table2[1Y Return vs Nifty]))/_xlfn.STDEV.P(Table2[1Y Return vs Nifty])</f>
        <v>-0.53700679932646211</v>
      </c>
      <c r="I483">
        <v>2.9431351995549102</v>
      </c>
      <c r="J483">
        <f>(Table2[[#This Row],[1M Return vs Nifty]]-AVERAGE(Table2[1M Return vs Nifty]))/_xlfn.STDEV.P(Table2[1M Return vs Nifty])</f>
        <v>0.36616905346066919</v>
      </c>
      <c r="K483">
        <v>0.165546981595355</v>
      </c>
      <c r="L483">
        <f>(Table2[[#This Row],[6M Return vs Nifty]]-AVERAGE(Table2[6M Return vs Nifty]))/_xlfn.STDEV.P(Table2[6M Return vs Nifty])</f>
        <v>-0.26125241937363208</v>
      </c>
      <c r="M483">
        <v>2.5377092681252602</v>
      </c>
      <c r="N483">
        <f>(Table2[[#This Row],[1W Return vs Nifty]]-AVERAGE(Table2[1W Return vs Nifty]))/_xlfn.STDEV.P(Table2[1W Return vs Nifty])</f>
        <v>0.52901571871412567</v>
      </c>
      <c r="O483">
        <v>6678.73</v>
      </c>
      <c r="P483">
        <v>6681.6933471483699</v>
      </c>
      <c r="Q483">
        <v>6318.6853844033703</v>
      </c>
      <c r="R483">
        <v>56.904731171116097</v>
      </c>
      <c r="S483" s="1">
        <f>(Table2[[#This Row],[Close Price]]-Table2[[#This Row],[20D EMA]])/Table2[[#This Row],[20D EMA]]</f>
        <v>9.3386018000429435E-3</v>
      </c>
      <c r="T483" s="1">
        <f>(Table2[[#This Row],[Close Price]]-Table2[[#This Row],[50D EMA]])/Table2[[#This Row],[50D EMA]]</f>
        <v>8.8909576906854339E-3</v>
      </c>
      <c r="U483" s="1">
        <f>(Table2[[#This Row],[Close Price]]-Table2[[#This Row],[200D EMA]])/Table2[[#This Row],[200D EMA]]</f>
        <v>6.6851661366032031E-2</v>
      </c>
      <c r="V483">
        <v>0.83115061655912004</v>
      </c>
      <c r="W483">
        <v>6662.4</v>
      </c>
      <c r="X483">
        <v>6774</v>
      </c>
      <c r="Y483">
        <v>6600</v>
      </c>
      <c r="Z483">
        <v>6775</v>
      </c>
      <c r="AA483">
        <v>6545.05</v>
      </c>
      <c r="AB483">
        <v>6795</v>
      </c>
      <c r="AC483" s="1">
        <f>(Table2[[#This Row],[Close Price]]/Table2[[#This Row],[Day Low]])-1</f>
        <v>1.181256003842468E-2</v>
      </c>
      <c r="AD483" s="1">
        <f>(Table2[[#This Row],[Day High]]/Table2[[#This Row],[Close Price]])-1</f>
        <v>4.8805091157229086E-3</v>
      </c>
      <c r="AE483" s="1">
        <f>(Table2[[#This Row],[Close Price]]/Table2[[#This Row],[Current Week Low]])-1</f>
        <v>2.1378787878787886E-2</v>
      </c>
      <c r="AF483" s="1">
        <f>(Table2[[#This Row],[Current Week High]]/Table2[[#This Row],[Close Price]])-1</f>
        <v>5.0288528578421587E-3</v>
      </c>
      <c r="AG483" s="1">
        <f>(Table2[[#This Row],[Close Price]]/Table2[[#This Row],[Current Month Low]])-1</f>
        <v>2.9953934652905634E-2</v>
      </c>
      <c r="AH483" s="1">
        <f>(Table2[[#This Row],[Current Month High]]/Table2[[#This Row],[Close Price]])-1</f>
        <v>7.99572770022694E-3</v>
      </c>
      <c r="AI483">
        <v>5.4345729925383104</v>
      </c>
      <c r="AJ483">
        <v>29.498323904294399</v>
      </c>
      <c r="AK483" t="str">
        <f>IF(AND(Table2[[#This Row],[20D EMA]]&gt;Table2[[#This Row],[50D EMA]],Table2[[#This Row],[50D EMA]]&gt;Table2[[#This Row],[200D EMA]]),"Uptrend","Downtrend/NoTrend")</f>
        <v>Downtrend/NoTrend</v>
      </c>
      <c r="AL483">
        <v>-7.0000000000000007E-2</v>
      </c>
      <c r="AM483" t="s">
        <v>3190</v>
      </c>
      <c r="AN483">
        <v>-0.12</v>
      </c>
      <c r="AO483" t="s">
        <v>3190</v>
      </c>
      <c r="AP483">
        <v>2.6111513341593999E-2</v>
      </c>
      <c r="AQ483">
        <f>(Table2[[#This Row],[Sharpe Ratio]]-AVERAGE(Table2[Sharpe Ratio]))/_xlfn.STDEV.P(Table2[Sharpe Ratio])</f>
        <v>-0.46485837137434716</v>
      </c>
      <c r="AR4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3">
        <f>_xlfn.RANK.AVG(Table2[[#This Row],[1Y Return vs Nifty Z-Score]],Table2[1Y Return vs Nifty Z-Score])</f>
        <v>495</v>
      </c>
      <c r="AT483">
        <f>_xlfn.RANK.AVG(Table2[[#This Row],[6M Return vs Nifty Z-Score]],Table2[6M Return vs Nifty Z-Score])</f>
        <v>406</v>
      </c>
      <c r="AU483">
        <f>_xlfn.RANK.AVG(Table2[[#This Row],[Sharpe Ratio Z-Score]],Table2[Sharpe Ratio Z-Score])</f>
        <v>455</v>
      </c>
      <c r="AV483">
        <f>(Table2[[#This Row],[Rank 1Y]]+Table2[[#This Row],[Rank 6M]]+Table2[[#This Row],[Rank Sharpe]])/3</f>
        <v>452</v>
      </c>
    </row>
    <row r="484" spans="1:48" x14ac:dyDescent="0.3">
      <c r="A484" t="s">
        <v>969</v>
      </c>
      <c r="B484" t="s">
        <v>970</v>
      </c>
      <c r="C484" t="s">
        <v>609</v>
      </c>
      <c r="D484" t="s">
        <v>609</v>
      </c>
      <c r="E484">
        <v>15347.740903368</v>
      </c>
      <c r="F484">
        <v>167.62</v>
      </c>
      <c r="G484">
        <v>1.45647912679329E-2</v>
      </c>
      <c r="H484">
        <f>(Table2[[#This Row],[1Y Return vs Nifty]]-AVERAGE(Table2[1Y Return vs Nifty]))/_xlfn.STDEV.P(Table2[1Y Return vs Nifty])</f>
        <v>-0.40703744896746319</v>
      </c>
      <c r="I484">
        <v>-7.6243039516660698</v>
      </c>
      <c r="J484">
        <f>(Table2[[#This Row],[1M Return vs Nifty]]-AVERAGE(Table2[1M Return vs Nifty]))/_xlfn.STDEV.P(Table2[1M Return vs Nifty])</f>
        <v>-0.85005248589981308</v>
      </c>
      <c r="K484">
        <v>0.87801323515474206</v>
      </c>
      <c r="L484">
        <f>(Table2[[#This Row],[6M Return vs Nifty]]-AVERAGE(Table2[6M Return vs Nifty]))/_xlfn.STDEV.P(Table2[6M Return vs Nifty])</f>
        <v>-0.23862373420731528</v>
      </c>
      <c r="M484">
        <v>-3.33237827712676</v>
      </c>
      <c r="N484">
        <f>(Table2[[#This Row],[1W Return vs Nifty]]-AVERAGE(Table2[1W Return vs Nifty]))/_xlfn.STDEV.P(Table2[1W Return vs Nifty])</f>
        <v>-0.76387770143577105</v>
      </c>
      <c r="O484">
        <v>168.33</v>
      </c>
      <c r="P484">
        <v>172.18150351814799</v>
      </c>
      <c r="Q484">
        <v>158.79170014027301</v>
      </c>
      <c r="R484">
        <v>40.763723746138098</v>
      </c>
      <c r="S484" s="1">
        <f>(Table2[[#This Row],[Close Price]]-Table2[[#This Row],[20D EMA]])/Table2[[#This Row],[20D EMA]]</f>
        <v>-4.2179053050555929E-3</v>
      </c>
      <c r="T484" s="1">
        <f>(Table2[[#This Row],[Close Price]]-Table2[[#This Row],[50D EMA]])/Table2[[#This Row],[50D EMA]]</f>
        <v>-2.6492413092833764E-2</v>
      </c>
      <c r="U484" s="1">
        <f>(Table2[[#This Row],[Close Price]]-Table2[[#This Row],[200D EMA]])/Table2[[#This Row],[200D EMA]]</f>
        <v>5.5596733657541773E-2</v>
      </c>
      <c r="V484">
        <v>0.49647246009004797</v>
      </c>
      <c r="W484">
        <v>157.55000000000001</v>
      </c>
      <c r="X484">
        <v>168.7</v>
      </c>
      <c r="Y484">
        <v>157.55000000000001</v>
      </c>
      <c r="Z484">
        <v>168.7</v>
      </c>
      <c r="AA484">
        <v>155.5</v>
      </c>
      <c r="AB484">
        <v>176.3</v>
      </c>
      <c r="AC484" s="1">
        <f>(Table2[[#This Row],[Close Price]]/Table2[[#This Row],[Day Low]])-1</f>
        <v>6.3916217073944681E-2</v>
      </c>
      <c r="AD484" s="1">
        <f>(Table2[[#This Row],[Day High]]/Table2[[#This Row],[Close Price]])-1</f>
        <v>6.4431452094020347E-3</v>
      </c>
      <c r="AE484" s="1">
        <f>(Table2[[#This Row],[Close Price]]/Table2[[#This Row],[Current Week Low]])-1</f>
        <v>6.3916217073944681E-2</v>
      </c>
      <c r="AF484" s="1">
        <f>(Table2[[#This Row],[Current Week High]]/Table2[[#This Row],[Close Price]])-1</f>
        <v>6.4431452094020347E-3</v>
      </c>
      <c r="AG484" s="1">
        <f>(Table2[[#This Row],[Close Price]]/Table2[[#This Row],[Current Month Low]])-1</f>
        <v>7.79421221864951E-2</v>
      </c>
      <c r="AH484" s="1">
        <f>(Table2[[#This Row],[Current Month High]]/Table2[[#This Row],[Close Price]])-1</f>
        <v>5.1783796682973504E-2</v>
      </c>
      <c r="AI484">
        <v>27.043312253907601</v>
      </c>
      <c r="AJ484">
        <v>39.392931392931402</v>
      </c>
      <c r="AK484" t="str">
        <f>IF(AND(Table2[[#This Row],[20D EMA]]&gt;Table2[[#This Row],[50D EMA]],Table2[[#This Row],[50D EMA]]&gt;Table2[[#This Row],[200D EMA]]),"Uptrend","Downtrend/NoTrend")</f>
        <v>Downtrend/NoTrend</v>
      </c>
      <c r="AL484">
        <v>-0.1</v>
      </c>
      <c r="AM484" t="s">
        <v>3190</v>
      </c>
      <c r="AN484">
        <v>-4.22</v>
      </c>
      <c r="AO484" t="s">
        <v>3190</v>
      </c>
      <c r="AP484">
        <v>2.9533755201100002E-4</v>
      </c>
      <c r="AQ484">
        <f>(Table2[[#This Row],[Sharpe Ratio]]-AVERAGE(Table2[Sharpe Ratio]))/_xlfn.STDEV.P(Table2[Sharpe Ratio])</f>
        <v>-0.76736456834579991</v>
      </c>
      <c r="AR4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4">
        <f>_xlfn.RANK.AVG(Table2[[#This Row],[1Y Return vs Nifty Z-Score]],Table2[1Y Return vs Nifty Z-Score])</f>
        <v>443</v>
      </c>
      <c r="AT484">
        <f>_xlfn.RANK.AVG(Table2[[#This Row],[6M Return vs Nifty Z-Score]],Table2[6M Return vs Nifty Z-Score])</f>
        <v>399</v>
      </c>
      <c r="AU484">
        <f>_xlfn.RANK.AVG(Table2[[#This Row],[Sharpe Ratio Z-Score]],Table2[Sharpe Ratio Z-Score])</f>
        <v>521</v>
      </c>
      <c r="AV484">
        <f>(Table2[[#This Row],[Rank 1Y]]+Table2[[#This Row],[Rank 6M]]+Table2[[#This Row],[Rank Sharpe]])/3</f>
        <v>454.33333333333331</v>
      </c>
    </row>
    <row r="485" spans="1:48" x14ac:dyDescent="0.3">
      <c r="A485" t="s">
        <v>955</v>
      </c>
      <c r="B485" t="s">
        <v>956</v>
      </c>
      <c r="C485" t="s">
        <v>3159</v>
      </c>
      <c r="D485" t="s">
        <v>448</v>
      </c>
      <c r="E485">
        <v>15670.77363324</v>
      </c>
      <c r="F485">
        <v>5055.1000000000004</v>
      </c>
      <c r="G485">
        <v>-21.494379475063798</v>
      </c>
      <c r="H485">
        <f>(Table2[[#This Row],[1Y Return vs Nifty]]-AVERAGE(Table2[1Y Return vs Nifty]))/_xlfn.STDEV.P(Table2[1Y Return vs Nifty])</f>
        <v>-0.77351834516491291</v>
      </c>
      <c r="I485">
        <v>0.31545883738049901</v>
      </c>
      <c r="J485">
        <f>(Table2[[#This Row],[1M Return vs Nifty]]-AVERAGE(Table2[1M Return vs Nifty]))/_xlfn.STDEV.P(Table2[1M Return vs Nifty])</f>
        <v>6.3746059165437102E-2</v>
      </c>
      <c r="K485">
        <v>4.7112746691163201</v>
      </c>
      <c r="L485">
        <f>(Table2[[#This Row],[6M Return vs Nifty]]-AVERAGE(Table2[6M Return vs Nifty]))/_xlfn.STDEV.P(Table2[6M Return vs Nifty])</f>
        <v>-0.11687527845105898</v>
      </c>
      <c r="M485">
        <v>-1.3335527102426499E-2</v>
      </c>
      <c r="N485">
        <f>(Table2[[#This Row],[1W Return vs Nifty]]-AVERAGE(Table2[1W Return vs Nifty]))/_xlfn.STDEV.P(Table2[1W Return vs Nifty])</f>
        <v>-3.2854782335772062E-2</v>
      </c>
      <c r="O485">
        <v>5181.6400000000003</v>
      </c>
      <c r="P485">
        <v>5214.73303103937</v>
      </c>
      <c r="Q485">
        <v>4931.5285970928699</v>
      </c>
      <c r="R485">
        <v>44.691245834436998</v>
      </c>
      <c r="S485" s="1">
        <f>(Table2[[#This Row],[Close Price]]-Table2[[#This Row],[20D EMA]])/Table2[[#This Row],[20D EMA]]</f>
        <v>-2.4420839734138219E-2</v>
      </c>
      <c r="T485" s="1">
        <f>(Table2[[#This Row],[Close Price]]-Table2[[#This Row],[50D EMA]])/Table2[[#This Row],[50D EMA]]</f>
        <v>-3.0611927799408838E-2</v>
      </c>
      <c r="U485" s="1">
        <f>(Table2[[#This Row],[Close Price]]-Table2[[#This Row],[200D EMA]])/Table2[[#This Row],[200D EMA]]</f>
        <v>2.5057423976001213E-2</v>
      </c>
      <c r="V485">
        <v>0.54819435513529702</v>
      </c>
      <c r="W485">
        <v>5001</v>
      </c>
      <c r="X485">
        <v>5125.1000000000004</v>
      </c>
      <c r="Y485">
        <v>5001</v>
      </c>
      <c r="Z485">
        <v>5350</v>
      </c>
      <c r="AA485">
        <v>4953.25</v>
      </c>
      <c r="AB485">
        <v>5359</v>
      </c>
      <c r="AC485" s="1">
        <f>(Table2[[#This Row],[Close Price]]/Table2[[#This Row],[Day Low]])-1</f>
        <v>1.0817836432713612E-2</v>
      </c>
      <c r="AD485" s="1">
        <f>(Table2[[#This Row],[Day High]]/Table2[[#This Row],[Close Price]])-1</f>
        <v>1.3847401633993339E-2</v>
      </c>
      <c r="AE485" s="1">
        <f>(Table2[[#This Row],[Close Price]]/Table2[[#This Row],[Current Week Low]])-1</f>
        <v>1.0817836432713612E-2</v>
      </c>
      <c r="AF485" s="1">
        <f>(Table2[[#This Row],[Current Week High]]/Table2[[#This Row],[Close Price]])-1</f>
        <v>5.8337124883780733E-2</v>
      </c>
      <c r="AG485" s="1">
        <f>(Table2[[#This Row],[Close Price]]/Table2[[#This Row],[Current Month Low]])-1</f>
        <v>2.0562257103921677E-2</v>
      </c>
      <c r="AH485" s="1">
        <f>(Table2[[#This Row],[Current Month High]]/Table2[[#This Row],[Close Price]])-1</f>
        <v>6.0117505093865597E-2</v>
      </c>
      <c r="AI485">
        <v>17.877984609602098</v>
      </c>
      <c r="AJ485">
        <v>25.717483213131</v>
      </c>
      <c r="AK485" t="str">
        <f>IF(AND(Table2[[#This Row],[20D EMA]]&gt;Table2[[#This Row],[50D EMA]],Table2[[#This Row],[50D EMA]]&gt;Table2[[#This Row],[200D EMA]]),"Uptrend","Downtrend/NoTrend")</f>
        <v>Downtrend/NoTrend</v>
      </c>
      <c r="AL485">
        <v>-0.05</v>
      </c>
      <c r="AM485" t="s">
        <v>3190</v>
      </c>
      <c r="AN485">
        <v>-5.24</v>
      </c>
      <c r="AO485" t="s">
        <v>3190</v>
      </c>
      <c r="AP485">
        <v>3.9323202171112001E-2</v>
      </c>
      <c r="AQ485">
        <f>(Table2[[#This Row],[Sharpe Ratio]]-AVERAGE(Table2[Sharpe Ratio]))/_xlfn.STDEV.P(Table2[Sharpe Ratio])</f>
        <v>-0.31004776828725567</v>
      </c>
      <c r="AR4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5">
        <f>_xlfn.RANK.AVG(Table2[[#This Row],[1Y Return vs Nifty Z-Score]],Table2[1Y Return vs Nifty Z-Score])</f>
        <v>582</v>
      </c>
      <c r="AT485">
        <f>_xlfn.RANK.AVG(Table2[[#This Row],[6M Return vs Nifty Z-Score]],Table2[6M Return vs Nifty Z-Score])</f>
        <v>363</v>
      </c>
      <c r="AU485">
        <f>_xlfn.RANK.AVG(Table2[[#This Row],[Sharpe Ratio Z-Score]],Table2[Sharpe Ratio Z-Score])</f>
        <v>420</v>
      </c>
      <c r="AV485">
        <f>(Table2[[#This Row],[Rank 1Y]]+Table2[[#This Row],[Rank 6M]]+Table2[[#This Row],[Rank Sharpe]])/3</f>
        <v>455</v>
      </c>
    </row>
    <row r="486" spans="1:48" x14ac:dyDescent="0.3">
      <c r="A486" t="s">
        <v>1225</v>
      </c>
      <c r="B486" t="s">
        <v>1226</v>
      </c>
      <c r="C486" t="s">
        <v>3157</v>
      </c>
      <c r="D486" t="s">
        <v>909</v>
      </c>
      <c r="E486">
        <v>9776.6842363199994</v>
      </c>
      <c r="F486">
        <v>71.069999999999993</v>
      </c>
      <c r="G486">
        <v>1.7060104774365601</v>
      </c>
      <c r="H486">
        <f>(Table2[[#This Row],[1Y Return vs Nifty]]-AVERAGE(Table2[1Y Return vs Nifty]))/_xlfn.STDEV.P(Table2[1Y Return vs Nifty])</f>
        <v>-0.37821769271811995</v>
      </c>
      <c r="I486">
        <v>-13.5509790969907</v>
      </c>
      <c r="J486">
        <f>(Table2[[#This Row],[1M Return vs Nifty]]-AVERAGE(Table2[1M Return vs Nifty]))/_xlfn.STDEV.P(Table2[1M Return vs Nifty])</f>
        <v>-1.5321619227640311</v>
      </c>
      <c r="K486">
        <v>-15.303547724056299</v>
      </c>
      <c r="L486">
        <f>(Table2[[#This Row],[6M Return vs Nifty]]-AVERAGE(Table2[6M Return vs Nifty]))/_xlfn.STDEV.P(Table2[6M Return vs Nifty])</f>
        <v>-0.75256730222366175</v>
      </c>
      <c r="M486">
        <v>-2.8372572779074101</v>
      </c>
      <c r="N486">
        <f>(Table2[[#This Row],[1W Return vs Nifty]]-AVERAGE(Table2[1W Return vs Nifty]))/_xlfn.STDEV.P(Table2[1W Return vs Nifty])</f>
        <v>-0.65482674144003616</v>
      </c>
      <c r="O486">
        <v>74.39</v>
      </c>
      <c r="P486">
        <v>76.562469982816594</v>
      </c>
      <c r="Q486">
        <v>74.656386938041607</v>
      </c>
      <c r="R486">
        <v>30.018670676312102</v>
      </c>
      <c r="S486" s="1">
        <f>(Table2[[#This Row],[Close Price]]-Table2[[#This Row],[20D EMA]])/Table2[[#This Row],[20D EMA]]</f>
        <v>-4.4629654523457553E-2</v>
      </c>
      <c r="T486" s="1">
        <f>(Table2[[#This Row],[Close Price]]-Table2[[#This Row],[50D EMA]])/Table2[[#This Row],[50D EMA]]</f>
        <v>-7.1738411574878813E-2</v>
      </c>
      <c r="U486" s="1">
        <f>(Table2[[#This Row],[Close Price]]-Table2[[#This Row],[200D EMA]])/Table2[[#This Row],[200D EMA]]</f>
        <v>-4.8038581628896758E-2</v>
      </c>
      <c r="V486">
        <v>0.41428571675583897</v>
      </c>
      <c r="W486">
        <v>69.599999999999994</v>
      </c>
      <c r="X486">
        <v>72.180000000000007</v>
      </c>
      <c r="Y486">
        <v>69.599999999999994</v>
      </c>
      <c r="Z486">
        <v>74.900000000000006</v>
      </c>
      <c r="AA486">
        <v>68.75</v>
      </c>
      <c r="AB486">
        <v>77.45</v>
      </c>
      <c r="AC486" s="1">
        <f>(Table2[[#This Row],[Close Price]]/Table2[[#This Row],[Day Low]])-1</f>
        <v>2.1120689655172331E-2</v>
      </c>
      <c r="AD486" s="1">
        <f>(Table2[[#This Row],[Day High]]/Table2[[#This Row],[Close Price]])-1</f>
        <v>1.5618404390038254E-2</v>
      </c>
      <c r="AE486" s="1">
        <f>(Table2[[#This Row],[Close Price]]/Table2[[#This Row],[Current Week Low]])-1</f>
        <v>2.1120689655172331E-2</v>
      </c>
      <c r="AF486" s="1">
        <f>(Table2[[#This Row],[Current Week High]]/Table2[[#This Row],[Close Price]])-1</f>
        <v>5.3890530462924024E-2</v>
      </c>
      <c r="AG486" s="1">
        <f>(Table2[[#This Row],[Close Price]]/Table2[[#This Row],[Current Month Low]])-1</f>
        <v>3.3745454545454523E-2</v>
      </c>
      <c r="AH486" s="1">
        <f>(Table2[[#This Row],[Current Month High]]/Table2[[#This Row],[Close Price]])-1</f>
        <v>8.9770648656254615E-2</v>
      </c>
      <c r="AI486">
        <v>33.459969044603902</v>
      </c>
      <c r="AJ486">
        <v>47.142857142857103</v>
      </c>
      <c r="AK486" t="str">
        <f>IF(AND(Table2[[#This Row],[20D EMA]]&gt;Table2[[#This Row],[50D EMA]],Table2[[#This Row],[50D EMA]]&gt;Table2[[#This Row],[200D EMA]]),"Uptrend","Downtrend/NoTrend")</f>
        <v>Downtrend/NoTrend</v>
      </c>
      <c r="AL486">
        <v>0</v>
      </c>
      <c r="AM486">
        <v>0</v>
      </c>
      <c r="AN486">
        <v>-6.68</v>
      </c>
      <c r="AO486" t="s">
        <v>3190</v>
      </c>
      <c r="AP486">
        <v>6.0566370964763999E-2</v>
      </c>
      <c r="AQ486">
        <f>(Table2[[#This Row],[Sharpe Ratio]]-AVERAGE(Table2[Sharpe Ratio]))/_xlfn.STDEV.P(Table2[Sharpe Ratio])</f>
        <v>-6.1126694315357735E-2</v>
      </c>
      <c r="AR4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6">
        <f>_xlfn.RANK.AVG(Table2[[#This Row],[1Y Return vs Nifty Z-Score]],Table2[1Y Return vs Nifty Z-Score])</f>
        <v>433</v>
      </c>
      <c r="AT486">
        <f>_xlfn.RANK.AVG(Table2[[#This Row],[6M Return vs Nifty Z-Score]],Table2[6M Return vs Nifty Z-Score])</f>
        <v>580</v>
      </c>
      <c r="AU486">
        <f>_xlfn.RANK.AVG(Table2[[#This Row],[Sharpe Ratio Z-Score]],Table2[Sharpe Ratio Z-Score])</f>
        <v>354</v>
      </c>
      <c r="AV486">
        <f>(Table2[[#This Row],[Rank 1Y]]+Table2[[#This Row],[Rank 6M]]+Table2[[#This Row],[Rank Sharpe]])/3</f>
        <v>455.66666666666669</v>
      </c>
    </row>
    <row r="487" spans="1:48" x14ac:dyDescent="0.3">
      <c r="A487" t="s">
        <v>753</v>
      </c>
      <c r="B487" t="s">
        <v>754</v>
      </c>
      <c r="C487" t="s">
        <v>3143</v>
      </c>
      <c r="D487" t="s">
        <v>181</v>
      </c>
      <c r="E487">
        <v>22291.991465759998</v>
      </c>
      <c r="F487">
        <v>400.2</v>
      </c>
      <c r="G487">
        <v>12.177397752562101</v>
      </c>
      <c r="H487">
        <f>(Table2[[#This Row],[1Y Return vs Nifty]]-AVERAGE(Table2[1Y Return vs Nifty]))/_xlfn.STDEV.P(Table2[1Y Return vs Nifty])</f>
        <v>-0.19980059583505372</v>
      </c>
      <c r="I487">
        <v>-0.45380744380307497</v>
      </c>
      <c r="J487">
        <f>(Table2[[#This Row],[1M Return vs Nifty]]-AVERAGE(Table2[1M Return vs Nifty]))/_xlfn.STDEV.P(Table2[1M Return vs Nifty])</f>
        <v>-2.4789886704769247E-2</v>
      </c>
      <c r="K487">
        <v>-9.2752075619561101</v>
      </c>
      <c r="L487">
        <f>(Table2[[#This Row],[6M Return vs Nifty]]-AVERAGE(Table2[6M Return vs Nifty]))/_xlfn.STDEV.P(Table2[6M Return vs Nifty])</f>
        <v>-0.56110081392035582</v>
      </c>
      <c r="M487">
        <v>-3.3686722225807699</v>
      </c>
      <c r="N487">
        <f>(Table2[[#This Row],[1W Return vs Nifty]]-AVERAGE(Table2[1W Return vs Nifty]))/_xlfn.STDEV.P(Table2[1W Return vs Nifty])</f>
        <v>-0.77187148396576466</v>
      </c>
      <c r="O487">
        <v>408.58</v>
      </c>
      <c r="P487">
        <v>394.96021439898601</v>
      </c>
      <c r="Q487">
        <v>348.49981498918999</v>
      </c>
      <c r="R487">
        <v>30.6175313496203</v>
      </c>
      <c r="S487" s="1">
        <f>(Table2[[#This Row],[Close Price]]-Table2[[#This Row],[20D EMA]])/Table2[[#This Row],[20D EMA]]</f>
        <v>-2.0510059229526641E-2</v>
      </c>
      <c r="T487" s="1">
        <f>(Table2[[#This Row],[Close Price]]-Table2[[#This Row],[50D EMA]])/Table2[[#This Row],[50D EMA]]</f>
        <v>1.3266616256494087E-2</v>
      </c>
      <c r="U487" s="1">
        <f>(Table2[[#This Row],[Close Price]]-Table2[[#This Row],[200D EMA]])/Table2[[#This Row],[200D EMA]]</f>
        <v>0.14835068136955445</v>
      </c>
      <c r="V487">
        <v>0.32371596739698</v>
      </c>
      <c r="W487">
        <v>384.05</v>
      </c>
      <c r="X487">
        <v>403.75</v>
      </c>
      <c r="Y487">
        <v>384.05</v>
      </c>
      <c r="Z487">
        <v>413.45</v>
      </c>
      <c r="AA487">
        <v>384.05</v>
      </c>
      <c r="AB487">
        <v>433.75</v>
      </c>
      <c r="AC487" s="1">
        <f>(Table2[[#This Row],[Close Price]]/Table2[[#This Row],[Day Low]])-1</f>
        <v>4.2051816169769607E-2</v>
      </c>
      <c r="AD487" s="1">
        <f>(Table2[[#This Row],[Day High]]/Table2[[#This Row],[Close Price]])-1</f>
        <v>8.8705647176412494E-3</v>
      </c>
      <c r="AE487" s="1">
        <f>(Table2[[#This Row],[Close Price]]/Table2[[#This Row],[Current Week Low]])-1</f>
        <v>4.2051816169769607E-2</v>
      </c>
      <c r="AF487" s="1">
        <f>(Table2[[#This Row],[Current Week High]]/Table2[[#This Row],[Close Price]])-1</f>
        <v>3.3108445777111362E-2</v>
      </c>
      <c r="AG487" s="1">
        <f>(Table2[[#This Row],[Close Price]]/Table2[[#This Row],[Current Month Low]])-1</f>
        <v>4.2051816169769607E-2</v>
      </c>
      <c r="AH487" s="1">
        <f>(Table2[[#This Row],[Current Month High]]/Table2[[#This Row],[Close Price]])-1</f>
        <v>8.3833083458270785E-2</v>
      </c>
      <c r="AI487">
        <v>17.366316841579199</v>
      </c>
      <c r="AJ487">
        <v>57.249508840864401</v>
      </c>
      <c r="AK487" t="str">
        <f>IF(AND(Table2[[#This Row],[20D EMA]]&gt;Table2[[#This Row],[50D EMA]],Table2[[#This Row],[50D EMA]]&gt;Table2[[#This Row],[200D EMA]]),"Uptrend","Downtrend/NoTrend")</f>
        <v>Uptrend</v>
      </c>
      <c r="AL487">
        <v>0.26</v>
      </c>
      <c r="AM487" t="s">
        <v>3191</v>
      </c>
      <c r="AN487">
        <v>-7.34</v>
      </c>
      <c r="AO487" t="s">
        <v>3190</v>
      </c>
      <c r="AP487">
        <v>1.1809767929741999E-2</v>
      </c>
      <c r="AQ487">
        <f>(Table2[[#This Row],[Sharpe Ratio]]-AVERAGE(Table2[Sharpe Ratio]))/_xlfn.STDEV.P(Table2[Sharpe Ratio])</f>
        <v>-0.63244193021961159</v>
      </c>
      <c r="AR4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-2.1900047106455549</v>
      </c>
      <c r="AS487">
        <f>_xlfn.RANK.AVG(Table2[[#This Row],[1Y Return vs Nifty Z-Score]],Table2[1Y Return vs Nifty Z-Score])</f>
        <v>364</v>
      </c>
      <c r="AT487">
        <f>_xlfn.RANK.AVG(Table2[[#This Row],[6M Return vs Nifty Z-Score]],Table2[6M Return vs Nifty Z-Score])</f>
        <v>507</v>
      </c>
      <c r="AU487">
        <f>_xlfn.RANK.AVG(Table2[[#This Row],[Sharpe Ratio Z-Score]],Table2[Sharpe Ratio Z-Score])</f>
        <v>497</v>
      </c>
      <c r="AV487">
        <f>(Table2[[#This Row],[Rank 1Y]]+Table2[[#This Row],[Rank 6M]]+Table2[[#This Row],[Rank Sharpe]])/3</f>
        <v>456</v>
      </c>
    </row>
    <row r="488" spans="1:48" x14ac:dyDescent="0.3">
      <c r="A488" t="s">
        <v>1335</v>
      </c>
      <c r="B488" t="s">
        <v>1336</v>
      </c>
      <c r="C488" t="s">
        <v>3145</v>
      </c>
      <c r="D488" t="s">
        <v>24</v>
      </c>
      <c r="E488">
        <v>8601.1681498259895</v>
      </c>
      <c r="F488">
        <v>222.5</v>
      </c>
      <c r="G488">
        <v>-34.348870535476202</v>
      </c>
      <c r="H488">
        <f>(Table2[[#This Row],[1Y Return vs Nifty]]-AVERAGE(Table2[1Y Return vs Nifty]))/_xlfn.STDEV.P(Table2[1Y Return vs Nifty])</f>
        <v>-0.99254003891471398</v>
      </c>
      <c r="I488">
        <v>-0.437367173100143</v>
      </c>
      <c r="J488">
        <f>(Table2[[#This Row],[1M Return vs Nifty]]-AVERAGE(Table2[1M Return vs Nifty]))/_xlfn.STDEV.P(Table2[1M Return vs Nifty])</f>
        <v>-2.2897752663996209E-2</v>
      </c>
      <c r="K488">
        <v>-14.3683828487182</v>
      </c>
      <c r="L488">
        <f>(Table2[[#This Row],[6M Return vs Nifty]]-AVERAGE(Table2[6M Return vs Nifty]))/_xlfn.STDEV.P(Table2[6M Return vs Nifty])</f>
        <v>-0.7228654722255341</v>
      </c>
      <c r="M488">
        <v>-0.10878709392859</v>
      </c>
      <c r="N488">
        <f>(Table2[[#This Row],[1W Return vs Nifty]]-AVERAGE(Table2[1W Return vs Nifty]))/_xlfn.STDEV.P(Table2[1W Return vs Nifty])</f>
        <v>-5.3878097872584324E-2</v>
      </c>
      <c r="O488">
        <v>228.39</v>
      </c>
      <c r="P488">
        <v>227.74690028639401</v>
      </c>
      <c r="Q488">
        <v>224.13652230367001</v>
      </c>
      <c r="R488">
        <v>46.539894690640701</v>
      </c>
      <c r="S488" s="1">
        <f>(Table2[[#This Row],[Close Price]]-Table2[[#This Row],[20D EMA]])/Table2[[#This Row],[20D EMA]]</f>
        <v>-2.5789220193528556E-2</v>
      </c>
      <c r="T488" s="1">
        <f>(Table2[[#This Row],[Close Price]]-Table2[[#This Row],[50D EMA]])/Table2[[#This Row],[50D EMA]]</f>
        <v>-2.3038295053833792E-2</v>
      </c>
      <c r="U488" s="1">
        <f>(Table2[[#This Row],[Close Price]]-Table2[[#This Row],[200D EMA]])/Table2[[#This Row],[200D EMA]]</f>
        <v>-7.3014530914010233E-3</v>
      </c>
      <c r="V488">
        <v>0.553906185993287</v>
      </c>
      <c r="W488">
        <v>222.1</v>
      </c>
      <c r="X488">
        <v>226.81</v>
      </c>
      <c r="Y488">
        <v>222.1</v>
      </c>
      <c r="Z488">
        <v>231.99</v>
      </c>
      <c r="AA488">
        <v>219.67</v>
      </c>
      <c r="AB488">
        <v>240.55</v>
      </c>
      <c r="AC488" s="1">
        <f>(Table2[[#This Row],[Close Price]]/Table2[[#This Row],[Day Low]])-1</f>
        <v>1.8009905447997632E-3</v>
      </c>
      <c r="AD488" s="1">
        <f>(Table2[[#This Row],[Day High]]/Table2[[#This Row],[Close Price]])-1</f>
        <v>1.9370786516853977E-2</v>
      </c>
      <c r="AE488" s="1">
        <f>(Table2[[#This Row],[Close Price]]/Table2[[#This Row],[Current Week Low]])-1</f>
        <v>1.8009905447997632E-3</v>
      </c>
      <c r="AF488" s="1">
        <f>(Table2[[#This Row],[Current Week High]]/Table2[[#This Row],[Close Price]])-1</f>
        <v>4.2651685393258365E-2</v>
      </c>
      <c r="AG488" s="1">
        <f>(Table2[[#This Row],[Close Price]]/Table2[[#This Row],[Current Month Low]])-1</f>
        <v>1.2882960804843746E-2</v>
      </c>
      <c r="AH488" s="1">
        <f>(Table2[[#This Row],[Current Month High]]/Table2[[#This Row],[Close Price]])-1</f>
        <v>8.1123595505617985E-2</v>
      </c>
      <c r="AI488">
        <v>28.7865168539325</v>
      </c>
      <c r="AJ488">
        <v>15.8854166666666</v>
      </c>
      <c r="AK488" t="str">
        <f>IF(AND(Table2[[#This Row],[20D EMA]]&gt;Table2[[#This Row],[50D EMA]],Table2[[#This Row],[50D EMA]]&gt;Table2[[#This Row],[200D EMA]]),"Uptrend","Downtrend/NoTrend")</f>
        <v>Uptrend</v>
      </c>
      <c r="AL488">
        <v>-7.0000000000000007E-2</v>
      </c>
      <c r="AM488" t="s">
        <v>3190</v>
      </c>
      <c r="AN488">
        <v>-7.09</v>
      </c>
      <c r="AO488" t="s">
        <v>3190</v>
      </c>
      <c r="AP488">
        <v>0.128622931076151</v>
      </c>
      <c r="AQ488">
        <f>(Table2[[#This Row],[Sharpe Ratio]]-AVERAGE(Table2[Sharpe Ratio]))/_xlfn.STDEV.P(Table2[Sharpe Ratio])</f>
        <v>0.7363396440786486</v>
      </c>
      <c r="AR4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-1.05584171759818</v>
      </c>
      <c r="AS488">
        <f>_xlfn.RANK.AVG(Table2[[#This Row],[1Y Return vs Nifty Z-Score]],Table2[1Y Return vs Nifty Z-Score])</f>
        <v>656</v>
      </c>
      <c r="AT488">
        <f>_xlfn.RANK.AVG(Table2[[#This Row],[6M Return vs Nifty Z-Score]],Table2[6M Return vs Nifty Z-Score])</f>
        <v>559</v>
      </c>
      <c r="AU488">
        <f>_xlfn.RANK.AVG(Table2[[#This Row],[Sharpe Ratio Z-Score]],Table2[Sharpe Ratio Z-Score])</f>
        <v>156</v>
      </c>
      <c r="AV488">
        <f>(Table2[[#This Row],[Rank 1Y]]+Table2[[#This Row],[Rank 6M]]+Table2[[#This Row],[Rank Sharpe]])/3</f>
        <v>457</v>
      </c>
    </row>
    <row r="489" spans="1:48" x14ac:dyDescent="0.3">
      <c r="A489" t="s">
        <v>588</v>
      </c>
      <c r="B489" t="s">
        <v>589</v>
      </c>
      <c r="C489" t="s">
        <v>3145</v>
      </c>
      <c r="D489" t="s">
        <v>43</v>
      </c>
      <c r="E489">
        <v>34372.336000000003</v>
      </c>
      <c r="F489">
        <v>209.28</v>
      </c>
      <c r="G489">
        <v>19.440880143340699</v>
      </c>
      <c r="H489">
        <f>(Table2[[#This Row],[1Y Return vs Nifty]]-AVERAGE(Table2[1Y Return vs Nifty]))/_xlfn.STDEV.P(Table2[1Y Return vs Nifty])</f>
        <v>-7.6041498078977837E-2</v>
      </c>
      <c r="I489">
        <v>-11.177585725989999</v>
      </c>
      <c r="J489">
        <f>(Table2[[#This Row],[1M Return vs Nifty]]-AVERAGE(Table2[1M Return vs Nifty]))/_xlfn.STDEV.P(Table2[1M Return vs Nifty])</f>
        <v>-1.2590047180828083</v>
      </c>
      <c r="K489">
        <v>-17.996539005860399</v>
      </c>
      <c r="L489">
        <f>(Table2[[#This Row],[6M Return vs Nifty]]-AVERAGE(Table2[6M Return vs Nifty]))/_xlfn.STDEV.P(Table2[6M Return vs Nifty])</f>
        <v>-0.83809956647777684</v>
      </c>
      <c r="M489">
        <v>-0.70085712188297999</v>
      </c>
      <c r="N489">
        <f>(Table2[[#This Row],[1W Return vs Nifty]]-AVERAGE(Table2[1W Return vs Nifty]))/_xlfn.STDEV.P(Table2[1W Return vs Nifty])</f>
        <v>-0.18428219108399688</v>
      </c>
      <c r="O489">
        <v>220.66</v>
      </c>
      <c r="P489">
        <v>234.831663811917</v>
      </c>
      <c r="Q489">
        <v>230.83805933625601</v>
      </c>
      <c r="R489">
        <v>32.476595884226597</v>
      </c>
      <c r="S489" s="1">
        <f>(Table2[[#This Row],[Close Price]]-Table2[[#This Row],[20D EMA]])/Table2[[#This Row],[20D EMA]]</f>
        <v>-5.1572555062086446E-2</v>
      </c>
      <c r="T489" s="1">
        <f>(Table2[[#This Row],[Close Price]]-Table2[[#This Row],[50D EMA]])/Table2[[#This Row],[50D EMA]]</f>
        <v>-0.10880842641553658</v>
      </c>
      <c r="U489" s="1">
        <f>(Table2[[#This Row],[Close Price]]-Table2[[#This Row],[200D EMA]])/Table2[[#This Row],[200D EMA]]</f>
        <v>-9.339040277085732E-2</v>
      </c>
      <c r="V489">
        <v>0.38054088871931302</v>
      </c>
      <c r="W489">
        <v>203.15</v>
      </c>
      <c r="X489">
        <v>209.79</v>
      </c>
      <c r="Y489">
        <v>203.15</v>
      </c>
      <c r="Z489">
        <v>220.01</v>
      </c>
      <c r="AA489">
        <v>202.01</v>
      </c>
      <c r="AB489">
        <v>234.2</v>
      </c>
      <c r="AC489" s="1">
        <f>(Table2[[#This Row],[Close Price]]/Table2[[#This Row],[Day Low]])-1</f>
        <v>3.0174747723357154E-2</v>
      </c>
      <c r="AD489" s="1">
        <f>(Table2[[#This Row],[Day High]]/Table2[[#This Row],[Close Price]])-1</f>
        <v>2.4369266055046523E-3</v>
      </c>
      <c r="AE489" s="1">
        <f>(Table2[[#This Row],[Close Price]]/Table2[[#This Row],[Current Week Low]])-1</f>
        <v>3.0174747723357154E-2</v>
      </c>
      <c r="AF489" s="1">
        <f>(Table2[[#This Row],[Current Week High]]/Table2[[#This Row],[Close Price]])-1</f>
        <v>5.1271024464831783E-2</v>
      </c>
      <c r="AG489" s="1">
        <f>(Table2[[#This Row],[Close Price]]/Table2[[#This Row],[Current Month Low]])-1</f>
        <v>3.598831741002928E-2</v>
      </c>
      <c r="AH489" s="1">
        <f>(Table2[[#This Row],[Current Month High]]/Table2[[#This Row],[Close Price]])-1</f>
        <v>0.11907492354740046</v>
      </c>
      <c r="AI489">
        <v>55.150993883791998</v>
      </c>
      <c r="AJ489">
        <v>60.860876249039102</v>
      </c>
      <c r="AK489" t="str">
        <f>IF(AND(Table2[[#This Row],[20D EMA]]&gt;Table2[[#This Row],[50D EMA]],Table2[[#This Row],[50D EMA]]&gt;Table2[[#This Row],[200D EMA]]),"Uptrend","Downtrend/NoTrend")</f>
        <v>Downtrend/NoTrend</v>
      </c>
      <c r="AL489">
        <v>-0.3</v>
      </c>
      <c r="AM489" t="s">
        <v>3190</v>
      </c>
      <c r="AN489">
        <v>-9.75</v>
      </c>
      <c r="AO489" t="s">
        <v>3190</v>
      </c>
      <c r="AP489">
        <v>2.6286313613942E-2</v>
      </c>
      <c r="AQ489">
        <f>(Table2[[#This Row],[Sharpe Ratio]]-AVERAGE(Table2[Sharpe Ratio]))/_xlfn.STDEV.P(Table2[Sharpe Ratio])</f>
        <v>-0.46281011426420987</v>
      </c>
      <c r="AR4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89">
        <f>_xlfn.RANK.AVG(Table2[[#This Row],[1Y Return vs Nifty Z-Score]],Table2[1Y Return vs Nifty Z-Score])</f>
        <v>314</v>
      </c>
      <c r="AT489">
        <f>_xlfn.RANK.AVG(Table2[[#This Row],[6M Return vs Nifty Z-Score]],Table2[6M Return vs Nifty Z-Score])</f>
        <v>609</v>
      </c>
      <c r="AU489">
        <f>_xlfn.RANK.AVG(Table2[[#This Row],[Sharpe Ratio Z-Score]],Table2[Sharpe Ratio Z-Score])</f>
        <v>453</v>
      </c>
      <c r="AV489">
        <f>(Table2[[#This Row],[Rank 1Y]]+Table2[[#This Row],[Rank 6M]]+Table2[[#This Row],[Rank Sharpe]])/3</f>
        <v>458.66666666666669</v>
      </c>
    </row>
    <row r="490" spans="1:48" x14ac:dyDescent="0.3">
      <c r="A490" t="s">
        <v>1469</v>
      </c>
      <c r="B490" t="s">
        <v>1470</v>
      </c>
      <c r="C490" t="s">
        <v>3148</v>
      </c>
      <c r="D490" t="s">
        <v>48</v>
      </c>
      <c r="E490">
        <v>7127.4033597500002</v>
      </c>
      <c r="F490">
        <v>188.7</v>
      </c>
      <c r="G490">
        <v>-8.4105435766174796</v>
      </c>
      <c r="H490">
        <f>(Table2[[#This Row],[1Y Return vs Nifty]]-AVERAGE(Table2[1Y Return vs Nifty]))/_xlfn.STDEV.P(Table2[1Y Return vs Nifty])</f>
        <v>-0.55058895140249475</v>
      </c>
      <c r="I490">
        <v>2.3403773884958698</v>
      </c>
      <c r="J490">
        <f>(Table2[[#This Row],[1M Return vs Nifty]]-AVERAGE(Table2[1M Return vs Nifty]))/_xlfn.STDEV.P(Table2[1M Return vs Nifty])</f>
        <v>0.29679680325536956</v>
      </c>
      <c r="K490">
        <v>-22.987114591761699</v>
      </c>
      <c r="L490">
        <f>(Table2[[#This Row],[6M Return vs Nifty]]-AVERAGE(Table2[6M Return vs Nifty]))/_xlfn.STDEV.P(Table2[6M Return vs Nifty])</f>
        <v>-0.99660554927750056</v>
      </c>
      <c r="M490">
        <v>1.57155376463796</v>
      </c>
      <c r="N490">
        <f>(Table2[[#This Row],[1W Return vs Nifty]]-AVERAGE(Table2[1W Return vs Nifty]))/_xlfn.STDEV.P(Table2[1W Return vs Nifty])</f>
        <v>0.31621887647440539</v>
      </c>
      <c r="O490">
        <v>190.17</v>
      </c>
      <c r="P490">
        <v>191.874125633413</v>
      </c>
      <c r="Q490">
        <v>190.352005979692</v>
      </c>
      <c r="R490">
        <v>55.126203818263797</v>
      </c>
      <c r="S490" s="1">
        <f>(Table2[[#This Row],[Close Price]]-Table2[[#This Row],[20D EMA]])/Table2[[#This Row],[20D EMA]]</f>
        <v>-7.729925855813214E-3</v>
      </c>
      <c r="T490" s="1">
        <f>(Table2[[#This Row],[Close Price]]-Table2[[#This Row],[50D EMA]])/Table2[[#This Row],[50D EMA]]</f>
        <v>-1.6542749695586209E-2</v>
      </c>
      <c r="U490" s="1">
        <f>(Table2[[#This Row],[Close Price]]-Table2[[#This Row],[200D EMA]])/Table2[[#This Row],[200D EMA]]</f>
        <v>-8.6786896265661287E-3</v>
      </c>
      <c r="V490">
        <v>0.654883710777177</v>
      </c>
      <c r="W490">
        <v>187.15</v>
      </c>
      <c r="X490">
        <v>191.2</v>
      </c>
      <c r="Y490">
        <v>186.48</v>
      </c>
      <c r="Z490">
        <v>195.72</v>
      </c>
      <c r="AA490">
        <v>181.91</v>
      </c>
      <c r="AB490">
        <v>198.4</v>
      </c>
      <c r="AC490" s="1">
        <f>(Table2[[#This Row],[Close Price]]/Table2[[#This Row],[Day Low]])-1</f>
        <v>8.2821266363879431E-3</v>
      </c>
      <c r="AD490" s="1">
        <f>(Table2[[#This Row],[Day High]]/Table2[[#This Row],[Close Price]])-1</f>
        <v>1.3248542660307283E-2</v>
      </c>
      <c r="AE490" s="1">
        <f>(Table2[[#This Row],[Close Price]]/Table2[[#This Row],[Current Week Low]])-1</f>
        <v>1.1904761904761862E-2</v>
      </c>
      <c r="AF490" s="1">
        <f>(Table2[[#This Row],[Current Week High]]/Table2[[#This Row],[Close Price]])-1</f>
        <v>3.7201907790143096E-2</v>
      </c>
      <c r="AG490" s="1">
        <f>(Table2[[#This Row],[Close Price]]/Table2[[#This Row],[Current Month Low]])-1</f>
        <v>3.7326150294101357E-2</v>
      </c>
      <c r="AH490" s="1">
        <f>(Table2[[#This Row],[Current Month High]]/Table2[[#This Row],[Close Price]])-1</f>
        <v>5.1404345521992578E-2</v>
      </c>
      <c r="AI490">
        <v>32.114467408585</v>
      </c>
      <c r="AJ490">
        <v>37.536443148688001</v>
      </c>
      <c r="AK490" t="str">
        <f>IF(AND(Table2[[#This Row],[20D EMA]]&gt;Table2[[#This Row],[50D EMA]],Table2[[#This Row],[50D EMA]]&gt;Table2[[#This Row],[200D EMA]]),"Uptrend","Downtrend/NoTrend")</f>
        <v>Downtrend/NoTrend</v>
      </c>
      <c r="AL490">
        <v>-0.04</v>
      </c>
      <c r="AM490" t="s">
        <v>3190</v>
      </c>
      <c r="AN490">
        <v>-1.34</v>
      </c>
      <c r="AO490" t="s">
        <v>3190</v>
      </c>
      <c r="AP490">
        <v>0.1061648352415</v>
      </c>
      <c r="AQ490">
        <f>(Table2[[#This Row],[Sharpe Ratio]]-AVERAGE(Table2[Sharpe Ratio]))/_xlfn.STDEV.P(Table2[Sharpe Ratio])</f>
        <v>0.47318241980447839</v>
      </c>
      <c r="AR4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0">
        <f>_xlfn.RANK.AVG(Table2[[#This Row],[1Y Return vs Nifty Z-Score]],Table2[1Y Return vs Nifty Z-Score])</f>
        <v>504</v>
      </c>
      <c r="AT490">
        <f>_xlfn.RANK.AVG(Table2[[#This Row],[6M Return vs Nifty Z-Score]],Table2[6M Return vs Nifty Z-Score])</f>
        <v>655</v>
      </c>
      <c r="AU490">
        <f>_xlfn.RANK.AVG(Table2[[#This Row],[Sharpe Ratio Z-Score]],Table2[Sharpe Ratio Z-Score])</f>
        <v>219</v>
      </c>
      <c r="AV490">
        <f>(Table2[[#This Row],[Rank 1Y]]+Table2[[#This Row],[Rank 6M]]+Table2[[#This Row],[Rank Sharpe]])/3</f>
        <v>459.33333333333331</v>
      </c>
    </row>
    <row r="491" spans="1:48" x14ac:dyDescent="0.3">
      <c r="A491" t="s">
        <v>514</v>
      </c>
      <c r="B491" t="s">
        <v>515</v>
      </c>
      <c r="C491" t="s">
        <v>3145</v>
      </c>
      <c r="D491" t="s">
        <v>34</v>
      </c>
      <c r="E491">
        <v>41519.013620099999</v>
      </c>
      <c r="F491">
        <v>54.3</v>
      </c>
      <c r="G491">
        <v>-9.6992788075519503</v>
      </c>
      <c r="H491">
        <f>(Table2[[#This Row],[1Y Return vs Nifty]]-AVERAGE(Table2[1Y Return vs Nifty]))/_xlfn.STDEV.P(Table2[1Y Return vs Nifty])</f>
        <v>-0.57254711153094817</v>
      </c>
      <c r="I491">
        <v>-7.8503707371752496</v>
      </c>
      <c r="J491">
        <f>(Table2[[#This Row],[1M Return vs Nifty]]-AVERAGE(Table2[1M Return vs Nifty]))/_xlfn.STDEV.P(Table2[1M Return vs Nifty])</f>
        <v>-0.87607083243919037</v>
      </c>
      <c r="K491">
        <v>-24.485711916328199</v>
      </c>
      <c r="L491">
        <f>(Table2[[#This Row],[6M Return vs Nifty]]-AVERAGE(Table2[6M Return vs Nifty]))/_xlfn.STDEV.P(Table2[6M Return vs Nifty])</f>
        <v>-1.044202592476787</v>
      </c>
      <c r="M491">
        <v>-1.95682001179046E-2</v>
      </c>
      <c r="N491">
        <f>(Table2[[#This Row],[1W Return vs Nifty]]-AVERAGE(Table2[1W Return vs Nifty]))/_xlfn.STDEV.P(Table2[1W Return vs Nifty])</f>
        <v>-3.4227535615776426E-2</v>
      </c>
      <c r="O491">
        <v>56.56</v>
      </c>
      <c r="P491">
        <v>59.179792303936999</v>
      </c>
      <c r="Q491">
        <v>58.460891088090598</v>
      </c>
      <c r="R491">
        <v>27.850849426820201</v>
      </c>
      <c r="S491" s="1">
        <f>(Table2[[#This Row],[Close Price]]-Table2[[#This Row],[20D EMA]])/Table2[[#This Row],[20D EMA]]</f>
        <v>-3.9957567185290047E-2</v>
      </c>
      <c r="T491" s="1">
        <f>(Table2[[#This Row],[Close Price]]-Table2[[#This Row],[50D EMA]])/Table2[[#This Row],[50D EMA]]</f>
        <v>-8.2457070462080159E-2</v>
      </c>
      <c r="U491" s="1">
        <f>(Table2[[#This Row],[Close Price]]-Table2[[#This Row],[200D EMA]])/Table2[[#This Row],[200D EMA]]</f>
        <v>-7.1173925177104247E-2</v>
      </c>
      <c r="V491">
        <v>1.28692124590622</v>
      </c>
      <c r="W491">
        <v>52.45</v>
      </c>
      <c r="X491">
        <v>55</v>
      </c>
      <c r="Y491">
        <v>52.45</v>
      </c>
      <c r="Z491">
        <v>55.7</v>
      </c>
      <c r="AA491">
        <v>52.45</v>
      </c>
      <c r="AB491">
        <v>60.61</v>
      </c>
      <c r="AC491" s="1">
        <f>(Table2[[#This Row],[Close Price]]/Table2[[#This Row],[Day Low]])-1</f>
        <v>3.5271687321258183E-2</v>
      </c>
      <c r="AD491" s="1">
        <f>(Table2[[#This Row],[Day High]]/Table2[[#This Row],[Close Price]])-1</f>
        <v>1.2891344383057168E-2</v>
      </c>
      <c r="AE491" s="1">
        <f>(Table2[[#This Row],[Close Price]]/Table2[[#This Row],[Current Week Low]])-1</f>
        <v>3.5271687321258183E-2</v>
      </c>
      <c r="AF491" s="1">
        <f>(Table2[[#This Row],[Current Week High]]/Table2[[#This Row],[Close Price]])-1</f>
        <v>2.5782688766114337E-2</v>
      </c>
      <c r="AG491" s="1">
        <f>(Table2[[#This Row],[Close Price]]/Table2[[#This Row],[Current Month Low]])-1</f>
        <v>3.5271687321258183E-2</v>
      </c>
      <c r="AH491" s="1">
        <f>(Table2[[#This Row],[Current Month High]]/Table2[[#This Row],[Close Price]])-1</f>
        <v>0.11620626151012892</v>
      </c>
      <c r="AI491">
        <v>35.3591160220994</v>
      </c>
      <c r="AJ491">
        <v>40.491591203104697</v>
      </c>
      <c r="AK491" t="str">
        <f>IF(AND(Table2[[#This Row],[20D EMA]]&gt;Table2[[#This Row],[50D EMA]],Table2[[#This Row],[50D EMA]]&gt;Table2[[#This Row],[200D EMA]]),"Uptrend","Downtrend/NoTrend")</f>
        <v>Downtrend/NoTrend</v>
      </c>
      <c r="AL491">
        <v>-0.2</v>
      </c>
      <c r="AM491" t="s">
        <v>3190</v>
      </c>
      <c r="AN491">
        <v>-9.32</v>
      </c>
      <c r="AO491" t="s">
        <v>3190</v>
      </c>
      <c r="AP491">
        <v>0.11061698725038301</v>
      </c>
      <c r="AQ491">
        <f>(Table2[[#This Row],[Sharpe Ratio]]-AVERAGE(Table2[Sharpe Ratio]))/_xlfn.STDEV.P(Table2[Sharpe Ratio])</f>
        <v>0.52535140035075489</v>
      </c>
      <c r="AR4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1">
        <f>_xlfn.RANK.AVG(Table2[[#This Row],[1Y Return vs Nifty Z-Score]],Table2[1Y Return vs Nifty Z-Score])</f>
        <v>515</v>
      </c>
      <c r="AT491">
        <f>_xlfn.RANK.AVG(Table2[[#This Row],[6M Return vs Nifty Z-Score]],Table2[6M Return vs Nifty Z-Score])</f>
        <v>665</v>
      </c>
      <c r="AU491">
        <f>_xlfn.RANK.AVG(Table2[[#This Row],[Sharpe Ratio Z-Score]],Table2[Sharpe Ratio Z-Score])</f>
        <v>202</v>
      </c>
      <c r="AV491">
        <f>(Table2[[#This Row],[Rank 1Y]]+Table2[[#This Row],[Rank 6M]]+Table2[[#This Row],[Rank Sharpe]])/3</f>
        <v>460.66666666666669</v>
      </c>
    </row>
    <row r="492" spans="1:48" x14ac:dyDescent="0.3">
      <c r="A492" t="s">
        <v>959</v>
      </c>
      <c r="B492" t="s">
        <v>960</v>
      </c>
      <c r="C492" t="s">
        <v>3148</v>
      </c>
      <c r="D492" t="s">
        <v>48</v>
      </c>
      <c r="E492">
        <v>15596.332683750001</v>
      </c>
      <c r="F492">
        <v>1624.7</v>
      </c>
      <c r="G492">
        <v>8.4874267748493892</v>
      </c>
      <c r="H492">
        <f>(Table2[[#This Row],[1Y Return vs Nifty]]-AVERAGE(Table2[1Y Return vs Nifty]))/_xlfn.STDEV.P(Table2[1Y Return vs Nifty])</f>
        <v>-0.26267229488778293</v>
      </c>
      <c r="I492">
        <v>0.94372991560375896</v>
      </c>
      <c r="J492">
        <f>(Table2[[#This Row],[1M Return vs Nifty]]-AVERAGE(Table2[1M Return vs Nifty]))/_xlfn.STDEV.P(Table2[1M Return vs Nifty])</f>
        <v>0.13605466742499597</v>
      </c>
      <c r="K492">
        <v>9.6431098535122199</v>
      </c>
      <c r="L492">
        <f>(Table2[[#This Row],[6M Return vs Nifty]]-AVERAGE(Table2[6M Return vs Nifty]))/_xlfn.STDEV.P(Table2[6M Return vs Nifty])</f>
        <v>3.9765046788649373E-2</v>
      </c>
      <c r="M492">
        <v>-1.61463216632176</v>
      </c>
      <c r="N492">
        <f>(Table2[[#This Row],[1W Return vs Nifty]]-AVERAGE(Table2[1W Return vs Nifty]))/_xlfn.STDEV.P(Table2[1W Return vs Nifty])</f>
        <v>-0.38554217798277091</v>
      </c>
      <c r="O492">
        <v>1636.74</v>
      </c>
      <c r="P492">
        <v>1635.6107090582</v>
      </c>
      <c r="Q492">
        <v>1510.97154898436</v>
      </c>
      <c r="R492">
        <v>42.851294612917002</v>
      </c>
      <c r="S492" s="1">
        <f>(Table2[[#This Row],[Close Price]]-Table2[[#This Row],[20D EMA]])/Table2[[#This Row],[20D EMA]]</f>
        <v>-7.3560858780258092E-3</v>
      </c>
      <c r="T492" s="1">
        <f>(Table2[[#This Row],[Close Price]]-Table2[[#This Row],[50D EMA]])/Table2[[#This Row],[50D EMA]]</f>
        <v>-6.6707248844576324E-3</v>
      </c>
      <c r="U492" s="1">
        <f>(Table2[[#This Row],[Close Price]]-Table2[[#This Row],[200D EMA]])/Table2[[#This Row],[200D EMA]]</f>
        <v>7.5268426524699089E-2</v>
      </c>
      <c r="V492">
        <v>0.94393996556605497</v>
      </c>
      <c r="W492">
        <v>1586.1</v>
      </c>
      <c r="X492">
        <v>1639.95</v>
      </c>
      <c r="Y492">
        <v>1586.1</v>
      </c>
      <c r="Z492">
        <v>1705.2</v>
      </c>
      <c r="AA492">
        <v>1567.4</v>
      </c>
      <c r="AB492">
        <v>1749</v>
      </c>
      <c r="AC492" s="1">
        <f>(Table2[[#This Row],[Close Price]]/Table2[[#This Row],[Day Low]])-1</f>
        <v>2.4336422671962676E-2</v>
      </c>
      <c r="AD492" s="1">
        <f>(Table2[[#This Row],[Day High]]/Table2[[#This Row],[Close Price]])-1</f>
        <v>9.3863482489073835E-3</v>
      </c>
      <c r="AE492" s="1">
        <f>(Table2[[#This Row],[Close Price]]/Table2[[#This Row],[Current Week Low]])-1</f>
        <v>2.4336422671962676E-2</v>
      </c>
      <c r="AF492" s="1">
        <f>(Table2[[#This Row],[Current Week High]]/Table2[[#This Row],[Close Price]])-1</f>
        <v>4.9547608789314967E-2</v>
      </c>
      <c r="AG492" s="1">
        <f>(Table2[[#This Row],[Close Price]]/Table2[[#This Row],[Current Month Low]])-1</f>
        <v>3.6557356131172503E-2</v>
      </c>
      <c r="AH492" s="1">
        <f>(Table2[[#This Row],[Current Month High]]/Table2[[#This Row],[Close Price]])-1</f>
        <v>7.6506431956668841E-2</v>
      </c>
      <c r="AI492">
        <v>14.482673724379801</v>
      </c>
      <c r="AJ492">
        <v>58.515049514610403</v>
      </c>
      <c r="AK492" t="str">
        <f>IF(AND(Table2[[#This Row],[20D EMA]]&gt;Table2[[#This Row],[50D EMA]],Table2[[#This Row],[50D EMA]]&gt;Table2[[#This Row],[200D EMA]]),"Uptrend","Downtrend/NoTrend")</f>
        <v>Uptrend</v>
      </c>
      <c r="AL492">
        <v>-0.06</v>
      </c>
      <c r="AM492" t="s">
        <v>3190</v>
      </c>
      <c r="AN492">
        <v>-6.76</v>
      </c>
      <c r="AO492" t="s">
        <v>3190</v>
      </c>
      <c r="AP492">
        <v>-6.9640891287070003E-2</v>
      </c>
      <c r="AQ492">
        <f>(Table2[[#This Row],[Sharpe Ratio]]-AVERAGE(Table2[Sharpe Ratio]))/_xlfn.STDEV.P(Table2[Sharpe Ratio])</f>
        <v>-1.5868563005477581</v>
      </c>
      <c r="AR4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-2.0592510592046662</v>
      </c>
      <c r="AS492">
        <f>_xlfn.RANK.AVG(Table2[[#This Row],[1Y Return vs Nifty Z-Score]],Table2[1Y Return vs Nifty Z-Score])</f>
        <v>388</v>
      </c>
      <c r="AT492">
        <f>_xlfn.RANK.AVG(Table2[[#This Row],[6M Return vs Nifty Z-Score]],Table2[6M Return vs Nifty Z-Score])</f>
        <v>302</v>
      </c>
      <c r="AU492">
        <f>_xlfn.RANK.AVG(Table2[[#This Row],[Sharpe Ratio Z-Score]],Table2[Sharpe Ratio Z-Score])</f>
        <v>692</v>
      </c>
      <c r="AV492">
        <f>(Table2[[#This Row],[Rank 1Y]]+Table2[[#This Row],[Rank 6M]]+Table2[[#This Row],[Rank Sharpe]])/3</f>
        <v>460.66666666666669</v>
      </c>
    </row>
    <row r="493" spans="1:48" x14ac:dyDescent="0.3">
      <c r="A493" t="s">
        <v>595</v>
      </c>
      <c r="B493" t="s">
        <v>596</v>
      </c>
      <c r="C493" t="s">
        <v>3153</v>
      </c>
      <c r="D493" t="s">
        <v>77</v>
      </c>
      <c r="E493">
        <v>33160.056257905002</v>
      </c>
      <c r="F493">
        <v>4302.7</v>
      </c>
      <c r="G493">
        <v>4.4768522852208097</v>
      </c>
      <c r="H493">
        <f>(Table2[[#This Row],[1Y Return vs Nifty]]-AVERAGE(Table2[1Y Return vs Nifty]))/_xlfn.STDEV.P(Table2[1Y Return vs Nifty])</f>
        <v>-0.33100660804728144</v>
      </c>
      <c r="I493">
        <v>-8.1266497077610893</v>
      </c>
      <c r="J493">
        <f>(Table2[[#This Row],[1M Return vs Nifty]]-AVERAGE(Table2[1M Return vs Nifty]))/_xlfn.STDEV.P(Table2[1M Return vs Nifty])</f>
        <v>-0.90786817047827584</v>
      </c>
      <c r="K493">
        <v>-8.6648924110153001</v>
      </c>
      <c r="L493">
        <f>(Table2[[#This Row],[6M Return vs Nifty]]-AVERAGE(Table2[6M Return vs Nifty]))/_xlfn.STDEV.P(Table2[6M Return vs Nifty])</f>
        <v>-0.54171655630271198</v>
      </c>
      <c r="M493">
        <v>0.712462450318324</v>
      </c>
      <c r="N493">
        <f>(Table2[[#This Row],[1W Return vs Nifty]]-AVERAGE(Table2[1W Return vs Nifty]))/_xlfn.STDEV.P(Table2[1W Return vs Nifty])</f>
        <v>0.12700304297458356</v>
      </c>
      <c r="O493">
        <v>4427.45</v>
      </c>
      <c r="P493">
        <v>4458.3467534926704</v>
      </c>
      <c r="Q493">
        <v>4194.6699101173499</v>
      </c>
      <c r="R493">
        <v>34.798747555022501</v>
      </c>
      <c r="S493" s="1">
        <f>(Table2[[#This Row],[Close Price]]-Table2[[#This Row],[20D EMA]])/Table2[[#This Row],[20D EMA]]</f>
        <v>-2.8176489853075699E-2</v>
      </c>
      <c r="T493" s="1">
        <f>(Table2[[#This Row],[Close Price]]-Table2[[#This Row],[50D EMA]])/Table2[[#This Row],[50D EMA]]</f>
        <v>-3.4911316256578027E-2</v>
      </c>
      <c r="U493" s="1">
        <f>(Table2[[#This Row],[Close Price]]-Table2[[#This Row],[200D EMA]])/Table2[[#This Row],[200D EMA]]</f>
        <v>2.5754133745324353E-2</v>
      </c>
      <c r="V493">
        <v>0.76654412225550905</v>
      </c>
      <c r="W493">
        <v>4227.55</v>
      </c>
      <c r="X493">
        <v>4319</v>
      </c>
      <c r="Y493">
        <v>4163.1499999999996</v>
      </c>
      <c r="Z493">
        <v>4356.1499999999996</v>
      </c>
      <c r="AA493">
        <v>4163.1499999999996</v>
      </c>
      <c r="AB493">
        <v>4658.6499999999996</v>
      </c>
      <c r="AC493" s="1">
        <f>(Table2[[#This Row],[Close Price]]/Table2[[#This Row],[Day Low]])-1</f>
        <v>1.7776253385530572E-2</v>
      </c>
      <c r="AD493" s="1">
        <f>(Table2[[#This Row],[Day High]]/Table2[[#This Row],[Close Price]])-1</f>
        <v>3.7883189625118607E-3</v>
      </c>
      <c r="AE493" s="1">
        <f>(Table2[[#This Row],[Close Price]]/Table2[[#This Row],[Current Week Low]])-1</f>
        <v>3.35202911257102E-2</v>
      </c>
      <c r="AF493" s="1">
        <f>(Table2[[#This Row],[Current Week High]]/Table2[[#This Row],[Close Price]])-1</f>
        <v>1.2422432426151042E-2</v>
      </c>
      <c r="AG493" s="1">
        <f>(Table2[[#This Row],[Close Price]]/Table2[[#This Row],[Current Month Low]])-1</f>
        <v>3.35202911257102E-2</v>
      </c>
      <c r="AH493" s="1">
        <f>(Table2[[#This Row],[Current Month High]]/Table2[[#This Row],[Close Price]])-1</f>
        <v>8.2727124828595899E-2</v>
      </c>
      <c r="AI493">
        <v>13.777395588816301</v>
      </c>
      <c r="AJ493">
        <v>40.949666683045798</v>
      </c>
      <c r="AK493" t="str">
        <f>IF(AND(Table2[[#This Row],[20D EMA]]&gt;Table2[[#This Row],[50D EMA]],Table2[[#This Row],[50D EMA]]&gt;Table2[[#This Row],[200D EMA]]),"Uptrend","Downtrend/NoTrend")</f>
        <v>Downtrend/NoTrend</v>
      </c>
      <c r="AL493">
        <v>0.01</v>
      </c>
      <c r="AM493" t="s">
        <v>3191</v>
      </c>
      <c r="AN493">
        <v>-6.9</v>
      </c>
      <c r="AO493" t="s">
        <v>3190</v>
      </c>
      <c r="AP493">
        <v>2.1992055410121999E-2</v>
      </c>
      <c r="AQ493">
        <f>(Table2[[#This Row],[Sharpe Ratio]]-AVERAGE(Table2[Sharpe Ratio]))/_xlfn.STDEV.P(Table2[Sharpe Ratio])</f>
        <v>-0.51312894260807407</v>
      </c>
      <c r="AR4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3">
        <f>_xlfn.RANK.AVG(Table2[[#This Row],[1Y Return vs Nifty Z-Score]],Table2[1Y Return vs Nifty Z-Score])</f>
        <v>416</v>
      </c>
      <c r="AT493">
        <f>_xlfn.RANK.AVG(Table2[[#This Row],[6M Return vs Nifty Z-Score]],Table2[6M Return vs Nifty Z-Score])</f>
        <v>499</v>
      </c>
      <c r="AU493">
        <f>_xlfn.RANK.AVG(Table2[[#This Row],[Sharpe Ratio Z-Score]],Table2[Sharpe Ratio Z-Score])</f>
        <v>469</v>
      </c>
      <c r="AV493">
        <f>(Table2[[#This Row],[Rank 1Y]]+Table2[[#This Row],[Rank 6M]]+Table2[[#This Row],[Rank Sharpe]])/3</f>
        <v>461.33333333333331</v>
      </c>
    </row>
    <row r="494" spans="1:48" x14ac:dyDescent="0.3">
      <c r="A494" t="s">
        <v>1397</v>
      </c>
      <c r="B494" t="s">
        <v>1398</v>
      </c>
      <c r="C494" t="s">
        <v>3145</v>
      </c>
      <c r="D494" t="s">
        <v>21</v>
      </c>
      <c r="E494">
        <v>8025.0421795599996</v>
      </c>
      <c r="F494">
        <v>28.89</v>
      </c>
      <c r="G494">
        <v>24.8468485035269</v>
      </c>
      <c r="H494">
        <f>(Table2[[#This Row],[1Y Return vs Nifty]]-AVERAGE(Table2[1Y Return vs Nifty]))/_xlfn.STDEV.P(Table2[1Y Return vs Nifty])</f>
        <v>1.6068282155902128E-2</v>
      </c>
      <c r="I494">
        <v>7.3451783981624601</v>
      </c>
      <c r="J494">
        <f>(Table2[[#This Row],[1M Return vs Nifty]]-AVERAGE(Table2[1M Return vs Nifty]))/_xlfn.STDEV.P(Table2[1M Return vs Nifty])</f>
        <v>0.87280644012811182</v>
      </c>
      <c r="K494">
        <v>-23.4386538282854</v>
      </c>
      <c r="L494">
        <f>(Table2[[#This Row],[6M Return vs Nifty]]-AVERAGE(Table2[6M Return vs Nifty]))/_xlfn.STDEV.P(Table2[6M Return vs Nifty])</f>
        <v>-1.0109469151632353</v>
      </c>
      <c r="M494">
        <v>1.34925247573303</v>
      </c>
      <c r="N494">
        <f>(Table2[[#This Row],[1W Return vs Nifty]]-AVERAGE(Table2[1W Return vs Nifty]))/_xlfn.STDEV.P(Table2[1W Return vs Nifty])</f>
        <v>0.26725676619915123</v>
      </c>
      <c r="O494">
        <v>28.95</v>
      </c>
      <c r="P494">
        <v>28.970761731018701</v>
      </c>
      <c r="Q494">
        <v>28.124997853994401</v>
      </c>
      <c r="R494">
        <v>50.270782944436299</v>
      </c>
      <c r="S494" s="1">
        <f>(Table2[[#This Row],[Close Price]]-Table2[[#This Row],[20D EMA]])/Table2[[#This Row],[20D EMA]]</f>
        <v>-2.0725388601035826E-3</v>
      </c>
      <c r="T494" s="1">
        <f>(Table2[[#This Row],[Close Price]]-Table2[[#This Row],[50D EMA]])/Table2[[#This Row],[50D EMA]]</f>
        <v>-2.7876978785901156E-3</v>
      </c>
      <c r="U494" s="1">
        <f>(Table2[[#This Row],[Close Price]]-Table2[[#This Row],[200D EMA]])/Table2[[#This Row],[200D EMA]]</f>
        <v>2.7200078377853158E-2</v>
      </c>
      <c r="V494">
        <v>0.75006955400747</v>
      </c>
      <c r="W494">
        <v>28.21</v>
      </c>
      <c r="X494">
        <v>29.09</v>
      </c>
      <c r="Y494">
        <v>28.21</v>
      </c>
      <c r="Z494">
        <v>30.3</v>
      </c>
      <c r="AA494">
        <v>27.73</v>
      </c>
      <c r="AB494">
        <v>32.299999999999997</v>
      </c>
      <c r="AC494" s="1">
        <f>(Table2[[#This Row],[Close Price]]/Table2[[#This Row],[Day Low]])-1</f>
        <v>2.4104927330733661E-2</v>
      </c>
      <c r="AD494" s="1">
        <f>(Table2[[#This Row],[Day High]]/Table2[[#This Row],[Close Price]])-1</f>
        <v>6.9228106611283202E-3</v>
      </c>
      <c r="AE494" s="1">
        <f>(Table2[[#This Row],[Close Price]]/Table2[[#This Row],[Current Week Low]])-1</f>
        <v>2.4104927330733661E-2</v>
      </c>
      <c r="AF494" s="1">
        <f>(Table2[[#This Row],[Current Week High]]/Table2[[#This Row],[Close Price]])-1</f>
        <v>4.880581516095539E-2</v>
      </c>
      <c r="AG494" s="1">
        <f>(Table2[[#This Row],[Close Price]]/Table2[[#This Row],[Current Month Low]])-1</f>
        <v>4.1831950955643737E-2</v>
      </c>
      <c r="AH494" s="1">
        <f>(Table2[[#This Row],[Current Month High]]/Table2[[#This Row],[Close Price]])-1</f>
        <v>0.11803392177223948</v>
      </c>
      <c r="AI494">
        <v>40.196584617824101</v>
      </c>
      <c r="AJ494">
        <v>70.786342884895504</v>
      </c>
      <c r="AK494" t="str">
        <f>IF(AND(Table2[[#This Row],[20D EMA]]&gt;Table2[[#This Row],[50D EMA]],Table2[[#This Row],[50D EMA]]&gt;Table2[[#This Row],[200D EMA]]),"Uptrend","Downtrend/NoTrend")</f>
        <v>Downtrend/NoTrend</v>
      </c>
      <c r="AL494">
        <v>-0.11</v>
      </c>
      <c r="AM494" t="s">
        <v>3190</v>
      </c>
      <c r="AN494">
        <v>-1.4</v>
      </c>
      <c r="AO494" t="s">
        <v>3190</v>
      </c>
      <c r="AP494">
        <v>3.0885907428174E-2</v>
      </c>
      <c r="AQ494">
        <f>(Table2[[#This Row],[Sharpe Ratio]]-AVERAGE(Table2[Sharpe Ratio]))/_xlfn.STDEV.P(Table2[Sharpe Ratio])</f>
        <v>-0.408913454910109</v>
      </c>
      <c r="AR4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4">
        <f>_xlfn.RANK.AVG(Table2[[#This Row],[1Y Return vs Nifty Z-Score]],Table2[1Y Return vs Nifty Z-Score])</f>
        <v>283</v>
      </c>
      <c r="AT494">
        <f>_xlfn.RANK.AVG(Table2[[#This Row],[6M Return vs Nifty Z-Score]],Table2[6M Return vs Nifty Z-Score])</f>
        <v>658</v>
      </c>
      <c r="AU494">
        <f>_xlfn.RANK.AVG(Table2[[#This Row],[Sharpe Ratio Z-Score]],Table2[Sharpe Ratio Z-Score])</f>
        <v>444</v>
      </c>
      <c r="AV494">
        <f>(Table2[[#This Row],[Rank 1Y]]+Table2[[#This Row],[Rank 6M]]+Table2[[#This Row],[Rank Sharpe]])/3</f>
        <v>461.66666666666669</v>
      </c>
    </row>
    <row r="495" spans="1:48" x14ac:dyDescent="0.3">
      <c r="A495" t="s">
        <v>1618</v>
      </c>
      <c r="B495" t="s">
        <v>1619</v>
      </c>
      <c r="C495" t="s">
        <v>3159</v>
      </c>
      <c r="D495" t="s">
        <v>268</v>
      </c>
      <c r="E495">
        <v>5844.3933635100002</v>
      </c>
      <c r="F495">
        <v>602.85</v>
      </c>
      <c r="G495">
        <v>-28.251875648865401</v>
      </c>
      <c r="H495">
        <f>(Table2[[#This Row],[1Y Return vs Nifty]]-AVERAGE(Table2[1Y Return vs Nifty]))/_xlfn.STDEV.P(Table2[1Y Return vs Nifty])</f>
        <v>-0.88865617913578532</v>
      </c>
      <c r="I495">
        <v>-7.7887150367257503</v>
      </c>
      <c r="J495">
        <f>(Table2[[#This Row],[1M Return vs Nifty]]-AVERAGE(Table2[1M Return vs Nifty]))/_xlfn.STDEV.P(Table2[1M Return vs Nifty])</f>
        <v>-0.86897479054692417</v>
      </c>
      <c r="K495">
        <v>7.1432356085236401</v>
      </c>
      <c r="L495">
        <f>(Table2[[#This Row],[6M Return vs Nifty]]-AVERAGE(Table2[6M Return vs Nifty]))/_xlfn.STDEV.P(Table2[6M Return vs Nifty])</f>
        <v>-3.9633615200771154E-2</v>
      </c>
      <c r="M495">
        <v>-4.5624598039008903</v>
      </c>
      <c r="N495">
        <f>(Table2[[#This Row],[1W Return vs Nifty]]-AVERAGE(Table2[1W Return vs Nifty]))/_xlfn.STDEV.P(Table2[1W Return vs Nifty])</f>
        <v>-1.0348045487705382</v>
      </c>
      <c r="O495">
        <v>639.73</v>
      </c>
      <c r="P495">
        <v>637.447774595547</v>
      </c>
      <c r="Q495">
        <v>582.53040729023303</v>
      </c>
      <c r="R495">
        <v>25.6942853385783</v>
      </c>
      <c r="S495" s="1">
        <f>(Table2[[#This Row],[Close Price]]-Table2[[#This Row],[20D EMA]])/Table2[[#This Row],[20D EMA]]</f>
        <v>-5.7649320807215534E-2</v>
      </c>
      <c r="T495" s="1">
        <f>(Table2[[#This Row],[Close Price]]-Table2[[#This Row],[50D EMA]])/Table2[[#This Row],[50D EMA]]</f>
        <v>-5.4275465339099903E-2</v>
      </c>
      <c r="U495" s="1">
        <f>(Table2[[#This Row],[Close Price]]-Table2[[#This Row],[200D EMA]])/Table2[[#This Row],[200D EMA]]</f>
        <v>3.4881600094127274E-2</v>
      </c>
      <c r="V495">
        <v>0.31748442599548199</v>
      </c>
      <c r="W495">
        <v>589.25</v>
      </c>
      <c r="X495">
        <v>609.70000000000005</v>
      </c>
      <c r="Y495">
        <v>589.25</v>
      </c>
      <c r="Z495">
        <v>645.70000000000005</v>
      </c>
      <c r="AA495">
        <v>589.25</v>
      </c>
      <c r="AB495">
        <v>688.2</v>
      </c>
      <c r="AC495" s="1">
        <f>(Table2[[#This Row],[Close Price]]/Table2[[#This Row],[Day Low]])-1</f>
        <v>2.3080186677980619E-2</v>
      </c>
      <c r="AD495" s="1">
        <f>(Table2[[#This Row],[Day High]]/Table2[[#This Row],[Close Price]])-1</f>
        <v>1.1362693870780483E-2</v>
      </c>
      <c r="AE495" s="1">
        <f>(Table2[[#This Row],[Close Price]]/Table2[[#This Row],[Current Week Low]])-1</f>
        <v>2.3080186677980619E-2</v>
      </c>
      <c r="AF495" s="1">
        <f>(Table2[[#This Row],[Current Week High]]/Table2[[#This Row],[Close Price]])-1</f>
        <v>7.10790412208675E-2</v>
      </c>
      <c r="AG495" s="1">
        <f>(Table2[[#This Row],[Close Price]]/Table2[[#This Row],[Current Month Low]])-1</f>
        <v>2.3080186677980619E-2</v>
      </c>
      <c r="AH495" s="1">
        <f>(Table2[[#This Row],[Current Month High]]/Table2[[#This Row],[Close Price]])-1</f>
        <v>0.14157750684249826</v>
      </c>
      <c r="AI495">
        <v>20.560670150120199</v>
      </c>
      <c r="AJ495">
        <v>38.602138176801901</v>
      </c>
      <c r="AK495" t="str">
        <f>IF(AND(Table2[[#This Row],[20D EMA]]&gt;Table2[[#This Row],[50D EMA]],Table2[[#This Row],[50D EMA]]&gt;Table2[[#This Row],[200D EMA]]),"Uptrend","Downtrend/NoTrend")</f>
        <v>Uptrend</v>
      </c>
      <c r="AL495">
        <v>0.12</v>
      </c>
      <c r="AM495" t="s">
        <v>3191</v>
      </c>
      <c r="AN495">
        <v>-11.56</v>
      </c>
      <c r="AO495" t="s">
        <v>3190</v>
      </c>
      <c r="AP495">
        <v>3.4448342914782E-2</v>
      </c>
      <c r="AQ495">
        <f>(Table2[[#This Row],[Sharpe Ratio]]-AVERAGE(Table2[Sharpe Ratio]))/_xlfn.STDEV.P(Table2[Sharpe Ratio])</f>
        <v>-0.36716990544741995</v>
      </c>
      <c r="AR4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-3.1992390391014385</v>
      </c>
      <c r="AS495">
        <f>_xlfn.RANK.AVG(Table2[[#This Row],[1Y Return vs Nifty Z-Score]],Table2[1Y Return vs Nifty Z-Score])</f>
        <v>622</v>
      </c>
      <c r="AT495">
        <f>_xlfn.RANK.AVG(Table2[[#This Row],[6M Return vs Nifty Z-Score]],Table2[6M Return vs Nifty Z-Score])</f>
        <v>331</v>
      </c>
      <c r="AU495">
        <f>_xlfn.RANK.AVG(Table2[[#This Row],[Sharpe Ratio Z-Score]],Table2[Sharpe Ratio Z-Score])</f>
        <v>433</v>
      </c>
      <c r="AV495">
        <f>(Table2[[#This Row],[Rank 1Y]]+Table2[[#This Row],[Rank 6M]]+Table2[[#This Row],[Rank Sharpe]])/3</f>
        <v>462</v>
      </c>
    </row>
    <row r="496" spans="1:48" x14ac:dyDescent="0.3">
      <c r="A496" t="s">
        <v>577</v>
      </c>
      <c r="B496" t="s">
        <v>578</v>
      </c>
      <c r="C496" t="s">
        <v>3145</v>
      </c>
      <c r="D496" t="s">
        <v>404</v>
      </c>
      <c r="E496">
        <v>34846.643873250003</v>
      </c>
      <c r="F496">
        <v>4702.05</v>
      </c>
      <c r="G496">
        <v>-10.312507763180401</v>
      </c>
      <c r="H496">
        <f>(Table2[[#This Row],[1Y Return vs Nifty]]-AVERAGE(Table2[1Y Return vs Nifty]))/_xlfn.STDEV.P(Table2[1Y Return vs Nifty])</f>
        <v>-0.58299563445472202</v>
      </c>
      <c r="I496">
        <v>2.8038616854770901</v>
      </c>
      <c r="J496">
        <f>(Table2[[#This Row],[1M Return vs Nifty]]-AVERAGE(Table2[1M Return vs Nifty]))/_xlfn.STDEV.P(Table2[1M Return vs Nifty])</f>
        <v>0.35013986746206338</v>
      </c>
      <c r="K496">
        <v>-9.2409181671065905</v>
      </c>
      <c r="L496">
        <f>(Table2[[#This Row],[6M Return vs Nifty]]-AVERAGE(Table2[6M Return vs Nifty]))/_xlfn.STDEV.P(Table2[6M Return vs Nifty])</f>
        <v>-0.56001174630948036</v>
      </c>
      <c r="M496">
        <v>6.8385910417057003</v>
      </c>
      <c r="N496">
        <f>(Table2[[#This Row],[1W Return vs Nifty]]-AVERAGE(Table2[1W Return vs Nifty]))/_xlfn.STDEV.P(Table2[1W Return vs Nifty])</f>
        <v>1.4762897930850278</v>
      </c>
      <c r="O496">
        <v>4626.46</v>
      </c>
      <c r="P496">
        <v>4562.2080220665703</v>
      </c>
      <c r="Q496">
        <v>4397.5499269565098</v>
      </c>
      <c r="R496">
        <v>64.4929960044865</v>
      </c>
      <c r="S496" s="1">
        <f>(Table2[[#This Row],[Close Price]]-Table2[[#This Row],[20D EMA]])/Table2[[#This Row],[20D EMA]]</f>
        <v>1.6338626076957359E-2</v>
      </c>
      <c r="T496" s="1">
        <f>(Table2[[#This Row],[Close Price]]-Table2[[#This Row],[50D EMA]])/Table2[[#This Row],[50D EMA]]</f>
        <v>3.0652258129624889E-2</v>
      </c>
      <c r="U496" s="1">
        <f>(Table2[[#This Row],[Close Price]]-Table2[[#This Row],[200D EMA]])/Table2[[#This Row],[200D EMA]]</f>
        <v>6.9243119032472503E-2</v>
      </c>
      <c r="V496">
        <v>2.6314461900453301</v>
      </c>
      <c r="W496">
        <v>4665.1000000000004</v>
      </c>
      <c r="X496">
        <v>4769</v>
      </c>
      <c r="Y496">
        <v>4620</v>
      </c>
      <c r="Z496">
        <v>5180</v>
      </c>
      <c r="AA496">
        <v>4260</v>
      </c>
      <c r="AB496">
        <v>5180</v>
      </c>
      <c r="AC496" s="1">
        <f>(Table2[[#This Row],[Close Price]]/Table2[[#This Row],[Day Low]])-1</f>
        <v>7.9205161732867069E-3</v>
      </c>
      <c r="AD496" s="1">
        <f>(Table2[[#This Row],[Day High]]/Table2[[#This Row],[Close Price]])-1</f>
        <v>1.4238470454376317E-2</v>
      </c>
      <c r="AE496" s="1">
        <f>(Table2[[#This Row],[Close Price]]/Table2[[#This Row],[Current Week Low]])-1</f>
        <v>1.7759740259740253E-2</v>
      </c>
      <c r="AF496" s="1">
        <f>(Table2[[#This Row],[Current Week High]]/Table2[[#This Row],[Close Price]])-1</f>
        <v>0.10164715390095802</v>
      </c>
      <c r="AG496" s="1">
        <f>(Table2[[#This Row],[Close Price]]/Table2[[#This Row],[Current Month Low]])-1</f>
        <v>0.10376760563380283</v>
      </c>
      <c r="AH496" s="1">
        <f>(Table2[[#This Row],[Current Month High]]/Table2[[#This Row],[Close Price]])-1</f>
        <v>0.10164715390095802</v>
      </c>
      <c r="AI496">
        <v>12.0468731723397</v>
      </c>
      <c r="AJ496">
        <v>28.446745158029799</v>
      </c>
      <c r="AK496" t="str">
        <f>IF(AND(Table2[[#This Row],[20D EMA]]&gt;Table2[[#This Row],[50D EMA]],Table2[[#This Row],[50D EMA]]&gt;Table2[[#This Row],[200D EMA]]),"Uptrend","Downtrend/NoTrend")</f>
        <v>Uptrend</v>
      </c>
      <c r="AL496">
        <v>0.05</v>
      </c>
      <c r="AM496" t="s">
        <v>3191</v>
      </c>
      <c r="AN496">
        <v>1.24</v>
      </c>
      <c r="AO496" t="s">
        <v>3191</v>
      </c>
      <c r="AP496">
        <v>5.6529866293933001E-2</v>
      </c>
      <c r="AQ496">
        <f>(Table2[[#This Row],[Sharpe Ratio]]-AVERAGE(Table2[Sharpe Ratio]))/_xlfn.STDEV.P(Table2[Sharpe Ratio])</f>
        <v>-0.10842524414640203</v>
      </c>
      <c r="AR4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0.57499703563648685</v>
      </c>
      <c r="AS496">
        <f>_xlfn.RANK.AVG(Table2[[#This Row],[1Y Return vs Nifty Z-Score]],Table2[1Y Return vs Nifty Z-Score])</f>
        <v>519</v>
      </c>
      <c r="AT496">
        <f>_xlfn.RANK.AVG(Table2[[#This Row],[6M Return vs Nifty Z-Score]],Table2[6M Return vs Nifty Z-Score])</f>
        <v>506</v>
      </c>
      <c r="AU496">
        <f>_xlfn.RANK.AVG(Table2[[#This Row],[Sharpe Ratio Z-Score]],Table2[Sharpe Ratio Z-Score])</f>
        <v>366</v>
      </c>
      <c r="AV496">
        <f>(Table2[[#This Row],[Rank 1Y]]+Table2[[#This Row],[Rank 6M]]+Table2[[#This Row],[Rank Sharpe]])/3</f>
        <v>463.66666666666669</v>
      </c>
    </row>
    <row r="497" spans="1:48" x14ac:dyDescent="0.3">
      <c r="A497" t="s">
        <v>1351</v>
      </c>
      <c r="B497" t="s">
        <v>1352</v>
      </c>
      <c r="C497" t="s">
        <v>3153</v>
      </c>
      <c r="D497" t="s">
        <v>77</v>
      </c>
      <c r="E497">
        <v>8433.6285811220005</v>
      </c>
      <c r="F497">
        <v>207.08</v>
      </c>
      <c r="G497">
        <v>-7.1653097636678202</v>
      </c>
      <c r="H497">
        <f>(Table2[[#This Row],[1Y Return vs Nifty]]-AVERAGE(Table2[1Y Return vs Nifty]))/_xlfn.STDEV.P(Table2[1Y Return vs Nifty])</f>
        <v>-0.52937199169985161</v>
      </c>
      <c r="I497">
        <v>-2.5279167167865202</v>
      </c>
      <c r="J497">
        <f>(Table2[[#This Row],[1M Return vs Nifty]]-AVERAGE(Table2[1M Return vs Nifty]))/_xlfn.STDEV.P(Table2[1M Return vs Nifty])</f>
        <v>-0.26350206064695975</v>
      </c>
      <c r="K497">
        <v>-19.6308789317014</v>
      </c>
      <c r="L497">
        <f>(Table2[[#This Row],[6M Return vs Nifty]]-AVERAGE(Table2[6M Return vs Nifty]))/_xlfn.STDEV.P(Table2[6M Return vs Nifty])</f>
        <v>-0.89000793891203001</v>
      </c>
      <c r="M497">
        <v>-0.220315956364141</v>
      </c>
      <c r="N497">
        <f>(Table2[[#This Row],[1W Return vs Nifty]]-AVERAGE(Table2[1W Return vs Nifty]))/_xlfn.STDEV.P(Table2[1W Return vs Nifty])</f>
        <v>-7.8442455948701598E-2</v>
      </c>
      <c r="O497">
        <v>209.61</v>
      </c>
      <c r="P497">
        <v>211.428286511408</v>
      </c>
      <c r="Q497">
        <v>203.79798311077201</v>
      </c>
      <c r="R497">
        <v>47.510751001510002</v>
      </c>
      <c r="S497" s="1">
        <f>(Table2[[#This Row],[Close Price]]-Table2[[#This Row],[20D EMA]])/Table2[[#This Row],[20D EMA]]</f>
        <v>-1.2070034826582705E-2</v>
      </c>
      <c r="T497" s="1">
        <f>(Table2[[#This Row],[Close Price]]-Table2[[#This Row],[50D EMA]])/Table2[[#This Row],[50D EMA]]</f>
        <v>-2.0566247701077459E-2</v>
      </c>
      <c r="U497" s="1">
        <f>(Table2[[#This Row],[Close Price]]-Table2[[#This Row],[200D EMA]])/Table2[[#This Row],[200D EMA]]</f>
        <v>1.6104265798568291E-2</v>
      </c>
      <c r="V497">
        <v>0.42220995158166003</v>
      </c>
      <c r="W497">
        <v>203.01</v>
      </c>
      <c r="X497">
        <v>208.59</v>
      </c>
      <c r="Y497">
        <v>203.01</v>
      </c>
      <c r="Z497">
        <v>213.83</v>
      </c>
      <c r="AA497">
        <v>201.01</v>
      </c>
      <c r="AB497">
        <v>217.24</v>
      </c>
      <c r="AC497" s="1">
        <f>(Table2[[#This Row],[Close Price]]/Table2[[#This Row],[Day Low]])-1</f>
        <v>2.0048273484065016E-2</v>
      </c>
      <c r="AD497" s="1">
        <f>(Table2[[#This Row],[Day High]]/Table2[[#This Row],[Close Price]])-1</f>
        <v>7.291867877148972E-3</v>
      </c>
      <c r="AE497" s="1">
        <f>(Table2[[#This Row],[Close Price]]/Table2[[#This Row],[Current Week Low]])-1</f>
        <v>2.0048273484065016E-2</v>
      </c>
      <c r="AF497" s="1">
        <f>(Table2[[#This Row],[Current Week High]]/Table2[[#This Row],[Close Price]])-1</f>
        <v>3.2596098126328021E-2</v>
      </c>
      <c r="AG497" s="1">
        <f>(Table2[[#This Row],[Close Price]]/Table2[[#This Row],[Current Month Low]])-1</f>
        <v>3.0197502611810423E-2</v>
      </c>
      <c r="AH497" s="1">
        <f>(Table2[[#This Row],[Current Month High]]/Table2[[#This Row],[Close Price]])-1</f>
        <v>4.9063163994591541E-2</v>
      </c>
      <c r="AI497">
        <v>23.623720301332799</v>
      </c>
      <c r="AJ497">
        <v>40.8707482993197</v>
      </c>
      <c r="AK497" t="str">
        <f>IF(AND(Table2[[#This Row],[20D EMA]]&gt;Table2[[#This Row],[50D EMA]],Table2[[#This Row],[50D EMA]]&gt;Table2[[#This Row],[200D EMA]]),"Uptrend","Downtrend/NoTrend")</f>
        <v>Downtrend/NoTrend</v>
      </c>
      <c r="AL497">
        <v>0.02</v>
      </c>
      <c r="AM497" t="s">
        <v>3191</v>
      </c>
      <c r="AN497">
        <v>-3.08</v>
      </c>
      <c r="AO497" t="s">
        <v>3190</v>
      </c>
      <c r="AP497">
        <v>8.7932308739576998E-2</v>
      </c>
      <c r="AQ497">
        <f>(Table2[[#This Row],[Sharpe Ratio]]-AVERAGE(Table2[Sharpe Ratio]))/_xlfn.STDEV.P(Table2[Sharpe Ratio])</f>
        <v>0.25953914830554958</v>
      </c>
      <c r="AR4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7">
        <f>_xlfn.RANK.AVG(Table2[[#This Row],[1Y Return vs Nifty Z-Score]],Table2[1Y Return vs Nifty Z-Score])</f>
        <v>492</v>
      </c>
      <c r="AT497">
        <f>_xlfn.RANK.AVG(Table2[[#This Row],[6M Return vs Nifty Z-Score]],Table2[6M Return vs Nifty Z-Score])</f>
        <v>627</v>
      </c>
      <c r="AU497">
        <f>_xlfn.RANK.AVG(Table2[[#This Row],[Sharpe Ratio Z-Score]],Table2[Sharpe Ratio Z-Score])</f>
        <v>275</v>
      </c>
      <c r="AV497">
        <f>(Table2[[#This Row],[Rank 1Y]]+Table2[[#This Row],[Rank 6M]]+Table2[[#This Row],[Rank Sharpe]])/3</f>
        <v>464.66666666666669</v>
      </c>
    </row>
    <row r="498" spans="1:48" x14ac:dyDescent="0.3">
      <c r="A498" t="s">
        <v>1382</v>
      </c>
      <c r="B498" t="s">
        <v>1383</v>
      </c>
      <c r="C498" t="s">
        <v>3158</v>
      </c>
      <c r="D498" t="s">
        <v>133</v>
      </c>
      <c r="E498">
        <v>8188.7459266859996</v>
      </c>
      <c r="F498">
        <v>132.41999999999999</v>
      </c>
      <c r="G498">
        <v>37.912160505015102</v>
      </c>
      <c r="H498">
        <f>(Table2[[#This Row],[1Y Return vs Nifty]]-AVERAGE(Table2[1Y Return vs Nifty]))/_xlfn.STDEV.P(Table2[1Y Return vs Nifty])</f>
        <v>0.23868205585467514</v>
      </c>
      <c r="I498">
        <v>3.51235058885938</v>
      </c>
      <c r="J498">
        <f>(Table2[[#This Row],[1M Return vs Nifty]]-AVERAGE(Table2[1M Return vs Nifty]))/_xlfn.STDEV.P(Table2[1M Return vs Nifty])</f>
        <v>0.43168085883761992</v>
      </c>
      <c r="K498">
        <v>-14.394120453213301</v>
      </c>
      <c r="L498">
        <f>(Table2[[#This Row],[6M Return vs Nifty]]-AVERAGE(Table2[6M Return vs Nifty]))/_xlfn.STDEV.P(Table2[6M Return vs Nifty])</f>
        <v>-0.72368292588898164</v>
      </c>
      <c r="M498">
        <v>5.5679618589276503</v>
      </c>
      <c r="N498">
        <f>(Table2[[#This Row],[1W Return vs Nifty]]-AVERAGE(Table2[1W Return vs Nifty]))/_xlfn.STDEV.P(Table2[1W Return vs Nifty])</f>
        <v>1.1964322786612542</v>
      </c>
      <c r="O498">
        <v>127.44</v>
      </c>
      <c r="P498">
        <v>129.05607889345001</v>
      </c>
      <c r="Q498">
        <v>122.01288641474299</v>
      </c>
      <c r="R498">
        <v>56.837029569954503</v>
      </c>
      <c r="S498" s="1">
        <f>(Table2[[#This Row],[Close Price]]-Table2[[#This Row],[20D EMA]])/Table2[[#This Row],[20D EMA]]</f>
        <v>3.9077212806026287E-2</v>
      </c>
      <c r="T498" s="1">
        <f>(Table2[[#This Row],[Close Price]]-Table2[[#This Row],[50D EMA]])/Table2[[#This Row],[50D EMA]]</f>
        <v>2.6065576572547721E-2</v>
      </c>
      <c r="U498" s="1">
        <f>(Table2[[#This Row],[Close Price]]-Table2[[#This Row],[200D EMA]])/Table2[[#This Row],[200D EMA]]</f>
        <v>8.5295200294511569E-2</v>
      </c>
      <c r="V498">
        <v>0.93105922381992201</v>
      </c>
      <c r="W498">
        <v>126.01</v>
      </c>
      <c r="X498">
        <v>134.30000000000001</v>
      </c>
      <c r="Y498">
        <v>126.01</v>
      </c>
      <c r="Z498">
        <v>134.30000000000001</v>
      </c>
      <c r="AA498">
        <v>117.15</v>
      </c>
      <c r="AB498">
        <v>134.30000000000001</v>
      </c>
      <c r="AC498" s="1">
        <f>(Table2[[#This Row],[Close Price]]/Table2[[#This Row],[Day Low]])-1</f>
        <v>5.0868978652487851E-2</v>
      </c>
      <c r="AD498" s="1">
        <f>(Table2[[#This Row],[Day High]]/Table2[[#This Row],[Close Price]])-1</f>
        <v>1.4197251170518177E-2</v>
      </c>
      <c r="AE498" s="1">
        <f>(Table2[[#This Row],[Close Price]]/Table2[[#This Row],[Current Week Low]])-1</f>
        <v>5.0868978652487851E-2</v>
      </c>
      <c r="AF498" s="1">
        <f>(Table2[[#This Row],[Current Week High]]/Table2[[#This Row],[Close Price]])-1</f>
        <v>1.4197251170518177E-2</v>
      </c>
      <c r="AG498" s="1">
        <f>(Table2[[#This Row],[Close Price]]/Table2[[#This Row],[Current Month Low]])-1</f>
        <v>0.13034571062740063</v>
      </c>
      <c r="AH498" s="1">
        <f>(Table2[[#This Row],[Current Month High]]/Table2[[#This Row],[Close Price]])-1</f>
        <v>1.4197251170518177E-2</v>
      </c>
      <c r="AI498">
        <v>24.1202235311886</v>
      </c>
      <c r="AJ498">
        <v>91.913043478260803</v>
      </c>
      <c r="AK498" t="str">
        <f>IF(AND(Table2[[#This Row],[20D EMA]]&gt;Table2[[#This Row],[50D EMA]],Table2[[#This Row],[50D EMA]]&gt;Table2[[#This Row],[200D EMA]]),"Uptrend","Downtrend/NoTrend")</f>
        <v>Downtrend/NoTrend</v>
      </c>
      <c r="AL498">
        <v>0.02</v>
      </c>
      <c r="AM498" t="s">
        <v>3191</v>
      </c>
      <c r="AN498">
        <v>4.67</v>
      </c>
      <c r="AO498" t="s">
        <v>3191</v>
      </c>
      <c r="AP498">
        <v>-1.3387187028520001E-2</v>
      </c>
      <c r="AQ498">
        <f>(Table2[[#This Row],[Sharpe Ratio]]-AVERAGE(Table2[Sharpe Ratio]))/_xlfn.STDEV.P(Table2[Sharpe Ratio])</f>
        <v>-0.92769228340168319</v>
      </c>
      <c r="AR4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8">
        <f>_xlfn.RANK.AVG(Table2[[#This Row],[1Y Return vs Nifty Z-Score]],Table2[1Y Return vs Nifty Z-Score])</f>
        <v>224</v>
      </c>
      <c r="AT498">
        <f>_xlfn.RANK.AVG(Table2[[#This Row],[6M Return vs Nifty Z-Score]],Table2[6M Return vs Nifty Z-Score])</f>
        <v>562</v>
      </c>
      <c r="AU498">
        <f>_xlfn.RANK.AVG(Table2[[#This Row],[Sharpe Ratio Z-Score]],Table2[Sharpe Ratio Z-Score])</f>
        <v>608</v>
      </c>
      <c r="AV498">
        <f>(Table2[[#This Row],[Rank 1Y]]+Table2[[#This Row],[Rank 6M]]+Table2[[#This Row],[Rank Sharpe]])/3</f>
        <v>464.66666666666669</v>
      </c>
    </row>
    <row r="499" spans="1:48" x14ac:dyDescent="0.3">
      <c r="A499" t="s">
        <v>2156</v>
      </c>
      <c r="B499" t="s">
        <v>2157</v>
      </c>
      <c r="C499" t="s">
        <v>3143</v>
      </c>
      <c r="D499" t="s">
        <v>67</v>
      </c>
      <c r="E499">
        <v>2867.03450552</v>
      </c>
      <c r="F499">
        <v>216.73</v>
      </c>
      <c r="G499">
        <v>-6.2427512518737798</v>
      </c>
      <c r="H499">
        <f>(Table2[[#This Row],[1Y Return vs Nifty]]-AVERAGE(Table2[1Y Return vs Nifty]))/_xlfn.STDEV.P(Table2[1Y Return vs Nifty])</f>
        <v>-0.51365294635711489</v>
      </c>
      <c r="I499">
        <v>-7.5284792187648097</v>
      </c>
      <c r="J499">
        <f>(Table2[[#This Row],[1M Return vs Nifty]]-AVERAGE(Table2[1M Return vs Nifty]))/_xlfn.STDEV.P(Table2[1M Return vs Nifty])</f>
        <v>-0.83902388166654329</v>
      </c>
      <c r="K499">
        <v>-3.1184772315890799</v>
      </c>
      <c r="L499">
        <f>(Table2[[#This Row],[6M Return vs Nifty]]-AVERAGE(Table2[6M Return vs Nifty]))/_xlfn.STDEV.P(Table2[6M Return vs Nifty])</f>
        <v>-0.36555651746593232</v>
      </c>
      <c r="M499">
        <v>-2.0590184744901099</v>
      </c>
      <c r="N499">
        <f>(Table2[[#This Row],[1W Return vs Nifty]]-AVERAGE(Table2[1W Return vs Nifty]))/_xlfn.STDEV.P(Table2[1W Return vs Nifty])</f>
        <v>-0.48341876490016361</v>
      </c>
      <c r="O499">
        <v>227.65</v>
      </c>
      <c r="P499">
        <v>234.971850036494</v>
      </c>
      <c r="Q499">
        <v>215.44562031981499</v>
      </c>
      <c r="R499">
        <v>33.808647921907898</v>
      </c>
      <c r="S499" s="1">
        <f>(Table2[[#This Row],[Close Price]]-Table2[[#This Row],[20D EMA]])/Table2[[#This Row],[20D EMA]]</f>
        <v>-4.7968372501647337E-2</v>
      </c>
      <c r="T499" s="1">
        <f>(Table2[[#This Row],[Close Price]]-Table2[[#This Row],[50D EMA]])/Table2[[#This Row],[50D EMA]]</f>
        <v>-7.7634193345546845E-2</v>
      </c>
      <c r="U499" s="1">
        <f>(Table2[[#This Row],[Close Price]]-Table2[[#This Row],[200D EMA]])/Table2[[#This Row],[200D EMA]]</f>
        <v>5.9615028529167577E-3</v>
      </c>
      <c r="V499">
        <v>0.44966656944356298</v>
      </c>
      <c r="W499">
        <v>210.5</v>
      </c>
      <c r="X499">
        <v>219</v>
      </c>
      <c r="Y499">
        <v>210.5</v>
      </c>
      <c r="Z499">
        <v>227.74</v>
      </c>
      <c r="AA499">
        <v>210.5</v>
      </c>
      <c r="AB499">
        <v>246.5</v>
      </c>
      <c r="AC499" s="1">
        <f>(Table2[[#This Row],[Close Price]]/Table2[[#This Row],[Day Low]])-1</f>
        <v>2.9596199524940525E-2</v>
      </c>
      <c r="AD499" s="1">
        <f>(Table2[[#This Row],[Day High]]/Table2[[#This Row],[Close Price]])-1</f>
        <v>1.0473861486642422E-2</v>
      </c>
      <c r="AE499" s="1">
        <f>(Table2[[#This Row],[Close Price]]/Table2[[#This Row],[Current Week Low]])-1</f>
        <v>2.9596199524940525E-2</v>
      </c>
      <c r="AF499" s="1">
        <f>(Table2[[#This Row],[Current Week High]]/Table2[[#This Row],[Close Price]])-1</f>
        <v>5.080053522816419E-2</v>
      </c>
      <c r="AG499" s="1">
        <f>(Table2[[#This Row],[Close Price]]/Table2[[#This Row],[Current Month Low]])-1</f>
        <v>2.9596199524940525E-2</v>
      </c>
      <c r="AH499" s="1">
        <f>(Table2[[#This Row],[Current Month High]]/Table2[[#This Row],[Close Price]])-1</f>
        <v>0.13735984865962259</v>
      </c>
      <c r="AI499">
        <v>35.445023762284798</v>
      </c>
      <c r="AJ499">
        <v>39.465894465894401</v>
      </c>
      <c r="AK499" t="str">
        <f>IF(AND(Table2[[#This Row],[20D EMA]]&gt;Table2[[#This Row],[50D EMA]],Table2[[#This Row],[50D EMA]]&gt;Table2[[#This Row],[200D EMA]]),"Uptrend","Downtrend/NoTrend")</f>
        <v>Downtrend/NoTrend</v>
      </c>
      <c r="AL499">
        <v>-0.15</v>
      </c>
      <c r="AM499" t="s">
        <v>3190</v>
      </c>
      <c r="AN499">
        <v>-6.28</v>
      </c>
      <c r="AO499" t="s">
        <v>3190</v>
      </c>
      <c r="AP499">
        <v>2.6046729167272999E-2</v>
      </c>
      <c r="AQ499">
        <f>(Table2[[#This Row],[Sharpe Ratio]]-AVERAGE(Table2[Sharpe Ratio]))/_xlfn.STDEV.P(Table2[Sharpe Ratio])</f>
        <v>-0.4656174928785356</v>
      </c>
      <c r="AR4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499">
        <f>_xlfn.RANK.AVG(Table2[[#This Row],[1Y Return vs Nifty Z-Score]],Table2[1Y Return vs Nifty Z-Score])</f>
        <v>488</v>
      </c>
      <c r="AT499">
        <f>_xlfn.RANK.AVG(Table2[[#This Row],[6M Return vs Nifty Z-Score]],Table2[6M Return vs Nifty Z-Score])</f>
        <v>450</v>
      </c>
      <c r="AU499">
        <f>_xlfn.RANK.AVG(Table2[[#This Row],[Sharpe Ratio Z-Score]],Table2[Sharpe Ratio Z-Score])</f>
        <v>456</v>
      </c>
      <c r="AV499">
        <f>(Table2[[#This Row],[Rank 1Y]]+Table2[[#This Row],[Rank 6M]]+Table2[[#This Row],[Rank Sharpe]])/3</f>
        <v>464.66666666666669</v>
      </c>
    </row>
    <row r="500" spans="1:48" x14ac:dyDescent="0.3">
      <c r="A500" t="s">
        <v>101</v>
      </c>
      <c r="B500" t="s">
        <v>102</v>
      </c>
      <c r="C500" t="s">
        <v>3144</v>
      </c>
      <c r="D500" t="s">
        <v>21</v>
      </c>
      <c r="E500">
        <v>276300.05959575</v>
      </c>
      <c r="F500">
        <v>548.65</v>
      </c>
      <c r="G500">
        <v>8.3065152649581702</v>
      </c>
      <c r="H500">
        <f>(Table2[[#This Row],[1Y Return vs Nifty]]-AVERAGE(Table2[1Y Return vs Nifty]))/_xlfn.STDEV.P(Table2[1Y Return vs Nifty])</f>
        <v>-0.26575476195154996</v>
      </c>
      <c r="I500">
        <v>-1.46753078198595</v>
      </c>
      <c r="J500">
        <f>(Table2[[#This Row],[1M Return vs Nifty]]-AVERAGE(Table2[1M Return vs Nifty]))/_xlfn.STDEV.P(Table2[1M Return vs Nifty])</f>
        <v>-0.14146074150765403</v>
      </c>
      <c r="K500">
        <v>10.4782185301386</v>
      </c>
      <c r="L500">
        <f>(Table2[[#This Row],[6M Return vs Nifty]]-AVERAGE(Table2[6M Return vs Nifty]))/_xlfn.STDEV.P(Table2[6M Return vs Nifty])</f>
        <v>6.6288985611897305E-2</v>
      </c>
      <c r="M500">
        <v>1.0503171757095</v>
      </c>
      <c r="N500">
        <f>(Table2[[#This Row],[1W Return vs Nifty]]-AVERAGE(Table2[1W Return vs Nifty]))/_xlfn.STDEV.P(Table2[1W Return vs Nifty])</f>
        <v>0.20141592831189212</v>
      </c>
      <c r="O500">
        <v>534.91999999999996</v>
      </c>
      <c r="P500">
        <v>528.87296026308002</v>
      </c>
      <c r="Q500">
        <v>495.83566717570199</v>
      </c>
      <c r="R500">
        <v>44.681316176697202</v>
      </c>
      <c r="S500" s="1">
        <f>(Table2[[#This Row],[Close Price]]-Table2[[#This Row],[20D EMA]])/Table2[[#This Row],[20D EMA]]</f>
        <v>2.5667389516189371E-2</v>
      </c>
      <c r="T500" s="1">
        <f>(Table2[[#This Row],[Close Price]]-Table2[[#This Row],[50D EMA]])/Table2[[#This Row],[50D EMA]]</f>
        <v>3.7394688749226593E-2</v>
      </c>
      <c r="U500" s="1">
        <f>(Table2[[#This Row],[Close Price]]-Table2[[#This Row],[200D EMA]])/Table2[[#This Row],[200D EMA]]</f>
        <v>0.10651580013420647</v>
      </c>
      <c r="V500">
        <v>1.2325061388685501</v>
      </c>
      <c r="W500">
        <v>524.79999999999995</v>
      </c>
      <c r="X500">
        <v>558.4</v>
      </c>
      <c r="Y500">
        <v>524.79999999999995</v>
      </c>
      <c r="Z500">
        <v>558.4</v>
      </c>
      <c r="AA500">
        <v>520.29999999999995</v>
      </c>
      <c r="AB500">
        <v>558.4</v>
      </c>
      <c r="AC500" s="1">
        <f>(Table2[[#This Row],[Close Price]]/Table2[[#This Row],[Day Low]])-1</f>
        <v>4.5445884146341431E-2</v>
      </c>
      <c r="AD500" s="1">
        <f>(Table2[[#This Row],[Day High]]/Table2[[#This Row],[Close Price]])-1</f>
        <v>1.7770892189920673E-2</v>
      </c>
      <c r="AE500" s="1">
        <f>(Table2[[#This Row],[Close Price]]/Table2[[#This Row],[Current Week Low]])-1</f>
        <v>4.5445884146341431E-2</v>
      </c>
      <c r="AF500" s="1">
        <f>(Table2[[#This Row],[Current Week High]]/Table2[[#This Row],[Close Price]])-1</f>
        <v>1.7770892189920673E-2</v>
      </c>
      <c r="AG500" s="1">
        <f>(Table2[[#This Row],[Close Price]]/Table2[[#This Row],[Current Month Low]])-1</f>
        <v>5.4487795502594638E-2</v>
      </c>
      <c r="AH500" s="1">
        <f>(Table2[[#This Row],[Current Month High]]/Table2[[#This Row],[Close Price]])-1</f>
        <v>1.7770892189920673E-2</v>
      </c>
      <c r="AI500">
        <v>5.6957987788207296</v>
      </c>
      <c r="AJ500">
        <v>46.287161711771702</v>
      </c>
      <c r="AK500" t="str">
        <f>IF(AND(Table2[[#This Row],[20D EMA]]&gt;Table2[[#This Row],[50D EMA]],Table2[[#This Row],[50D EMA]]&gt;Table2[[#This Row],[200D EMA]]),"Uptrend","Downtrend/NoTrend")</f>
        <v>Uptrend</v>
      </c>
      <c r="AL500">
        <v>0.02</v>
      </c>
      <c r="AM500" t="s">
        <v>3191</v>
      </c>
      <c r="AN500">
        <v>0.35</v>
      </c>
      <c r="AO500" t="s">
        <v>3191</v>
      </c>
      <c r="AP500">
        <v>-0.109835687810514</v>
      </c>
      <c r="AQ500">
        <f>(Table2[[#This Row],[Sharpe Ratio]]-AVERAGE(Table2[Sharpe Ratio]))/_xlfn.STDEV.P(Table2[Sharpe Ratio])</f>
        <v>-2.057846858307081</v>
      </c>
      <c r="AR5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-2.1973574478424958</v>
      </c>
      <c r="AS500">
        <f>_xlfn.RANK.AVG(Table2[[#This Row],[1Y Return vs Nifty Z-Score]],Table2[1Y Return vs Nifty Z-Score])</f>
        <v>389</v>
      </c>
      <c r="AT500">
        <f>_xlfn.RANK.AVG(Table2[[#This Row],[6M Return vs Nifty Z-Score]],Table2[6M Return vs Nifty Z-Score])</f>
        <v>289</v>
      </c>
      <c r="AU500">
        <f>_xlfn.RANK.AVG(Table2[[#This Row],[Sharpe Ratio Z-Score]],Table2[Sharpe Ratio Z-Score])</f>
        <v>723</v>
      </c>
      <c r="AV500">
        <f>(Table2[[#This Row],[Rank 1Y]]+Table2[[#This Row],[Rank 6M]]+Table2[[#This Row],[Rank Sharpe]])/3</f>
        <v>467</v>
      </c>
    </row>
    <row r="501" spans="1:48" x14ac:dyDescent="0.3">
      <c r="A501" t="s">
        <v>147</v>
      </c>
      <c r="B501" t="s">
        <v>148</v>
      </c>
      <c r="C501" t="s">
        <v>3144</v>
      </c>
      <c r="D501" t="s">
        <v>21</v>
      </c>
      <c r="E501">
        <v>189355.92686523899</v>
      </c>
      <c r="F501">
        <v>5991.7</v>
      </c>
      <c r="G501">
        <v>-10.1217090018192</v>
      </c>
      <c r="H501">
        <f>(Table2[[#This Row],[1Y Return vs Nifty]]-AVERAGE(Table2[1Y Return vs Nifty]))/_xlfn.STDEV.P(Table2[1Y Return vs Nifty])</f>
        <v>-0.57974470311233772</v>
      </c>
      <c r="I501">
        <v>2.8080632432703601</v>
      </c>
      <c r="J501">
        <f>(Table2[[#This Row],[1M Return vs Nifty]]-AVERAGE(Table2[1M Return vs Nifty]))/_xlfn.STDEV.P(Table2[1M Return vs Nifty])</f>
        <v>0.35062343069946816</v>
      </c>
      <c r="K501">
        <v>14.5660597622116</v>
      </c>
      <c r="L501">
        <f>(Table2[[#This Row],[6M Return vs Nifty]]-AVERAGE(Table2[6M Return vs Nifty]))/_xlfn.STDEV.P(Table2[6M Return vs Nifty])</f>
        <v>0.19612316623215614</v>
      </c>
      <c r="M501">
        <v>1.1929970086869299</v>
      </c>
      <c r="N501">
        <f>(Table2[[#This Row],[1W Return vs Nifty]]-AVERAGE(Table2[1W Return vs Nifty]))/_xlfn.STDEV.P(Table2[1W Return vs Nifty])</f>
        <v>0.23284132287756815</v>
      </c>
      <c r="O501">
        <v>6284.11</v>
      </c>
      <c r="P501">
        <v>6099.7470359202998</v>
      </c>
      <c r="Q501">
        <v>5577.5740972698704</v>
      </c>
      <c r="R501">
        <v>55.478018477555899</v>
      </c>
      <c r="S501" s="1">
        <f>(Table2[[#This Row],[Close Price]]-Table2[[#This Row],[20D EMA]])/Table2[[#This Row],[20D EMA]]</f>
        <v>-4.6531648873110093E-2</v>
      </c>
      <c r="T501" s="1">
        <f>(Table2[[#This Row],[Close Price]]-Table2[[#This Row],[50D EMA]])/Table2[[#This Row],[50D EMA]]</f>
        <v>-1.7713363404093758E-2</v>
      </c>
      <c r="U501" s="1">
        <f>(Table2[[#This Row],[Close Price]]-Table2[[#This Row],[200D EMA]])/Table2[[#This Row],[200D EMA]]</f>
        <v>7.4248391058190893E-2</v>
      </c>
      <c r="V501">
        <v>0.70283602984623506</v>
      </c>
      <c r="W501">
        <v>5960</v>
      </c>
      <c r="X501">
        <v>6380</v>
      </c>
      <c r="Y501">
        <v>5960</v>
      </c>
      <c r="Z501">
        <v>6551.7</v>
      </c>
      <c r="AA501">
        <v>5960</v>
      </c>
      <c r="AB501">
        <v>6551.7</v>
      </c>
      <c r="AC501" s="1">
        <f>(Table2[[#This Row],[Close Price]]/Table2[[#This Row],[Day Low]])-1</f>
        <v>5.3187919463086875E-3</v>
      </c>
      <c r="AD501" s="1">
        <f>(Table2[[#This Row],[Day High]]/Table2[[#This Row],[Close Price]])-1</f>
        <v>6.4806315402974102E-2</v>
      </c>
      <c r="AE501" s="1">
        <f>(Table2[[#This Row],[Close Price]]/Table2[[#This Row],[Current Week Low]])-1</f>
        <v>5.3187919463086875E-3</v>
      </c>
      <c r="AF501" s="1">
        <f>(Table2[[#This Row],[Current Week High]]/Table2[[#This Row],[Close Price]])-1</f>
        <v>9.3462623295558878E-2</v>
      </c>
      <c r="AG501" s="1">
        <f>(Table2[[#This Row],[Close Price]]/Table2[[#This Row],[Current Month Low]])-1</f>
        <v>5.3187919463086875E-3</v>
      </c>
      <c r="AH501" s="1">
        <f>(Table2[[#This Row],[Current Month High]]/Table2[[#This Row],[Close Price]])-1</f>
        <v>9.3462623295558878E-2</v>
      </c>
      <c r="AI501">
        <v>9.7342991137740498</v>
      </c>
      <c r="AJ501">
        <v>32.749166398954202</v>
      </c>
      <c r="AK501" t="str">
        <f>IF(AND(Table2[[#This Row],[20D EMA]]&gt;Table2[[#This Row],[50D EMA]],Table2[[#This Row],[50D EMA]]&gt;Table2[[#This Row],[200D EMA]]),"Uptrend","Downtrend/NoTrend")</f>
        <v>Uptrend</v>
      </c>
      <c r="AL501">
        <v>0.03</v>
      </c>
      <c r="AM501" t="s">
        <v>3191</v>
      </c>
      <c r="AN501">
        <v>-4.49</v>
      </c>
      <c r="AO501" t="s">
        <v>3190</v>
      </c>
      <c r="AP501">
        <v>-3.6397400373231997E-2</v>
      </c>
      <c r="AQ501">
        <f>(Table2[[#This Row],[Sharpe Ratio]]-AVERAGE(Table2[Sharpe Ratio]))/_xlfn.STDEV.P(Table2[Sharpe Ratio])</f>
        <v>-1.1973190548935049</v>
      </c>
      <c r="AR5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-0.9974758381966502</v>
      </c>
      <c r="AS501">
        <f>_xlfn.RANK.AVG(Table2[[#This Row],[1Y Return vs Nifty Z-Score]],Table2[1Y Return vs Nifty Z-Score])</f>
        <v>517</v>
      </c>
      <c r="AT501">
        <f>_xlfn.RANK.AVG(Table2[[#This Row],[6M Return vs Nifty Z-Score]],Table2[6M Return vs Nifty Z-Score])</f>
        <v>240</v>
      </c>
      <c r="AU501">
        <f>_xlfn.RANK.AVG(Table2[[#This Row],[Sharpe Ratio Z-Score]],Table2[Sharpe Ratio Z-Score])</f>
        <v>646</v>
      </c>
      <c r="AV501">
        <f>(Table2[[#This Row],[Rank 1Y]]+Table2[[#This Row],[Rank 6M]]+Table2[[#This Row],[Rank Sharpe]])/3</f>
        <v>467.66666666666669</v>
      </c>
    </row>
    <row r="502" spans="1:48" x14ac:dyDescent="0.3">
      <c r="A502" t="s">
        <v>547</v>
      </c>
      <c r="B502" t="s">
        <v>548</v>
      </c>
      <c r="C502" t="s">
        <v>3161</v>
      </c>
      <c r="D502" t="s">
        <v>549</v>
      </c>
      <c r="E502">
        <v>37984.182604850001</v>
      </c>
      <c r="F502">
        <v>34011.15</v>
      </c>
      <c r="G502">
        <v>-14.380865541326401</v>
      </c>
      <c r="H502">
        <f>(Table2[[#This Row],[1Y Return vs Nifty]]-AVERAGE(Table2[1Y Return vs Nifty]))/_xlfn.STDEV.P(Table2[1Y Return vs Nifty])</f>
        <v>-0.65231449018864385</v>
      </c>
      <c r="I502">
        <v>-3.5343701836214501</v>
      </c>
      <c r="J502">
        <f>(Table2[[#This Row],[1M Return vs Nifty]]-AVERAGE(Table2[1M Return vs Nifty]))/_xlfn.STDEV.P(Table2[1M Return vs Nifty])</f>
        <v>-0.3793362156595525</v>
      </c>
      <c r="K502">
        <v>2.7479822663124098</v>
      </c>
      <c r="L502">
        <f>(Table2[[#This Row],[6M Return vs Nifty]]-AVERAGE(Table2[6M Return vs Nifty]))/_xlfn.STDEV.P(Table2[6M Return vs Nifty])</f>
        <v>-0.17923153104621184</v>
      </c>
      <c r="M502">
        <v>-2.24111897266611</v>
      </c>
      <c r="N502">
        <f>(Table2[[#This Row],[1W Return vs Nifty]]-AVERAGE(Table2[1W Return vs Nifty]))/_xlfn.STDEV.P(Table2[1W Return vs Nifty])</f>
        <v>-0.52352660555548747</v>
      </c>
      <c r="O502">
        <v>34426.42</v>
      </c>
      <c r="P502">
        <v>35083.634821945103</v>
      </c>
      <c r="Q502">
        <v>33838.800905828299</v>
      </c>
      <c r="R502">
        <v>37.533087620033001</v>
      </c>
      <c r="S502" s="1">
        <f>(Table2[[#This Row],[Close Price]]-Table2[[#This Row],[20D EMA]])/Table2[[#This Row],[20D EMA]]</f>
        <v>-1.2062538015860982E-2</v>
      </c>
      <c r="T502" s="1">
        <f>(Table2[[#This Row],[Close Price]]-Table2[[#This Row],[50D EMA]])/Table2[[#This Row],[50D EMA]]</f>
        <v>-3.0569375932343629E-2</v>
      </c>
      <c r="U502" s="1">
        <f>(Table2[[#This Row],[Close Price]]-Table2[[#This Row],[200D EMA]])/Table2[[#This Row],[200D EMA]]</f>
        <v>5.0932388133770375E-3</v>
      </c>
      <c r="V502">
        <v>0.87545702563748296</v>
      </c>
      <c r="W502">
        <v>33325.800000000003</v>
      </c>
      <c r="X502">
        <v>34223.550000000003</v>
      </c>
      <c r="Y502">
        <v>33325.800000000003</v>
      </c>
      <c r="Z502">
        <v>34623</v>
      </c>
      <c r="AA502">
        <v>33325.800000000003</v>
      </c>
      <c r="AB502">
        <v>35254</v>
      </c>
      <c r="AC502" s="1">
        <f>(Table2[[#This Row],[Close Price]]/Table2[[#This Row],[Day Low]])-1</f>
        <v>2.0565147723385468E-2</v>
      </c>
      <c r="AD502" s="1">
        <f>(Table2[[#This Row],[Day High]]/Table2[[#This Row],[Close Price]])-1</f>
        <v>6.2450108273317539E-3</v>
      </c>
      <c r="AE502" s="1">
        <f>(Table2[[#This Row],[Close Price]]/Table2[[#This Row],[Current Week Low]])-1</f>
        <v>2.0565147723385468E-2</v>
      </c>
      <c r="AF502" s="1">
        <f>(Table2[[#This Row],[Current Week High]]/Table2[[#This Row],[Close Price]])-1</f>
        <v>1.7989688675625448E-2</v>
      </c>
      <c r="AG502" s="1">
        <f>(Table2[[#This Row],[Close Price]]/Table2[[#This Row],[Current Month Low]])-1</f>
        <v>2.0565147723385468E-2</v>
      </c>
      <c r="AH502" s="1">
        <f>(Table2[[#This Row],[Current Month High]]/Table2[[#This Row],[Close Price]])-1</f>
        <v>3.6542427997877214E-2</v>
      </c>
      <c r="AI502">
        <v>20.126781952389099</v>
      </c>
      <c r="AJ502">
        <v>19.341765222929201</v>
      </c>
      <c r="AK502" t="str">
        <f>IF(AND(Table2[[#This Row],[20D EMA]]&gt;Table2[[#This Row],[50D EMA]],Table2[[#This Row],[50D EMA]]&gt;Table2[[#This Row],[200D EMA]]),"Uptrend","Downtrend/NoTrend")</f>
        <v>Downtrend/NoTrend</v>
      </c>
      <c r="AL502">
        <v>0</v>
      </c>
      <c r="AM502">
        <v>0</v>
      </c>
      <c r="AN502">
        <v>-1.22</v>
      </c>
      <c r="AO502" t="s">
        <v>3190</v>
      </c>
      <c r="AP502">
        <v>1.7156157761856999E-2</v>
      </c>
      <c r="AQ502">
        <f>(Table2[[#This Row],[Sharpe Ratio]]-AVERAGE(Table2[Sharpe Ratio]))/_xlfn.STDEV.P(Table2[Sharpe Ratio])</f>
        <v>-0.56979453934258817</v>
      </c>
      <c r="AR5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2">
        <f>_xlfn.RANK.AVG(Table2[[#This Row],[1Y Return vs Nifty Z-Score]],Table2[1Y Return vs Nifty Z-Score])</f>
        <v>536</v>
      </c>
      <c r="AT502">
        <f>_xlfn.RANK.AVG(Table2[[#This Row],[6M Return vs Nifty Z-Score]],Table2[6M Return vs Nifty Z-Score])</f>
        <v>385</v>
      </c>
      <c r="AU502">
        <f>_xlfn.RANK.AVG(Table2[[#This Row],[Sharpe Ratio Z-Score]],Table2[Sharpe Ratio Z-Score])</f>
        <v>484</v>
      </c>
      <c r="AV502">
        <f>(Table2[[#This Row],[Rank 1Y]]+Table2[[#This Row],[Rank 6M]]+Table2[[#This Row],[Rank Sharpe]])/3</f>
        <v>468.33333333333331</v>
      </c>
    </row>
    <row r="503" spans="1:48" x14ac:dyDescent="0.3">
      <c r="A503" t="s">
        <v>1313</v>
      </c>
      <c r="B503" t="s">
        <v>1314</v>
      </c>
      <c r="C503" t="s">
        <v>3149</v>
      </c>
      <c r="D503" t="s">
        <v>275</v>
      </c>
      <c r="E503">
        <v>8846.8233484600005</v>
      </c>
      <c r="F503">
        <v>1377.6</v>
      </c>
      <c r="G503">
        <v>5.1964777888635298</v>
      </c>
      <c r="H503">
        <f>(Table2[[#This Row],[1Y Return vs Nifty]]-AVERAGE(Table2[1Y Return vs Nifty]))/_xlfn.STDEV.P(Table2[1Y Return vs Nifty])</f>
        <v>-0.31874524383358804</v>
      </c>
      <c r="I503">
        <v>0.57346965043167597</v>
      </c>
      <c r="J503">
        <f>(Table2[[#This Row],[1M Return vs Nifty]]-AVERAGE(Table2[1M Return vs Nifty]))/_xlfn.STDEV.P(Table2[1M Return vs Nifty])</f>
        <v>9.3440889079314124E-2</v>
      </c>
      <c r="K503">
        <v>-2.97550165401851</v>
      </c>
      <c r="L503">
        <f>(Table2[[#This Row],[6M Return vs Nifty]]-AVERAGE(Table2[6M Return vs Nifty]))/_xlfn.STDEV.P(Table2[6M Return vs Nifty])</f>
        <v>-0.36101546121919309</v>
      </c>
      <c r="M503">
        <v>-1.4276596624081499</v>
      </c>
      <c r="N503">
        <f>(Table2[[#This Row],[1W Return vs Nifty]]-AVERAGE(Table2[1W Return vs Nifty]))/_xlfn.STDEV.P(Table2[1W Return vs Nifty])</f>
        <v>-0.34436127255413151</v>
      </c>
      <c r="O503">
        <v>1373.1</v>
      </c>
      <c r="P503">
        <v>1356.7349059974199</v>
      </c>
      <c r="Q503">
        <v>1258.18140830313</v>
      </c>
      <c r="R503">
        <v>38.0059759875571</v>
      </c>
      <c r="S503" s="1">
        <f>(Table2[[#This Row],[Close Price]]-Table2[[#This Row],[20D EMA]])/Table2[[#This Row],[20D EMA]]</f>
        <v>3.2772558444395896E-3</v>
      </c>
      <c r="T503" s="1">
        <f>(Table2[[#This Row],[Close Price]]-Table2[[#This Row],[50D EMA]])/Table2[[#This Row],[50D EMA]]</f>
        <v>1.5378902621541077E-2</v>
      </c>
      <c r="U503" s="1">
        <f>(Table2[[#This Row],[Close Price]]-Table2[[#This Row],[200D EMA]])/Table2[[#This Row],[200D EMA]]</f>
        <v>9.491365148840189E-2</v>
      </c>
      <c r="V503">
        <v>0.51166877029207003</v>
      </c>
      <c r="W503">
        <v>1324.9</v>
      </c>
      <c r="X503">
        <v>1390.05</v>
      </c>
      <c r="Y503">
        <v>1316.9</v>
      </c>
      <c r="Z503">
        <v>1390.05</v>
      </c>
      <c r="AA503">
        <v>1316.9</v>
      </c>
      <c r="AB503">
        <v>1450</v>
      </c>
      <c r="AC503" s="1">
        <f>(Table2[[#This Row],[Close Price]]/Table2[[#This Row],[Day Low]])-1</f>
        <v>3.9776586912219747E-2</v>
      </c>
      <c r="AD503" s="1">
        <f>(Table2[[#This Row],[Day High]]/Table2[[#This Row],[Close Price]])-1</f>
        <v>9.037456445992964E-3</v>
      </c>
      <c r="AE503" s="1">
        <f>(Table2[[#This Row],[Close Price]]/Table2[[#This Row],[Current Week Low]])-1</f>
        <v>4.60930974257725E-2</v>
      </c>
      <c r="AF503" s="1">
        <f>(Table2[[#This Row],[Current Week High]]/Table2[[#This Row],[Close Price]])-1</f>
        <v>9.037456445992964E-3</v>
      </c>
      <c r="AG503" s="1">
        <f>(Table2[[#This Row],[Close Price]]/Table2[[#This Row],[Current Month Low]])-1</f>
        <v>4.60930974257725E-2</v>
      </c>
      <c r="AH503" s="1">
        <f>(Table2[[#This Row],[Current Month High]]/Table2[[#This Row],[Close Price]])-1</f>
        <v>5.2555168408827013E-2</v>
      </c>
      <c r="AI503">
        <v>20.060249709639901</v>
      </c>
      <c r="AJ503">
        <v>41.017504350496402</v>
      </c>
      <c r="AK503" t="str">
        <f>IF(AND(Table2[[#This Row],[20D EMA]]&gt;Table2[[#This Row],[50D EMA]],Table2[[#This Row],[50D EMA]]&gt;Table2[[#This Row],[200D EMA]]),"Uptrend","Downtrend/NoTrend")</f>
        <v>Uptrend</v>
      </c>
      <c r="AL503">
        <v>-0.04</v>
      </c>
      <c r="AM503" t="s">
        <v>3190</v>
      </c>
      <c r="AN503">
        <v>-1.36</v>
      </c>
      <c r="AO503" t="s">
        <v>3190</v>
      </c>
      <c r="AQ503">
        <f>(Table2[[#This Row],[Sharpe Ratio]]-AVERAGE(Table2[Sharpe Ratio]))/_xlfn.STDEV.P(Table2[Sharpe Ratio])</f>
        <v>-0.77082524510946515</v>
      </c>
      <c r="AR5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-1.7015063336370639</v>
      </c>
      <c r="AS503">
        <f>_xlfn.RANK.AVG(Table2[[#This Row],[1Y Return vs Nifty Z-Score]],Table2[1Y Return vs Nifty Z-Score])</f>
        <v>412</v>
      </c>
      <c r="AT503">
        <f>_xlfn.RANK.AVG(Table2[[#This Row],[6M Return vs Nifty Z-Score]],Table2[6M Return vs Nifty Z-Score])</f>
        <v>447</v>
      </c>
      <c r="AU503">
        <f>_xlfn.RANK.AVG(Table2[[#This Row],[Sharpe Ratio Z-Score]],Table2[Sharpe Ratio Z-Score])</f>
        <v>548.5</v>
      </c>
      <c r="AV503">
        <f>(Table2[[#This Row],[Rank 1Y]]+Table2[[#This Row],[Rank 6M]]+Table2[[#This Row],[Rank Sharpe]])/3</f>
        <v>469.16666666666669</v>
      </c>
    </row>
    <row r="504" spans="1:48" x14ac:dyDescent="0.3">
      <c r="A504" t="s">
        <v>1043</v>
      </c>
      <c r="B504" t="s">
        <v>1044</v>
      </c>
      <c r="C504" t="s">
        <v>609</v>
      </c>
      <c r="D504" t="s">
        <v>609</v>
      </c>
      <c r="E504">
        <v>13520.367774</v>
      </c>
      <c r="F504">
        <v>476.65</v>
      </c>
      <c r="G504">
        <v>5.5418291405933697</v>
      </c>
      <c r="H504">
        <f>(Table2[[#This Row],[1Y Return vs Nifty]]-AVERAGE(Table2[1Y Return vs Nifty]))/_xlfn.STDEV.P(Table2[1Y Return vs Nifty])</f>
        <v>-0.31286096279599818</v>
      </c>
      <c r="I504">
        <v>-3.2914041258229898</v>
      </c>
      <c r="J504">
        <f>(Table2[[#This Row],[1M Return vs Nifty]]-AVERAGE(Table2[1M Return vs Nifty]))/_xlfn.STDEV.P(Table2[1M Return vs Nifty])</f>
        <v>-0.35137290793671139</v>
      </c>
      <c r="K504">
        <v>-11.7517035281713</v>
      </c>
      <c r="L504">
        <f>(Table2[[#This Row],[6M Return vs Nifty]]-AVERAGE(Table2[6M Return vs Nifty]))/_xlfn.STDEV.P(Table2[6M Return vs Nifty])</f>
        <v>-0.63975695693789458</v>
      </c>
      <c r="M504">
        <v>4.8895090336937798E-3</v>
      </c>
      <c r="N504">
        <f>(Table2[[#This Row],[1W Return vs Nifty]]-AVERAGE(Table2[1W Return vs Nifty]))/_xlfn.STDEV.P(Table2[1W Return vs Nifty])</f>
        <v>-2.8840697516638012E-2</v>
      </c>
      <c r="O504">
        <v>472.4</v>
      </c>
      <c r="P504">
        <v>481.90661354184999</v>
      </c>
      <c r="Q504">
        <v>461.25319947328302</v>
      </c>
      <c r="R504">
        <v>48.3362455838177</v>
      </c>
      <c r="S504" s="1">
        <f>(Table2[[#This Row],[Close Price]]-Table2[[#This Row],[20D EMA]])/Table2[[#This Row],[20D EMA]]</f>
        <v>8.9966130397967827E-3</v>
      </c>
      <c r="T504" s="1">
        <f>(Table2[[#This Row],[Close Price]]-Table2[[#This Row],[50D EMA]])/Table2[[#This Row],[50D EMA]]</f>
        <v>-1.0907950615609299E-2</v>
      </c>
      <c r="U504" s="1">
        <f>(Table2[[#This Row],[Close Price]]-Table2[[#This Row],[200D EMA]])/Table2[[#This Row],[200D EMA]]</f>
        <v>3.3380365804072394E-2</v>
      </c>
      <c r="V504">
        <v>0.36256721640272999</v>
      </c>
      <c r="W504">
        <v>457.35</v>
      </c>
      <c r="X504">
        <v>479.8</v>
      </c>
      <c r="Y504">
        <v>457.35</v>
      </c>
      <c r="Z504">
        <v>490.5</v>
      </c>
      <c r="AA504">
        <v>442</v>
      </c>
      <c r="AB504">
        <v>490.5</v>
      </c>
      <c r="AC504" s="1">
        <f>(Table2[[#This Row],[Close Price]]/Table2[[#This Row],[Day Low]])-1</f>
        <v>4.2199628293429381E-2</v>
      </c>
      <c r="AD504" s="1">
        <f>(Table2[[#This Row],[Day High]]/Table2[[#This Row],[Close Price]])-1</f>
        <v>6.6086226791146618E-3</v>
      </c>
      <c r="AE504" s="1">
        <f>(Table2[[#This Row],[Close Price]]/Table2[[#This Row],[Current Week Low]])-1</f>
        <v>4.2199628293429381E-2</v>
      </c>
      <c r="AF504" s="1">
        <f>(Table2[[#This Row],[Current Week High]]/Table2[[#This Row],[Close Price]])-1</f>
        <v>2.9056960033567725E-2</v>
      </c>
      <c r="AG504" s="1">
        <f>(Table2[[#This Row],[Close Price]]/Table2[[#This Row],[Current Month Low]])-1</f>
        <v>7.8393665158370984E-2</v>
      </c>
      <c r="AH504" s="1">
        <f>(Table2[[#This Row],[Current Month High]]/Table2[[#This Row],[Close Price]])-1</f>
        <v>2.9056960033567725E-2</v>
      </c>
      <c r="AI504">
        <v>24.200146858281698</v>
      </c>
      <c r="AJ504">
        <v>40.812407680945299</v>
      </c>
      <c r="AK504" t="str">
        <f>IF(AND(Table2[[#This Row],[20D EMA]]&gt;Table2[[#This Row],[50D EMA]],Table2[[#This Row],[50D EMA]]&gt;Table2[[#This Row],[200D EMA]]),"Uptrend","Downtrend/NoTrend")</f>
        <v>Downtrend/NoTrend</v>
      </c>
      <c r="AL504">
        <v>-0.14000000000000001</v>
      </c>
      <c r="AM504" t="s">
        <v>3190</v>
      </c>
      <c r="AN504">
        <v>1.5</v>
      </c>
      <c r="AO504" t="s">
        <v>3191</v>
      </c>
      <c r="AP504">
        <v>2.1473345872301E-2</v>
      </c>
      <c r="AQ504">
        <f>(Table2[[#This Row],[Sharpe Ratio]]-AVERAGE(Table2[Sharpe Ratio]))/_xlfn.STDEV.P(Table2[Sharpe Ratio])</f>
        <v>-0.51920702523727458</v>
      </c>
      <c r="AR5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4">
        <f>_xlfn.RANK.AVG(Table2[[#This Row],[1Y Return vs Nifty Z-Score]],Table2[1Y Return vs Nifty Z-Score])</f>
        <v>409</v>
      </c>
      <c r="AT504">
        <f>_xlfn.RANK.AVG(Table2[[#This Row],[6M Return vs Nifty Z-Score]],Table2[6M Return vs Nifty Z-Score])</f>
        <v>533</v>
      </c>
      <c r="AU504">
        <f>_xlfn.RANK.AVG(Table2[[#This Row],[Sharpe Ratio Z-Score]],Table2[Sharpe Ratio Z-Score])</f>
        <v>471</v>
      </c>
      <c r="AV504">
        <f>(Table2[[#This Row],[Rank 1Y]]+Table2[[#This Row],[Rank 6M]]+Table2[[#This Row],[Rank Sharpe]])/3</f>
        <v>471</v>
      </c>
    </row>
    <row r="505" spans="1:48" x14ac:dyDescent="0.3">
      <c r="A505" t="s">
        <v>1126</v>
      </c>
      <c r="B505" t="s">
        <v>1127</v>
      </c>
      <c r="C505" t="s">
        <v>3152</v>
      </c>
      <c r="D505" t="s">
        <v>130</v>
      </c>
      <c r="E505">
        <v>11241.3</v>
      </c>
      <c r="F505">
        <v>358.3</v>
      </c>
      <c r="G505">
        <v>-36.548544829750298</v>
      </c>
      <c r="H505">
        <f>(Table2[[#This Row],[1Y Return vs Nifty]]-AVERAGE(Table2[1Y Return vs Nifty]))/_xlfn.STDEV.P(Table2[1Y Return vs Nifty])</f>
        <v>-1.0300192660086223</v>
      </c>
      <c r="I505">
        <v>-3.8085417436865598</v>
      </c>
      <c r="J505">
        <f>(Table2[[#This Row],[1M Return vs Nifty]]-AVERAGE(Table2[1M Return vs Nifty]))/_xlfn.STDEV.P(Table2[1M Return vs Nifty])</f>
        <v>-0.41089100883692559</v>
      </c>
      <c r="K505">
        <v>-19.6626726035487</v>
      </c>
      <c r="L505">
        <f>(Table2[[#This Row],[6M Return vs Nifty]]-AVERAGE(Table2[6M Return vs Nifty]))/_xlfn.STDEV.P(Table2[6M Return vs Nifty])</f>
        <v>-0.89101773970879672</v>
      </c>
      <c r="M505">
        <v>8.4793285571962098</v>
      </c>
      <c r="N505">
        <f>(Table2[[#This Row],[1W Return vs Nifty]]-AVERAGE(Table2[1W Return vs Nifty]))/_xlfn.STDEV.P(Table2[1W Return vs Nifty])</f>
        <v>1.8376640863332723</v>
      </c>
      <c r="O505">
        <v>348.56</v>
      </c>
      <c r="P505">
        <v>360.25745255371498</v>
      </c>
      <c r="Q505">
        <v>368.638989455657</v>
      </c>
      <c r="R505">
        <v>60.877176352954002</v>
      </c>
      <c r="S505" s="1">
        <f>(Table2[[#This Row],[Close Price]]-Table2[[#This Row],[20D EMA]])/Table2[[#This Row],[20D EMA]]</f>
        <v>2.7943539132430598E-2</v>
      </c>
      <c r="T505" s="1">
        <f>(Table2[[#This Row],[Close Price]]-Table2[[#This Row],[50D EMA]])/Table2[[#This Row],[50D EMA]]</f>
        <v>-5.4334824716030352E-3</v>
      </c>
      <c r="U505" s="1">
        <f>(Table2[[#This Row],[Close Price]]-Table2[[#This Row],[200D EMA]])/Table2[[#This Row],[200D EMA]]</f>
        <v>-2.8046380744814425E-2</v>
      </c>
      <c r="V505">
        <v>1.11662069028779</v>
      </c>
      <c r="W505">
        <v>342.15</v>
      </c>
      <c r="X505">
        <v>360.25</v>
      </c>
      <c r="Y505">
        <v>334.2</v>
      </c>
      <c r="Z505">
        <v>362.9</v>
      </c>
      <c r="AA505">
        <v>308.8</v>
      </c>
      <c r="AB505">
        <v>362.9</v>
      </c>
      <c r="AC505" s="1">
        <f>(Table2[[#This Row],[Close Price]]/Table2[[#This Row],[Day Low]])-1</f>
        <v>4.7201519801256753E-2</v>
      </c>
      <c r="AD505" s="1">
        <f>(Table2[[#This Row],[Day High]]/Table2[[#This Row],[Close Price]])-1</f>
        <v>5.4423667317888835E-3</v>
      </c>
      <c r="AE505" s="1">
        <f>(Table2[[#This Row],[Close Price]]/Table2[[#This Row],[Current Week Low]])-1</f>
        <v>7.2112507480550647E-2</v>
      </c>
      <c r="AF505" s="1">
        <f>(Table2[[#This Row],[Current Week High]]/Table2[[#This Row],[Close Price]])-1</f>
        <v>1.2838403572425161E-2</v>
      </c>
      <c r="AG505" s="1">
        <f>(Table2[[#This Row],[Close Price]]/Table2[[#This Row],[Current Month Low]])-1</f>
        <v>0.1602979274611398</v>
      </c>
      <c r="AH505" s="1">
        <f>(Table2[[#This Row],[Current Month High]]/Table2[[#This Row],[Close Price]])-1</f>
        <v>1.2838403572425161E-2</v>
      </c>
      <c r="AI505">
        <v>41.222439296678701</v>
      </c>
      <c r="AJ505">
        <v>16.672093780527501</v>
      </c>
      <c r="AK505" t="str">
        <f>IF(AND(Table2[[#This Row],[20D EMA]]&gt;Table2[[#This Row],[50D EMA]],Table2[[#This Row],[50D EMA]]&gt;Table2[[#This Row],[200D EMA]]),"Uptrend","Downtrend/NoTrend")</f>
        <v>Downtrend/NoTrend</v>
      </c>
      <c r="AL505">
        <v>-0.12</v>
      </c>
      <c r="AM505" t="s">
        <v>3190</v>
      </c>
      <c r="AN505">
        <v>0.49</v>
      </c>
      <c r="AO505" t="s">
        <v>3191</v>
      </c>
      <c r="AP505">
        <v>0.146003670371019</v>
      </c>
      <c r="AQ505">
        <f>(Table2[[#This Row],[Sharpe Ratio]]-AVERAGE(Table2[Sharpe Ratio]))/_xlfn.STDEV.P(Table2[Sharpe Ratio])</f>
        <v>0.94000192882201317</v>
      </c>
      <c r="AR5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5">
        <f>_xlfn.RANK.AVG(Table2[[#This Row],[1Y Return vs Nifty Z-Score]],Table2[1Y Return vs Nifty Z-Score])</f>
        <v>663</v>
      </c>
      <c r="AT505">
        <f>_xlfn.RANK.AVG(Table2[[#This Row],[6M Return vs Nifty Z-Score]],Table2[6M Return vs Nifty Z-Score])</f>
        <v>628</v>
      </c>
      <c r="AU505">
        <f>_xlfn.RANK.AVG(Table2[[#This Row],[Sharpe Ratio Z-Score]],Table2[Sharpe Ratio Z-Score])</f>
        <v>124</v>
      </c>
      <c r="AV505">
        <f>(Table2[[#This Row],[Rank 1Y]]+Table2[[#This Row],[Rank 6M]]+Table2[[#This Row],[Rank Sharpe]])/3</f>
        <v>471.66666666666669</v>
      </c>
    </row>
    <row r="506" spans="1:48" x14ac:dyDescent="0.3">
      <c r="A506" t="s">
        <v>1116</v>
      </c>
      <c r="B506" t="s">
        <v>1117</v>
      </c>
      <c r="C506" t="s">
        <v>3145</v>
      </c>
      <c r="D506" t="s">
        <v>594</v>
      </c>
      <c r="E506">
        <v>11419.297759999999</v>
      </c>
      <c r="F506">
        <v>861.1</v>
      </c>
      <c r="G506">
        <v>-13.446509552754801</v>
      </c>
      <c r="H506">
        <f>(Table2[[#This Row],[1Y Return vs Nifty]]-AVERAGE(Table2[1Y Return vs Nifty]))/_xlfn.STDEV.P(Table2[1Y Return vs Nifty])</f>
        <v>-0.6363944331268393</v>
      </c>
      <c r="I506">
        <v>-0.972938064776801</v>
      </c>
      <c r="J506">
        <f>(Table2[[#This Row],[1M Return vs Nifty]]-AVERAGE(Table2[1M Return vs Nifty]))/_xlfn.STDEV.P(Table2[1M Return vs Nifty])</f>
        <v>-8.4537365155769151E-2</v>
      </c>
      <c r="K506">
        <v>-3.8481689745921699E-3</v>
      </c>
      <c r="L506">
        <f>(Table2[[#This Row],[6M Return vs Nifty]]-AVERAGE(Table2[6M Return vs Nifty]))/_xlfn.STDEV.P(Table2[6M Return vs Nifty])</f>
        <v>-0.26663258932806583</v>
      </c>
      <c r="M506">
        <v>0.162361479240901</v>
      </c>
      <c r="N506">
        <f>(Table2[[#This Row],[1W Return vs Nifty]]-AVERAGE(Table2[1W Return vs Nifty]))/_xlfn.STDEV.P(Table2[1W Return vs Nifty])</f>
        <v>5.8426820018863358E-3</v>
      </c>
      <c r="O506">
        <v>869.5</v>
      </c>
      <c r="P506">
        <v>863.68771576200697</v>
      </c>
      <c r="Q506">
        <v>816.882124862978</v>
      </c>
      <c r="R506">
        <v>43.8544305845002</v>
      </c>
      <c r="S506" s="1">
        <f>(Table2[[#This Row],[Close Price]]-Table2[[#This Row],[20D EMA]])/Table2[[#This Row],[20D EMA]]</f>
        <v>-9.6607245543415491E-3</v>
      </c>
      <c r="T506" s="1">
        <f>(Table2[[#This Row],[Close Price]]-Table2[[#This Row],[50D EMA]])/Table2[[#This Row],[50D EMA]]</f>
        <v>-2.9961243106530508E-3</v>
      </c>
      <c r="U506" s="1">
        <f>(Table2[[#This Row],[Close Price]]-Table2[[#This Row],[200D EMA]])/Table2[[#This Row],[200D EMA]]</f>
        <v>5.4130055966690453E-2</v>
      </c>
      <c r="V506">
        <v>0.52748095706449305</v>
      </c>
      <c r="W506">
        <v>842.05</v>
      </c>
      <c r="X506">
        <v>865</v>
      </c>
      <c r="Y506">
        <v>842.05</v>
      </c>
      <c r="Z506">
        <v>897</v>
      </c>
      <c r="AA506">
        <v>821</v>
      </c>
      <c r="AB506">
        <v>925.45</v>
      </c>
      <c r="AC506" s="1">
        <f>(Table2[[#This Row],[Close Price]]/Table2[[#This Row],[Day Low]])-1</f>
        <v>2.2623359657977682E-2</v>
      </c>
      <c r="AD506" s="1">
        <f>(Table2[[#This Row],[Day High]]/Table2[[#This Row],[Close Price]])-1</f>
        <v>4.5290906979444934E-3</v>
      </c>
      <c r="AE506" s="1">
        <f>(Table2[[#This Row],[Close Price]]/Table2[[#This Row],[Current Week Low]])-1</f>
        <v>2.2623359657977682E-2</v>
      </c>
      <c r="AF506" s="1">
        <f>(Table2[[#This Row],[Current Week High]]/Table2[[#This Row],[Close Price]])-1</f>
        <v>4.1690860527232587E-2</v>
      </c>
      <c r="AG506" s="1">
        <f>(Table2[[#This Row],[Close Price]]/Table2[[#This Row],[Current Month Low]])-1</f>
        <v>4.8842874543239878E-2</v>
      </c>
      <c r="AH506" s="1">
        <f>(Table2[[#This Row],[Current Month High]]/Table2[[#This Row],[Close Price]])-1</f>
        <v>7.4729996516084141E-2</v>
      </c>
      <c r="AI506">
        <v>10.527232609453</v>
      </c>
      <c r="AJ506">
        <v>26.6323529411764</v>
      </c>
      <c r="AK506" t="str">
        <f>IF(AND(Table2[[#This Row],[20D EMA]]&gt;Table2[[#This Row],[50D EMA]],Table2[[#This Row],[50D EMA]]&gt;Table2[[#This Row],[200D EMA]]),"Uptrend","Downtrend/NoTrend")</f>
        <v>Uptrend</v>
      </c>
      <c r="AL506">
        <v>-0.01</v>
      </c>
      <c r="AM506" t="s">
        <v>3190</v>
      </c>
      <c r="AN506">
        <v>-4.53</v>
      </c>
      <c r="AO506" t="s">
        <v>3190</v>
      </c>
      <c r="AP506">
        <v>1.8262272949280001E-2</v>
      </c>
      <c r="AQ506">
        <f>(Table2[[#This Row],[Sharpe Ratio]]-AVERAGE(Table2[Sharpe Ratio]))/_xlfn.STDEV.P(Table2[Sharpe Ratio])</f>
        <v>-0.55683341367134476</v>
      </c>
      <c r="AR5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-1.5385551192801326</v>
      </c>
      <c r="AS506">
        <f>_xlfn.RANK.AVG(Table2[[#This Row],[1Y Return vs Nifty Z-Score]],Table2[1Y Return vs Nifty Z-Score])</f>
        <v>533</v>
      </c>
      <c r="AT506">
        <f>_xlfn.RANK.AVG(Table2[[#This Row],[6M Return vs Nifty Z-Score]],Table2[6M Return vs Nifty Z-Score])</f>
        <v>407</v>
      </c>
      <c r="AU506">
        <f>_xlfn.RANK.AVG(Table2[[#This Row],[Sharpe Ratio Z-Score]],Table2[Sharpe Ratio Z-Score])</f>
        <v>478</v>
      </c>
      <c r="AV506">
        <f>(Table2[[#This Row],[Rank 1Y]]+Table2[[#This Row],[Rank 6M]]+Table2[[#This Row],[Rank Sharpe]])/3</f>
        <v>472.66666666666669</v>
      </c>
    </row>
    <row r="507" spans="1:48" x14ac:dyDescent="0.3">
      <c r="A507" t="s">
        <v>1778</v>
      </c>
      <c r="B507" t="s">
        <v>1779</v>
      </c>
      <c r="C507" t="s">
        <v>3148</v>
      </c>
      <c r="D507" t="s">
        <v>48</v>
      </c>
      <c r="E507">
        <v>4561.1426050500004</v>
      </c>
      <c r="F507">
        <v>55.26</v>
      </c>
      <c r="G507">
        <v>-15.717412945986799</v>
      </c>
      <c r="H507">
        <f>(Table2[[#This Row],[1Y Return vs Nifty]]-AVERAGE(Table2[1Y Return vs Nifty]))/_xlfn.STDEV.P(Table2[1Y Return vs Nifty])</f>
        <v>-0.67508729970477799</v>
      </c>
      <c r="I507">
        <v>-4.4869380954834002</v>
      </c>
      <c r="J507">
        <f>(Table2[[#This Row],[1M Return vs Nifty]]-AVERAGE(Table2[1M Return vs Nifty]))/_xlfn.STDEV.P(Table2[1M Return vs Nifty])</f>
        <v>-0.48896860582820395</v>
      </c>
      <c r="K507">
        <v>-19.174235417683501</v>
      </c>
      <c r="L507">
        <f>(Table2[[#This Row],[6M Return vs Nifty]]-AVERAGE(Table2[6M Return vs Nifty]))/_xlfn.STDEV.P(Table2[6M Return vs Nifty])</f>
        <v>-0.8755044557500864</v>
      </c>
      <c r="M507">
        <v>2.8893006936455898</v>
      </c>
      <c r="N507">
        <f>(Table2[[#This Row],[1W Return vs Nifty]]-AVERAGE(Table2[1W Return vs Nifty]))/_xlfn.STDEV.P(Table2[1W Return vs Nifty])</f>
        <v>0.60645412778930763</v>
      </c>
      <c r="O507">
        <v>55.91</v>
      </c>
      <c r="P507">
        <v>57.009037501457001</v>
      </c>
      <c r="Q507">
        <v>57.348868702940301</v>
      </c>
      <c r="R507">
        <v>57.370444457791699</v>
      </c>
      <c r="S507" s="1">
        <f>(Table2[[#This Row],[Close Price]]-Table2[[#This Row],[20D EMA]])/Table2[[#This Row],[20D EMA]]</f>
        <v>-1.1625827222321564E-2</v>
      </c>
      <c r="T507" s="1">
        <f>(Table2[[#This Row],[Close Price]]-Table2[[#This Row],[50D EMA]])/Table2[[#This Row],[50D EMA]]</f>
        <v>-3.0680004050450817E-2</v>
      </c>
      <c r="U507" s="1">
        <f>(Table2[[#This Row],[Close Price]]-Table2[[#This Row],[200D EMA]])/Table2[[#This Row],[200D EMA]]</f>
        <v>-3.6423886820860792E-2</v>
      </c>
      <c r="V507">
        <v>0.63441987401295097</v>
      </c>
      <c r="W507">
        <v>54.81</v>
      </c>
      <c r="X507">
        <v>56.35</v>
      </c>
      <c r="Y507">
        <v>53.51</v>
      </c>
      <c r="Z507">
        <v>58.1</v>
      </c>
      <c r="AA507">
        <v>52.21</v>
      </c>
      <c r="AB507">
        <v>58.1</v>
      </c>
      <c r="AC507" s="1">
        <f>(Table2[[#This Row],[Close Price]]/Table2[[#This Row],[Day Low]])-1</f>
        <v>8.2101806239736064E-3</v>
      </c>
      <c r="AD507" s="1">
        <f>(Table2[[#This Row],[Day High]]/Table2[[#This Row],[Close Price]])-1</f>
        <v>1.9724936663047421E-2</v>
      </c>
      <c r="AE507" s="1">
        <f>(Table2[[#This Row],[Close Price]]/Table2[[#This Row],[Current Week Low]])-1</f>
        <v>3.2704167445337218E-2</v>
      </c>
      <c r="AF507" s="1">
        <f>(Table2[[#This Row],[Current Week High]]/Table2[[#This Row],[Close Price]])-1</f>
        <v>5.1393412956930895E-2</v>
      </c>
      <c r="AG507" s="1">
        <f>(Table2[[#This Row],[Close Price]]/Table2[[#This Row],[Current Month Low]])-1</f>
        <v>5.8417927600076469E-2</v>
      </c>
      <c r="AH507" s="1">
        <f>(Table2[[#This Row],[Current Month High]]/Table2[[#This Row],[Close Price]])-1</f>
        <v>5.1393412956930895E-2</v>
      </c>
      <c r="AI507">
        <v>42.960550126673901</v>
      </c>
      <c r="AJ507">
        <v>31.414982164090301</v>
      </c>
      <c r="AK507" t="str">
        <f>IF(AND(Table2[[#This Row],[20D EMA]]&gt;Table2[[#This Row],[50D EMA]],Table2[[#This Row],[50D EMA]]&gt;Table2[[#This Row],[200D EMA]]),"Uptrend","Downtrend/NoTrend")</f>
        <v>Downtrend/NoTrend</v>
      </c>
      <c r="AL507">
        <v>-0.04</v>
      </c>
      <c r="AM507" t="s">
        <v>3190</v>
      </c>
      <c r="AN507">
        <v>-2.87</v>
      </c>
      <c r="AO507" t="s">
        <v>3190</v>
      </c>
      <c r="AP507">
        <v>9.4996091560501997E-2</v>
      </c>
      <c r="AQ507">
        <f>(Table2[[#This Row],[Sharpe Ratio]]-AVERAGE(Table2[Sharpe Ratio]))/_xlfn.STDEV.P(Table2[Sharpe Ratio])</f>
        <v>0.34231043460320998</v>
      </c>
      <c r="AR5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7">
        <f>_xlfn.RANK.AVG(Table2[[#This Row],[1Y Return vs Nifty Z-Score]],Table2[1Y Return vs Nifty Z-Score])</f>
        <v>542</v>
      </c>
      <c r="AT507">
        <f>_xlfn.RANK.AVG(Table2[[#This Row],[6M Return vs Nifty Z-Score]],Table2[6M Return vs Nifty Z-Score])</f>
        <v>624</v>
      </c>
      <c r="AU507">
        <f>_xlfn.RANK.AVG(Table2[[#This Row],[Sharpe Ratio Z-Score]],Table2[Sharpe Ratio Z-Score])</f>
        <v>252</v>
      </c>
      <c r="AV507">
        <f>(Table2[[#This Row],[Rank 1Y]]+Table2[[#This Row],[Rank 6M]]+Table2[[#This Row],[Rank Sharpe]])/3</f>
        <v>472.66666666666669</v>
      </c>
    </row>
    <row r="508" spans="1:48" x14ac:dyDescent="0.3">
      <c r="A508" t="s">
        <v>485</v>
      </c>
      <c r="B508" t="s">
        <v>486</v>
      </c>
      <c r="C508" t="s">
        <v>3145</v>
      </c>
      <c r="D508" t="s">
        <v>487</v>
      </c>
      <c r="E508">
        <v>44326.142663984901</v>
      </c>
      <c r="F508">
        <v>725.15</v>
      </c>
      <c r="G508">
        <v>-49.851392909388103</v>
      </c>
      <c r="H508">
        <f>(Table2[[#This Row],[1Y Return vs Nifty]]-AVERAGE(Table2[1Y Return vs Nifty]))/_xlfn.STDEV.P(Table2[1Y Return vs Nifty])</f>
        <v>-1.2566803064500853</v>
      </c>
      <c r="I508">
        <v>6.6291255194432903</v>
      </c>
      <c r="J508">
        <f>(Table2[[#This Row],[1M Return vs Nifty]]-AVERAGE(Table2[1M Return vs Nifty]))/_xlfn.STDEV.P(Table2[1M Return vs Nifty])</f>
        <v>0.79039490011761548</v>
      </c>
      <c r="K508">
        <v>73.659527280255702</v>
      </c>
      <c r="L508">
        <f>(Table2[[#This Row],[6M Return vs Nifty]]-AVERAGE(Table2[6M Return vs Nifty]))/_xlfn.STDEV.P(Table2[6M Return vs Nifty])</f>
        <v>2.072994477920644</v>
      </c>
      <c r="M508">
        <v>-5.1205303622163703</v>
      </c>
      <c r="N508">
        <f>(Table2[[#This Row],[1W Return vs Nifty]]-AVERAGE(Table2[1W Return vs Nifty]))/_xlfn.STDEV.P(Table2[1W Return vs Nifty])</f>
        <v>-1.1577202203449877</v>
      </c>
      <c r="O508">
        <v>700.92</v>
      </c>
      <c r="P508">
        <v>641.88606100888501</v>
      </c>
      <c r="Q508">
        <v>566.30528577797395</v>
      </c>
      <c r="R508">
        <v>45.222932222278097</v>
      </c>
      <c r="S508" s="1">
        <f>(Table2[[#This Row],[Close Price]]-Table2[[#This Row],[20D EMA]])/Table2[[#This Row],[20D EMA]]</f>
        <v>3.456885236546256E-2</v>
      </c>
      <c r="T508" s="1">
        <f>(Table2[[#This Row],[Close Price]]-Table2[[#This Row],[50D EMA]])/Table2[[#This Row],[50D EMA]]</f>
        <v>0.129717630665238</v>
      </c>
      <c r="U508" s="1">
        <f>(Table2[[#This Row],[Close Price]]-Table2[[#This Row],[200D EMA]])/Table2[[#This Row],[200D EMA]]</f>
        <v>0.28049308069552931</v>
      </c>
      <c r="V508">
        <v>1.1956143290819701</v>
      </c>
      <c r="W508">
        <v>670.4</v>
      </c>
      <c r="X508">
        <v>729.9</v>
      </c>
      <c r="Y508">
        <v>670.4</v>
      </c>
      <c r="Z508">
        <v>742.7</v>
      </c>
      <c r="AA508">
        <v>637.1</v>
      </c>
      <c r="AB508">
        <v>772.85</v>
      </c>
      <c r="AC508" s="1">
        <f>(Table2[[#This Row],[Close Price]]/Table2[[#This Row],[Day Low]])-1</f>
        <v>8.1667661097851951E-2</v>
      </c>
      <c r="AD508" s="1">
        <f>(Table2[[#This Row],[Day High]]/Table2[[#This Row],[Close Price]])-1</f>
        <v>6.5503688891952461E-3</v>
      </c>
      <c r="AE508" s="1">
        <f>(Table2[[#This Row],[Close Price]]/Table2[[#This Row],[Current Week Low]])-1</f>
        <v>8.1667661097851951E-2</v>
      </c>
      <c r="AF508" s="1">
        <f>(Table2[[#This Row],[Current Week High]]/Table2[[#This Row],[Close Price]])-1</f>
        <v>2.4201889264290344E-2</v>
      </c>
      <c r="AG508" s="1">
        <f>(Table2[[#This Row],[Close Price]]/Table2[[#This Row],[Current Month Low]])-1</f>
        <v>0.13820436352220988</v>
      </c>
      <c r="AH508" s="1">
        <f>(Table2[[#This Row],[Current Month High]]/Table2[[#This Row],[Close Price]])-1</f>
        <v>6.5779493897814234E-2</v>
      </c>
      <c r="AI508">
        <v>37.668068675446399</v>
      </c>
      <c r="AJ508">
        <v>133.91935483870901</v>
      </c>
      <c r="AK508" t="str">
        <f>IF(AND(Table2[[#This Row],[20D EMA]]&gt;Table2[[#This Row],[50D EMA]],Table2[[#This Row],[50D EMA]]&gt;Table2[[#This Row],[200D EMA]]),"Uptrend","Downtrend/NoTrend")</f>
        <v>Uptrend</v>
      </c>
      <c r="AL508">
        <v>0.42</v>
      </c>
      <c r="AM508" t="s">
        <v>3191</v>
      </c>
      <c r="AN508">
        <v>-0.85</v>
      </c>
      <c r="AO508" t="s">
        <v>3190</v>
      </c>
      <c r="AP508">
        <v>-5.2273397747323001E-2</v>
      </c>
      <c r="AQ508">
        <f>(Table2[[#This Row],[Sharpe Ratio]]-AVERAGE(Table2[Sharpe Ratio]))/_xlfn.STDEV.P(Table2[Sharpe Ratio])</f>
        <v>-1.3833492255860564</v>
      </c>
      <c r="AR5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-0.93436037434286967</v>
      </c>
      <c r="AS508">
        <f>_xlfn.RANK.AVG(Table2[[#This Row],[1Y Return vs Nifty Z-Score]],Table2[1Y Return vs Nifty Z-Score])</f>
        <v>711</v>
      </c>
      <c r="AT508">
        <f>_xlfn.RANK.AVG(Table2[[#This Row],[6M Return vs Nifty Z-Score]],Table2[6M Return vs Nifty Z-Score])</f>
        <v>34</v>
      </c>
      <c r="AU508">
        <f>_xlfn.RANK.AVG(Table2[[#This Row],[Sharpe Ratio Z-Score]],Table2[Sharpe Ratio Z-Score])</f>
        <v>675</v>
      </c>
      <c r="AV508">
        <f>(Table2[[#This Row],[Rank 1Y]]+Table2[[#This Row],[Rank 6M]]+Table2[[#This Row],[Rank Sharpe]])/3</f>
        <v>473.33333333333331</v>
      </c>
    </row>
    <row r="509" spans="1:48" x14ac:dyDescent="0.3">
      <c r="A509" t="s">
        <v>1100</v>
      </c>
      <c r="B509" t="s">
        <v>1101</v>
      </c>
      <c r="C509" t="s">
        <v>3148</v>
      </c>
      <c r="D509" t="s">
        <v>48</v>
      </c>
      <c r="E509">
        <v>11780.278456800001</v>
      </c>
      <c r="F509">
        <v>458.5</v>
      </c>
      <c r="G509">
        <v>-1.5691620961439301</v>
      </c>
      <c r="H509">
        <f>(Table2[[#This Row],[1Y Return vs Nifty]]-AVERAGE(Table2[1Y Return vs Nifty]))/_xlfn.STDEV.P(Table2[1Y Return vs Nifty])</f>
        <v>-0.43402183471154709</v>
      </c>
      <c r="I509">
        <v>2.6983936757156899</v>
      </c>
      <c r="J509">
        <f>(Table2[[#This Row],[1M Return vs Nifty]]-AVERAGE(Table2[1M Return vs Nifty]))/_xlfn.STDEV.P(Table2[1M Return vs Nifty])</f>
        <v>0.33800140483647295</v>
      </c>
      <c r="K509">
        <v>-8.0263206555921993</v>
      </c>
      <c r="L509">
        <f>(Table2[[#This Row],[6M Return vs Nifty]]-AVERAGE(Table2[6M Return vs Nifty]))/_xlfn.STDEV.P(Table2[6M Return vs Nifty])</f>
        <v>-0.52143483890573894</v>
      </c>
      <c r="M509">
        <v>3.6324424826378099</v>
      </c>
      <c r="N509">
        <f>(Table2[[#This Row],[1W Return vs Nifty]]-AVERAGE(Table2[1W Return vs Nifty]))/_xlfn.STDEV.P(Table2[1W Return vs Nifty])</f>
        <v>0.77013194721188216</v>
      </c>
      <c r="O509">
        <v>446.08</v>
      </c>
      <c r="P509">
        <v>452.99186712336302</v>
      </c>
      <c r="Q509">
        <v>441.46137813729803</v>
      </c>
      <c r="R509">
        <v>62.747324755435798</v>
      </c>
      <c r="S509" s="1">
        <f>(Table2[[#This Row],[Close Price]]-Table2[[#This Row],[20D EMA]])/Table2[[#This Row],[20D EMA]]</f>
        <v>2.7842539454806348E-2</v>
      </c>
      <c r="T509" s="1">
        <f>(Table2[[#This Row],[Close Price]]-Table2[[#This Row],[50D EMA]])/Table2[[#This Row],[50D EMA]]</f>
        <v>1.2159452026402388E-2</v>
      </c>
      <c r="U509" s="1">
        <f>(Table2[[#This Row],[Close Price]]-Table2[[#This Row],[200D EMA]])/Table2[[#This Row],[200D EMA]]</f>
        <v>3.8595951325560408E-2</v>
      </c>
      <c r="V509">
        <v>1.9152401093737099</v>
      </c>
      <c r="W509">
        <v>445.15</v>
      </c>
      <c r="X509">
        <v>460</v>
      </c>
      <c r="Y509">
        <v>442.2</v>
      </c>
      <c r="Z509">
        <v>469.65</v>
      </c>
      <c r="AA509">
        <v>412</v>
      </c>
      <c r="AB509">
        <v>469.65</v>
      </c>
      <c r="AC509" s="1">
        <f>(Table2[[#This Row],[Close Price]]/Table2[[#This Row],[Day Low]])-1</f>
        <v>2.9989891047961459E-2</v>
      </c>
      <c r="AD509" s="1">
        <f>(Table2[[#This Row],[Day High]]/Table2[[#This Row],[Close Price]])-1</f>
        <v>3.2715376226826187E-3</v>
      </c>
      <c r="AE509" s="1">
        <f>(Table2[[#This Row],[Close Price]]/Table2[[#This Row],[Current Week Low]])-1</f>
        <v>3.6861148801447419E-2</v>
      </c>
      <c r="AF509" s="1">
        <f>(Table2[[#This Row],[Current Week High]]/Table2[[#This Row],[Close Price]])-1</f>
        <v>2.4318429661940977E-2</v>
      </c>
      <c r="AG509" s="1">
        <f>(Table2[[#This Row],[Close Price]]/Table2[[#This Row],[Current Month Low]])-1</f>
        <v>0.11286407766990281</v>
      </c>
      <c r="AH509" s="1">
        <f>(Table2[[#This Row],[Current Month High]]/Table2[[#This Row],[Close Price]])-1</f>
        <v>2.4318429661940977E-2</v>
      </c>
      <c r="AI509">
        <v>25.365321701199498</v>
      </c>
      <c r="AJ509">
        <v>47.855530474040599</v>
      </c>
      <c r="AK509" t="str">
        <f>IF(AND(Table2[[#This Row],[20D EMA]]&gt;Table2[[#This Row],[50D EMA]],Table2[[#This Row],[50D EMA]]&gt;Table2[[#This Row],[200D EMA]]),"Uptrend","Downtrend/NoTrend")</f>
        <v>Downtrend/NoTrend</v>
      </c>
      <c r="AL509">
        <v>-0.06</v>
      </c>
      <c r="AM509" t="s">
        <v>3190</v>
      </c>
      <c r="AN509">
        <v>2.0099999999999998</v>
      </c>
      <c r="AO509" t="s">
        <v>3191</v>
      </c>
      <c r="AP509">
        <v>2.1221762842086E-2</v>
      </c>
      <c r="AQ509">
        <f>(Table2[[#This Row],[Sharpe Ratio]]-AVERAGE(Table2[Sharpe Ratio]))/_xlfn.STDEV.P(Table2[Sharpe Ratio])</f>
        <v>-0.52215499965119228</v>
      </c>
      <c r="AR5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09">
        <f>_xlfn.RANK.AVG(Table2[[#This Row],[1Y Return vs Nifty Z-Score]],Table2[1Y Return vs Nifty Z-Score])</f>
        <v>456</v>
      </c>
      <c r="AT509">
        <f>_xlfn.RANK.AVG(Table2[[#This Row],[6M Return vs Nifty Z-Score]],Table2[6M Return vs Nifty Z-Score])</f>
        <v>491</v>
      </c>
      <c r="AU509">
        <f>_xlfn.RANK.AVG(Table2[[#This Row],[Sharpe Ratio Z-Score]],Table2[Sharpe Ratio Z-Score])</f>
        <v>473</v>
      </c>
      <c r="AV509">
        <f>(Table2[[#This Row],[Rank 1Y]]+Table2[[#This Row],[Rank 6M]]+Table2[[#This Row],[Rank Sharpe]])/3</f>
        <v>473.33333333333331</v>
      </c>
    </row>
    <row r="510" spans="1:48" x14ac:dyDescent="0.3">
      <c r="A510" t="s">
        <v>2096</v>
      </c>
      <c r="B510" t="s">
        <v>2097</v>
      </c>
      <c r="C510" t="s">
        <v>3147</v>
      </c>
      <c r="D510" t="s">
        <v>504</v>
      </c>
      <c r="E510">
        <v>3037.9640316999999</v>
      </c>
      <c r="F510">
        <v>415.65</v>
      </c>
      <c r="G510">
        <v>-15.0480034105979</v>
      </c>
      <c r="H510">
        <f>(Table2[[#This Row],[1Y Return vs Nifty]]-AVERAGE(Table2[1Y Return vs Nifty]))/_xlfn.STDEV.P(Table2[1Y Return vs Nifty])</f>
        <v>-0.66368154201557072</v>
      </c>
      <c r="I510">
        <v>-7.9586816389732604</v>
      </c>
      <c r="J510">
        <f>(Table2[[#This Row],[1M Return vs Nifty]]-AVERAGE(Table2[1M Return vs Nifty]))/_xlfn.STDEV.P(Table2[1M Return vs Nifty])</f>
        <v>-0.88853648753587278</v>
      </c>
      <c r="K510">
        <v>4.6536219369600502</v>
      </c>
      <c r="L510">
        <f>(Table2[[#This Row],[6M Return vs Nifty]]-AVERAGE(Table2[6M Return vs Nifty]))/_xlfn.STDEV.P(Table2[6M Return vs Nifty])</f>
        <v>-0.11870639047696138</v>
      </c>
      <c r="M510">
        <v>-5.5844259764763198</v>
      </c>
      <c r="N510">
        <f>(Table2[[#This Row],[1W Return vs Nifty]]-AVERAGE(Table2[1W Return vs Nifty]))/_xlfn.STDEV.P(Table2[1W Return vs Nifty])</f>
        <v>-1.2598937539915516</v>
      </c>
      <c r="O510">
        <v>439.05</v>
      </c>
      <c r="P510">
        <v>438.86331882230502</v>
      </c>
      <c r="Q510">
        <v>394.30946626225898</v>
      </c>
      <c r="R510">
        <v>28.727955718861399</v>
      </c>
      <c r="S510" s="1">
        <f>(Table2[[#This Row],[Close Price]]-Table2[[#This Row],[20D EMA]])/Table2[[#This Row],[20D EMA]]</f>
        <v>-5.3296891014690886E-2</v>
      </c>
      <c r="T510" s="1">
        <f>(Table2[[#This Row],[Close Price]]-Table2[[#This Row],[50D EMA]])/Table2[[#This Row],[50D EMA]]</f>
        <v>-5.2894187840984888E-2</v>
      </c>
      <c r="U510" s="1">
        <f>(Table2[[#This Row],[Close Price]]-Table2[[#This Row],[200D EMA]])/Table2[[#This Row],[200D EMA]]</f>
        <v>5.4121281794303172E-2</v>
      </c>
      <c r="V510">
        <v>0.31190860996620801</v>
      </c>
      <c r="W510">
        <v>410</v>
      </c>
      <c r="X510">
        <v>422.7</v>
      </c>
      <c r="Y510">
        <v>410</v>
      </c>
      <c r="Z510">
        <v>443.05</v>
      </c>
      <c r="AA510">
        <v>410</v>
      </c>
      <c r="AB510">
        <v>465</v>
      </c>
      <c r="AC510" s="1">
        <f>(Table2[[#This Row],[Close Price]]/Table2[[#This Row],[Day Low]])-1</f>
        <v>1.378048780487795E-2</v>
      </c>
      <c r="AD510" s="1">
        <f>(Table2[[#This Row],[Day High]]/Table2[[#This Row],[Close Price]])-1</f>
        <v>1.6961385781306459E-2</v>
      </c>
      <c r="AE510" s="1">
        <f>(Table2[[#This Row],[Close Price]]/Table2[[#This Row],[Current Week Low]])-1</f>
        <v>1.378048780487795E-2</v>
      </c>
      <c r="AF510" s="1">
        <f>(Table2[[#This Row],[Current Week High]]/Table2[[#This Row],[Close Price]])-1</f>
        <v>6.592084686635391E-2</v>
      </c>
      <c r="AG510" s="1">
        <f>(Table2[[#This Row],[Close Price]]/Table2[[#This Row],[Current Month Low]])-1</f>
        <v>1.378048780487795E-2</v>
      </c>
      <c r="AH510" s="1">
        <f>(Table2[[#This Row],[Current Month High]]/Table2[[#This Row],[Close Price]])-1</f>
        <v>0.11872970046914477</v>
      </c>
      <c r="AI510">
        <v>21.496451341272699</v>
      </c>
      <c r="AJ510">
        <v>40.874428063040099</v>
      </c>
      <c r="AK510" t="str">
        <f>IF(AND(Table2[[#This Row],[20D EMA]]&gt;Table2[[#This Row],[50D EMA]],Table2[[#This Row],[50D EMA]]&gt;Table2[[#This Row],[200D EMA]]),"Uptrend","Downtrend/NoTrend")</f>
        <v>Uptrend</v>
      </c>
      <c r="AL510">
        <v>0.05</v>
      </c>
      <c r="AM510" t="s">
        <v>3191</v>
      </c>
      <c r="AN510">
        <v>-9.7100000000000009</v>
      </c>
      <c r="AO510" t="s">
        <v>3190</v>
      </c>
      <c r="AP510">
        <v>1.0405024581170001E-3</v>
      </c>
      <c r="AQ510">
        <f>(Table2[[#This Row],[Sharpe Ratio]]-AVERAGE(Table2[Sharpe Ratio]))/_xlfn.STDEV.P(Table2[Sharpe Ratio])</f>
        <v>-0.75863294970096273</v>
      </c>
      <c r="AR5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-3.6894511237209189</v>
      </c>
      <c r="AS510">
        <f>_xlfn.RANK.AVG(Table2[[#This Row],[1Y Return vs Nifty Z-Score]],Table2[1Y Return vs Nifty Z-Score])</f>
        <v>539</v>
      </c>
      <c r="AT510">
        <f>_xlfn.RANK.AVG(Table2[[#This Row],[6M Return vs Nifty Z-Score]],Table2[6M Return vs Nifty Z-Score])</f>
        <v>364</v>
      </c>
      <c r="AU510">
        <f>_xlfn.RANK.AVG(Table2[[#This Row],[Sharpe Ratio Z-Score]],Table2[Sharpe Ratio Z-Score])</f>
        <v>518</v>
      </c>
      <c r="AV510">
        <f>(Table2[[#This Row],[Rank 1Y]]+Table2[[#This Row],[Rank 6M]]+Table2[[#This Row],[Rank Sharpe]])/3</f>
        <v>473.66666666666669</v>
      </c>
    </row>
    <row r="511" spans="1:48" x14ac:dyDescent="0.3">
      <c r="A511" t="s">
        <v>592</v>
      </c>
      <c r="B511" t="s">
        <v>593</v>
      </c>
      <c r="C511" t="s">
        <v>3145</v>
      </c>
      <c r="D511" t="s">
        <v>594</v>
      </c>
      <c r="E511">
        <v>33652.854339999998</v>
      </c>
      <c r="F511">
        <v>618.6</v>
      </c>
      <c r="G511">
        <v>5.0453294055405502</v>
      </c>
      <c r="H511">
        <f>(Table2[[#This Row],[1Y Return vs Nifty]]-AVERAGE(Table2[1Y Return vs Nifty]))/_xlfn.STDEV.P(Table2[1Y Return vs Nifty])</f>
        <v>-0.32132059082845238</v>
      </c>
      <c r="I511">
        <v>-7.3068294339498099</v>
      </c>
      <c r="J511">
        <f>(Table2[[#This Row],[1M Return vs Nifty]]-AVERAGE(Table2[1M Return vs Nifty]))/_xlfn.STDEV.P(Table2[1M Return vs Nifty])</f>
        <v>-0.81351389399318419</v>
      </c>
      <c r="K511">
        <v>-16.699126160589401</v>
      </c>
      <c r="L511">
        <f>(Table2[[#This Row],[6M Return vs Nifty]]-AVERAGE(Table2[6M Return vs Nifty]))/_xlfn.STDEV.P(Table2[6M Return vs Nifty])</f>
        <v>-0.79689235608752984</v>
      </c>
      <c r="M511">
        <v>-0.497687924301707</v>
      </c>
      <c r="N511">
        <f>(Table2[[#This Row],[1W Return vs Nifty]]-AVERAGE(Table2[1W Return vs Nifty]))/_xlfn.STDEV.P(Table2[1W Return vs Nifty])</f>
        <v>-0.13953394555869358</v>
      </c>
      <c r="O511">
        <v>636.70000000000005</v>
      </c>
      <c r="P511">
        <v>662.47819300301899</v>
      </c>
      <c r="Q511">
        <v>642.305202489865</v>
      </c>
      <c r="R511">
        <v>30.082752667208801</v>
      </c>
      <c r="S511" s="1">
        <f>(Table2[[#This Row],[Close Price]]-Table2[[#This Row],[20D EMA]])/Table2[[#This Row],[20D EMA]]</f>
        <v>-2.842783100361241E-2</v>
      </c>
      <c r="T511" s="1">
        <f>(Table2[[#This Row],[Close Price]]-Table2[[#This Row],[50D EMA]])/Table2[[#This Row],[50D EMA]]</f>
        <v>-6.6233414875316518E-2</v>
      </c>
      <c r="U511" s="1">
        <f>(Table2[[#This Row],[Close Price]]-Table2[[#This Row],[200D EMA]])/Table2[[#This Row],[200D EMA]]</f>
        <v>-3.6906446340420264E-2</v>
      </c>
      <c r="V511">
        <v>0.49296697828695601</v>
      </c>
      <c r="W511">
        <v>601.29999999999995</v>
      </c>
      <c r="X511">
        <v>619.9</v>
      </c>
      <c r="Y511">
        <v>601.29999999999995</v>
      </c>
      <c r="Z511">
        <v>633.5</v>
      </c>
      <c r="AA511">
        <v>601</v>
      </c>
      <c r="AB511">
        <v>668.75</v>
      </c>
      <c r="AC511" s="1">
        <f>(Table2[[#This Row],[Close Price]]/Table2[[#This Row],[Day Low]])-1</f>
        <v>2.8770996174954488E-2</v>
      </c>
      <c r="AD511" s="1">
        <f>(Table2[[#This Row],[Day High]]/Table2[[#This Row],[Close Price]])-1</f>
        <v>2.1015195602973602E-3</v>
      </c>
      <c r="AE511" s="1">
        <f>(Table2[[#This Row],[Close Price]]/Table2[[#This Row],[Current Week Low]])-1</f>
        <v>2.8770996174954488E-2</v>
      </c>
      <c r="AF511" s="1">
        <f>(Table2[[#This Row],[Current Week High]]/Table2[[#This Row],[Close Price]])-1</f>
        <v>2.4086647268024564E-2</v>
      </c>
      <c r="AG511" s="1">
        <f>(Table2[[#This Row],[Close Price]]/Table2[[#This Row],[Current Month Low]])-1</f>
        <v>2.9284525790349347E-2</v>
      </c>
      <c r="AH511" s="1">
        <f>(Table2[[#This Row],[Current Month High]]/Table2[[#This Row],[Close Price]])-1</f>
        <v>8.1070158422243743E-2</v>
      </c>
      <c r="AI511">
        <v>33.6485612673779</v>
      </c>
      <c r="AJ511">
        <v>43.1944444444444</v>
      </c>
      <c r="AK511" t="str">
        <f>IF(AND(Table2[[#This Row],[20D EMA]]&gt;Table2[[#This Row],[50D EMA]],Table2[[#This Row],[50D EMA]]&gt;Table2[[#This Row],[200D EMA]]),"Uptrend","Downtrend/NoTrend")</f>
        <v>Downtrend/NoTrend</v>
      </c>
      <c r="AL511">
        <v>-0.21</v>
      </c>
      <c r="AM511" t="s">
        <v>3190</v>
      </c>
      <c r="AN511">
        <v>-6.17</v>
      </c>
      <c r="AO511" t="s">
        <v>3190</v>
      </c>
      <c r="AP511">
        <v>4.0853617260135998E-2</v>
      </c>
      <c r="AQ511">
        <f>(Table2[[#This Row],[Sharpe Ratio]]-AVERAGE(Table2[Sharpe Ratio]))/_xlfn.STDEV.P(Table2[Sharpe Ratio])</f>
        <v>-0.29211482375891912</v>
      </c>
      <c r="AR5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1">
        <f>_xlfn.RANK.AVG(Table2[[#This Row],[1Y Return vs Nifty Z-Score]],Table2[1Y Return vs Nifty Z-Score])</f>
        <v>414</v>
      </c>
      <c r="AT511">
        <f>_xlfn.RANK.AVG(Table2[[#This Row],[6M Return vs Nifty Z-Score]],Table2[6M Return vs Nifty Z-Score])</f>
        <v>592</v>
      </c>
      <c r="AU511">
        <f>_xlfn.RANK.AVG(Table2[[#This Row],[Sharpe Ratio Z-Score]],Table2[Sharpe Ratio Z-Score])</f>
        <v>416</v>
      </c>
      <c r="AV511">
        <f>(Table2[[#This Row],[Rank 1Y]]+Table2[[#This Row],[Rank 6M]]+Table2[[#This Row],[Rank Sharpe]])/3</f>
        <v>474</v>
      </c>
    </row>
    <row r="512" spans="1:48" x14ac:dyDescent="0.3">
      <c r="A512" t="s">
        <v>1711</v>
      </c>
      <c r="B512" t="s">
        <v>1712</v>
      </c>
      <c r="C512" t="s">
        <v>3156</v>
      </c>
      <c r="D512" t="s">
        <v>72</v>
      </c>
      <c r="E512">
        <v>4993.12</v>
      </c>
      <c r="F512">
        <v>694.35</v>
      </c>
      <c r="G512">
        <v>17.499066429597502</v>
      </c>
      <c r="H512">
        <f>(Table2[[#This Row],[1Y Return vs Nifty]]-AVERAGE(Table2[1Y Return vs Nifty]))/_xlfn.STDEV.P(Table2[1Y Return vs Nifty])</f>
        <v>-0.10912715868831989</v>
      </c>
      <c r="I512">
        <v>0.71365709565580204</v>
      </c>
      <c r="J512">
        <f>(Table2[[#This Row],[1M Return vs Nifty]]-AVERAGE(Table2[1M Return vs Nifty]))/_xlfn.STDEV.P(Table2[1M Return vs Nifty])</f>
        <v>0.10957526070801664</v>
      </c>
      <c r="K512">
        <v>-32.629686040207503</v>
      </c>
      <c r="L512">
        <f>(Table2[[#This Row],[6M Return vs Nifty]]-AVERAGE(Table2[6M Return vs Nifty]))/_xlfn.STDEV.P(Table2[6M Return vs Nifty])</f>
        <v>-1.3028638631421976</v>
      </c>
      <c r="M512">
        <v>1.5534135690150599</v>
      </c>
      <c r="N512">
        <f>(Table2[[#This Row],[1W Return vs Nifty]]-AVERAGE(Table2[1W Return vs Nifty]))/_xlfn.STDEV.P(Table2[1W Return vs Nifty])</f>
        <v>0.3122234778742517</v>
      </c>
      <c r="O512">
        <v>699.41</v>
      </c>
      <c r="P512">
        <v>741.25044713855095</v>
      </c>
      <c r="Q512">
        <v>765.07790861927299</v>
      </c>
      <c r="R512">
        <v>55.202327748233998</v>
      </c>
      <c r="S512" s="1">
        <f>(Table2[[#This Row],[Close Price]]-Table2[[#This Row],[20D EMA]])/Table2[[#This Row],[20D EMA]]</f>
        <v>-7.2346692212006489E-3</v>
      </c>
      <c r="T512" s="1">
        <f>(Table2[[#This Row],[Close Price]]-Table2[[#This Row],[50D EMA]])/Table2[[#This Row],[50D EMA]]</f>
        <v>-6.3272065898375807E-2</v>
      </c>
      <c r="U512" s="1">
        <f>(Table2[[#This Row],[Close Price]]-Table2[[#This Row],[200D EMA]])/Table2[[#This Row],[200D EMA]]</f>
        <v>-9.2445367749429311E-2</v>
      </c>
      <c r="V512">
        <v>1.1655791752017699</v>
      </c>
      <c r="W512">
        <v>684.1</v>
      </c>
      <c r="X512">
        <v>707.85</v>
      </c>
      <c r="Y512">
        <v>684.1</v>
      </c>
      <c r="Z512">
        <v>738</v>
      </c>
      <c r="AA512">
        <v>600.1</v>
      </c>
      <c r="AB512">
        <v>738.5</v>
      </c>
      <c r="AC512" s="1">
        <f>(Table2[[#This Row],[Close Price]]/Table2[[#This Row],[Day Low]])-1</f>
        <v>1.4983189592164825E-2</v>
      </c>
      <c r="AD512" s="1">
        <f>(Table2[[#This Row],[Day High]]/Table2[[#This Row],[Close Price]])-1</f>
        <v>1.944264419961117E-2</v>
      </c>
      <c r="AE512" s="1">
        <f>(Table2[[#This Row],[Close Price]]/Table2[[#This Row],[Current Week Low]])-1</f>
        <v>1.4983189592164825E-2</v>
      </c>
      <c r="AF512" s="1">
        <f>(Table2[[#This Row],[Current Week High]]/Table2[[#This Row],[Close Price]])-1</f>
        <v>6.2864549578742768E-2</v>
      </c>
      <c r="AG512" s="1">
        <f>(Table2[[#This Row],[Close Price]]/Table2[[#This Row],[Current Month Low]])-1</f>
        <v>0.15705715714047663</v>
      </c>
      <c r="AH512" s="1">
        <f>(Table2[[#This Row],[Current Month High]]/Table2[[#This Row],[Close Price]])-1</f>
        <v>6.3584647512061609E-2</v>
      </c>
      <c r="AI512">
        <v>67.782818463311003</v>
      </c>
      <c r="AJ512">
        <v>66.391085549964004</v>
      </c>
      <c r="AK512" t="str">
        <f>IF(AND(Table2[[#This Row],[20D EMA]]&gt;Table2[[#This Row],[50D EMA]],Table2[[#This Row],[50D EMA]]&gt;Table2[[#This Row],[200D EMA]]),"Uptrend","Downtrend/NoTrend")</f>
        <v>Downtrend/NoTrend</v>
      </c>
      <c r="AL512">
        <v>-0.28000000000000003</v>
      </c>
      <c r="AM512" t="s">
        <v>3190</v>
      </c>
      <c r="AN512">
        <v>2.34</v>
      </c>
      <c r="AO512" t="s">
        <v>3191</v>
      </c>
      <c r="AP512">
        <v>4.8051913518857001E-2</v>
      </c>
      <c r="AQ512">
        <f>(Table2[[#This Row],[Sharpe Ratio]]-AVERAGE(Table2[Sharpe Ratio]))/_xlfn.STDEV.P(Table2[Sharpe Ratio])</f>
        <v>-0.20776734938286628</v>
      </c>
      <c r="AR5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2">
        <f>_xlfn.RANK.AVG(Table2[[#This Row],[1Y Return vs Nifty Z-Score]],Table2[1Y Return vs Nifty Z-Score])</f>
        <v>324</v>
      </c>
      <c r="AT512">
        <f>_xlfn.RANK.AVG(Table2[[#This Row],[6M Return vs Nifty Z-Score]],Table2[6M Return vs Nifty Z-Score])</f>
        <v>703</v>
      </c>
      <c r="AU512">
        <f>_xlfn.RANK.AVG(Table2[[#This Row],[Sharpe Ratio Z-Score]],Table2[Sharpe Ratio Z-Score])</f>
        <v>396</v>
      </c>
      <c r="AV512">
        <f>(Table2[[#This Row],[Rank 1Y]]+Table2[[#This Row],[Rank 6M]]+Table2[[#This Row],[Rank Sharpe]])/3</f>
        <v>474.33333333333331</v>
      </c>
    </row>
    <row r="513" spans="1:48" x14ac:dyDescent="0.3">
      <c r="A513" t="s">
        <v>1240</v>
      </c>
      <c r="B513" t="s">
        <v>1241</v>
      </c>
      <c r="C513" t="s">
        <v>3158</v>
      </c>
      <c r="D513" t="s">
        <v>133</v>
      </c>
      <c r="E513">
        <v>9607.3012904219995</v>
      </c>
      <c r="F513">
        <v>177.71</v>
      </c>
      <c r="G513">
        <v>-18.416066655876499</v>
      </c>
      <c r="H513">
        <f>(Table2[[#This Row],[1Y Return vs Nifty]]-AVERAGE(Table2[1Y Return vs Nifty]))/_xlfn.STDEV.P(Table2[1Y Return vs Nifty])</f>
        <v>-0.72106840495479496</v>
      </c>
      <c r="I513">
        <v>-3.9329381505581802</v>
      </c>
      <c r="J513">
        <f>(Table2[[#This Row],[1M Return vs Nifty]]-AVERAGE(Table2[1M Return vs Nifty]))/_xlfn.STDEV.P(Table2[1M Return vs Nifty])</f>
        <v>-0.42520796749562145</v>
      </c>
      <c r="K513">
        <v>-28.3301435993627</v>
      </c>
      <c r="L513">
        <f>(Table2[[#This Row],[6M Return vs Nifty]]-AVERAGE(Table2[6M Return vs Nifty]))/_xlfn.STDEV.P(Table2[6M Return vs Nifty])</f>
        <v>-1.1663058272113285</v>
      </c>
      <c r="M513">
        <v>-6.3645233106429098</v>
      </c>
      <c r="N513">
        <f>(Table2[[#This Row],[1W Return vs Nifty]]-AVERAGE(Table2[1W Return vs Nifty]))/_xlfn.STDEV.P(Table2[1W Return vs Nifty])</f>
        <v>-1.4317110740307126</v>
      </c>
      <c r="O513">
        <v>186.64</v>
      </c>
      <c r="P513">
        <v>191.55854759871701</v>
      </c>
      <c r="Q513">
        <v>195.61365515121801</v>
      </c>
      <c r="R513">
        <v>39.635140461936103</v>
      </c>
      <c r="S513" s="1">
        <f>(Table2[[#This Row],[Close Price]]-Table2[[#This Row],[20D EMA]])/Table2[[#This Row],[20D EMA]]</f>
        <v>-4.7846120874410515E-2</v>
      </c>
      <c r="T513" s="1">
        <f>(Table2[[#This Row],[Close Price]]-Table2[[#This Row],[50D EMA]])/Table2[[#This Row],[50D EMA]]</f>
        <v>-7.2294072868663559E-2</v>
      </c>
      <c r="U513" s="1">
        <f>(Table2[[#This Row],[Close Price]]-Table2[[#This Row],[200D EMA]])/Table2[[#This Row],[200D EMA]]</f>
        <v>-9.1525589751787456E-2</v>
      </c>
      <c r="V513">
        <v>1.3233715676591999</v>
      </c>
      <c r="W513">
        <v>172.92</v>
      </c>
      <c r="X513">
        <v>179.17</v>
      </c>
      <c r="Y513">
        <v>172.92</v>
      </c>
      <c r="Z513">
        <v>204.1</v>
      </c>
      <c r="AA513">
        <v>166</v>
      </c>
      <c r="AB513">
        <v>205.9</v>
      </c>
      <c r="AC513" s="1">
        <f>(Table2[[#This Row],[Close Price]]/Table2[[#This Row],[Day Low]])-1</f>
        <v>2.770067083044192E-2</v>
      </c>
      <c r="AD513" s="1">
        <f>(Table2[[#This Row],[Day High]]/Table2[[#This Row],[Close Price]])-1</f>
        <v>8.2156322097799439E-3</v>
      </c>
      <c r="AE513" s="1">
        <f>(Table2[[#This Row],[Close Price]]/Table2[[#This Row],[Current Week Low]])-1</f>
        <v>2.770067083044192E-2</v>
      </c>
      <c r="AF513" s="1">
        <f>(Table2[[#This Row],[Current Week High]]/Table2[[#This Row],[Close Price]])-1</f>
        <v>0.14850036576444769</v>
      </c>
      <c r="AG513" s="1">
        <f>(Table2[[#This Row],[Close Price]]/Table2[[#This Row],[Current Month Low]])-1</f>
        <v>7.0542168674698758E-2</v>
      </c>
      <c r="AH513" s="1">
        <f>(Table2[[#This Row],[Current Month High]]/Table2[[#This Row],[Close Price]])-1</f>
        <v>0.15862922739294349</v>
      </c>
      <c r="AI513">
        <v>60.317370997692798</v>
      </c>
      <c r="AJ513">
        <v>31.102914053854601</v>
      </c>
      <c r="AK513" t="str">
        <f>IF(AND(Table2[[#This Row],[20D EMA]]&gt;Table2[[#This Row],[50D EMA]],Table2[[#This Row],[50D EMA]]&gt;Table2[[#This Row],[200D EMA]]),"Uptrend","Downtrend/NoTrend")</f>
        <v>Downtrend/NoTrend</v>
      </c>
      <c r="AL513">
        <v>-0.12</v>
      </c>
      <c r="AM513" t="s">
        <v>3190</v>
      </c>
      <c r="AN513">
        <v>-5.56</v>
      </c>
      <c r="AO513" t="s">
        <v>3190</v>
      </c>
      <c r="AP513">
        <v>0.12063808544599799</v>
      </c>
      <c r="AQ513">
        <f>(Table2[[#This Row],[Sharpe Ratio]]-AVERAGE(Table2[Sharpe Ratio]))/_xlfn.STDEV.P(Table2[Sharpe Ratio])</f>
        <v>0.64277562031815172</v>
      </c>
      <c r="AR5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3">
        <f>_xlfn.RANK.AVG(Table2[[#This Row],[1Y Return vs Nifty Z-Score]],Table2[1Y Return vs Nifty Z-Score])</f>
        <v>561</v>
      </c>
      <c r="AT513">
        <f>_xlfn.RANK.AVG(Table2[[#This Row],[6M Return vs Nifty Z-Score]],Table2[6M Return vs Nifty Z-Score])</f>
        <v>692</v>
      </c>
      <c r="AU513">
        <f>_xlfn.RANK.AVG(Table2[[#This Row],[Sharpe Ratio Z-Score]],Table2[Sharpe Ratio Z-Score])</f>
        <v>174</v>
      </c>
      <c r="AV513">
        <f>(Table2[[#This Row],[Rank 1Y]]+Table2[[#This Row],[Rank 6M]]+Table2[[#This Row],[Rank Sharpe]])/3</f>
        <v>475.66666666666669</v>
      </c>
    </row>
    <row r="514" spans="1:48" x14ac:dyDescent="0.3">
      <c r="A514" t="s">
        <v>421</v>
      </c>
      <c r="B514" t="s">
        <v>422</v>
      </c>
      <c r="C514" t="s">
        <v>3145</v>
      </c>
      <c r="D514" t="s">
        <v>34</v>
      </c>
      <c r="E514">
        <v>53933.327331936001</v>
      </c>
      <c r="F514">
        <v>45.68</v>
      </c>
      <c r="G514">
        <v>-11.718181594183299</v>
      </c>
      <c r="H514">
        <f>(Table2[[#This Row],[1Y Return vs Nifty]]-AVERAGE(Table2[1Y Return vs Nifty]))/_xlfn.STDEV.P(Table2[1Y Return vs Nifty])</f>
        <v>-0.6069462569942774</v>
      </c>
      <c r="I514">
        <v>-5.4986285235133003</v>
      </c>
      <c r="J514">
        <f>(Table2[[#This Row],[1M Return vs Nifty]]-AVERAGE(Table2[1M Return vs Nifty]))/_xlfn.STDEV.P(Table2[1M Return vs Nifty])</f>
        <v>-0.60540549012222167</v>
      </c>
      <c r="K514">
        <v>-27.690814658321401</v>
      </c>
      <c r="L514">
        <f>(Table2[[#This Row],[6M Return vs Nifty]]-AVERAGE(Table2[6M Return vs Nifty]))/_xlfn.STDEV.P(Table2[6M Return vs Nifty])</f>
        <v>-1.1460000607946565</v>
      </c>
      <c r="M514">
        <v>-0.84959719970674397</v>
      </c>
      <c r="N514">
        <f>(Table2[[#This Row],[1W Return vs Nifty]]-AVERAGE(Table2[1W Return vs Nifty]))/_xlfn.STDEV.P(Table2[1W Return vs Nifty])</f>
        <v>-0.21704236143042938</v>
      </c>
      <c r="O514">
        <v>46.59</v>
      </c>
      <c r="P514">
        <v>48.760426287654198</v>
      </c>
      <c r="Q514">
        <v>49.210659534608403</v>
      </c>
      <c r="R514">
        <v>33.5542072891432</v>
      </c>
      <c r="S514" s="1">
        <f>(Table2[[#This Row],[Close Price]]-Table2[[#This Row],[20D EMA]])/Table2[[#This Row],[20D EMA]]</f>
        <v>-1.9532088430993855E-2</v>
      </c>
      <c r="T514" s="1">
        <f>(Table2[[#This Row],[Close Price]]-Table2[[#This Row],[50D EMA]])/Table2[[#This Row],[50D EMA]]</f>
        <v>-6.3174720202028689E-2</v>
      </c>
      <c r="U514" s="1">
        <f>(Table2[[#This Row],[Close Price]]-Table2[[#This Row],[200D EMA]])/Table2[[#This Row],[200D EMA]]</f>
        <v>-7.1745828403811482E-2</v>
      </c>
      <c r="V514">
        <v>0.54413922699182804</v>
      </c>
      <c r="W514">
        <v>44.31</v>
      </c>
      <c r="X514">
        <v>46</v>
      </c>
      <c r="Y514">
        <v>44.31</v>
      </c>
      <c r="Z514">
        <v>46.09</v>
      </c>
      <c r="AA514">
        <v>44.16</v>
      </c>
      <c r="AB514">
        <v>48.54</v>
      </c>
      <c r="AC514" s="1">
        <f>(Table2[[#This Row],[Close Price]]/Table2[[#This Row],[Day Low]])-1</f>
        <v>3.0918528548860236E-2</v>
      </c>
      <c r="AD514" s="1">
        <f>(Table2[[#This Row],[Day High]]/Table2[[#This Row],[Close Price]])-1</f>
        <v>7.0052539404552583E-3</v>
      </c>
      <c r="AE514" s="1">
        <f>(Table2[[#This Row],[Close Price]]/Table2[[#This Row],[Current Week Low]])-1</f>
        <v>3.0918528548860236E-2</v>
      </c>
      <c r="AF514" s="1">
        <f>(Table2[[#This Row],[Current Week High]]/Table2[[#This Row],[Close Price]])-1</f>
        <v>8.9754816112084246E-3</v>
      </c>
      <c r="AG514" s="1">
        <f>(Table2[[#This Row],[Close Price]]/Table2[[#This Row],[Current Month Low]])-1</f>
        <v>3.4420289855072506E-2</v>
      </c>
      <c r="AH514" s="1">
        <f>(Table2[[#This Row],[Current Month High]]/Table2[[#This Row],[Close Price]])-1</f>
        <v>6.2609457092819509E-2</v>
      </c>
      <c r="AI514">
        <v>54.662872154115597</v>
      </c>
      <c r="AJ514">
        <v>31.4532374100719</v>
      </c>
      <c r="AK514" t="str">
        <f>IF(AND(Table2[[#This Row],[20D EMA]]&gt;Table2[[#This Row],[50D EMA]],Table2[[#This Row],[50D EMA]]&gt;Table2[[#This Row],[200D EMA]]),"Uptrend","Downtrend/NoTrend")</f>
        <v>Downtrend/NoTrend</v>
      </c>
      <c r="AL514">
        <v>-0.2</v>
      </c>
      <c r="AM514" t="s">
        <v>3190</v>
      </c>
      <c r="AN514">
        <v>-4.99</v>
      </c>
      <c r="AO514" t="s">
        <v>3190</v>
      </c>
      <c r="AP514">
        <v>0.107412709783732</v>
      </c>
      <c r="AQ514">
        <f>(Table2[[#This Row],[Sharpe Ratio]]-AVERAGE(Table2[Sharpe Ratio]))/_xlfn.STDEV.P(Table2[Sharpe Ratio])</f>
        <v>0.48780463903419158</v>
      </c>
      <c r="AR5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4">
        <f>_xlfn.RANK.AVG(Table2[[#This Row],[1Y Return vs Nifty Z-Score]],Table2[1Y Return vs Nifty Z-Score])</f>
        <v>527</v>
      </c>
      <c r="AT514">
        <f>_xlfn.RANK.AVG(Table2[[#This Row],[6M Return vs Nifty Z-Score]],Table2[6M Return vs Nifty Z-Score])</f>
        <v>687</v>
      </c>
      <c r="AU514">
        <f>_xlfn.RANK.AVG(Table2[[#This Row],[Sharpe Ratio Z-Score]],Table2[Sharpe Ratio Z-Score])</f>
        <v>214</v>
      </c>
      <c r="AV514">
        <f>(Table2[[#This Row],[Rank 1Y]]+Table2[[#This Row],[Rank 6M]]+Table2[[#This Row],[Rank Sharpe]])/3</f>
        <v>476</v>
      </c>
    </row>
    <row r="515" spans="1:48" x14ac:dyDescent="0.3">
      <c r="A515" t="s">
        <v>1792</v>
      </c>
      <c r="B515" t="s">
        <v>1793</v>
      </c>
      <c r="C515" t="s">
        <v>3154</v>
      </c>
      <c r="D515" t="s">
        <v>258</v>
      </c>
      <c r="E515">
        <v>4525.3472390249999</v>
      </c>
      <c r="F515">
        <v>507.95</v>
      </c>
      <c r="G515">
        <v>-1.4371865742812999</v>
      </c>
      <c r="H515">
        <f>(Table2[[#This Row],[1Y Return vs Nifty]]-AVERAGE(Table2[1Y Return vs Nifty]))/_xlfn.STDEV.P(Table2[1Y Return vs Nifty])</f>
        <v>-0.43177316518460745</v>
      </c>
      <c r="I515">
        <v>-3.8790586865791301</v>
      </c>
      <c r="J515">
        <f>(Table2[[#This Row],[1M Return vs Nifty]]-AVERAGE(Table2[1M Return vs Nifty]))/_xlfn.STDEV.P(Table2[1M Return vs Nifty])</f>
        <v>-0.41900690367279864</v>
      </c>
      <c r="K515">
        <v>8.6412670249264991</v>
      </c>
      <c r="L515">
        <f>(Table2[[#This Row],[6M Return vs Nifty]]-AVERAGE(Table2[6M Return vs Nifty]))/_xlfn.STDEV.P(Table2[6M Return vs Nifty])</f>
        <v>7.9454541539942629E-3</v>
      </c>
      <c r="M515">
        <v>0.65312479506985799</v>
      </c>
      <c r="N515">
        <f>(Table2[[#This Row],[1W Return vs Nifty]]-AVERAGE(Table2[1W Return vs Nifty]))/_xlfn.STDEV.P(Table2[1W Return vs Nifty])</f>
        <v>0.1139338573029121</v>
      </c>
      <c r="O515">
        <v>505.56</v>
      </c>
      <c r="P515">
        <v>512.99762638733898</v>
      </c>
      <c r="Q515">
        <v>483.919512448452</v>
      </c>
      <c r="R515">
        <v>43.854640060090802</v>
      </c>
      <c r="S515" s="1">
        <f>(Table2[[#This Row],[Close Price]]-Table2[[#This Row],[20D EMA]])/Table2[[#This Row],[20D EMA]]</f>
        <v>4.7274309676398176E-3</v>
      </c>
      <c r="T515" s="1">
        <f>(Table2[[#This Row],[Close Price]]-Table2[[#This Row],[50D EMA]])/Table2[[#This Row],[50D EMA]]</f>
        <v>-9.8394731821386285E-3</v>
      </c>
      <c r="U515" s="1">
        <f>(Table2[[#This Row],[Close Price]]-Table2[[#This Row],[200D EMA]])/Table2[[#This Row],[200D EMA]]</f>
        <v>4.9658025629019796E-2</v>
      </c>
      <c r="V515">
        <v>0.41135800557311802</v>
      </c>
      <c r="W515">
        <v>488</v>
      </c>
      <c r="X515">
        <v>511.5</v>
      </c>
      <c r="Y515">
        <v>488</v>
      </c>
      <c r="Z515">
        <v>519.5</v>
      </c>
      <c r="AA515">
        <v>473.55</v>
      </c>
      <c r="AB515">
        <v>528.95000000000005</v>
      </c>
      <c r="AC515" s="1">
        <f>(Table2[[#This Row],[Close Price]]/Table2[[#This Row],[Day Low]])-1</f>
        <v>4.0881147540983598E-2</v>
      </c>
      <c r="AD515" s="1">
        <f>(Table2[[#This Row],[Day High]]/Table2[[#This Row],[Close Price]])-1</f>
        <v>6.9888768579584593E-3</v>
      </c>
      <c r="AE515" s="1">
        <f>(Table2[[#This Row],[Close Price]]/Table2[[#This Row],[Current Week Low]])-1</f>
        <v>4.0881147540983598E-2</v>
      </c>
      <c r="AF515" s="1">
        <f>(Table2[[#This Row],[Current Week High]]/Table2[[#This Row],[Close Price]])-1</f>
        <v>2.2738458509695914E-2</v>
      </c>
      <c r="AG515" s="1">
        <f>(Table2[[#This Row],[Close Price]]/Table2[[#This Row],[Current Month Low]])-1</f>
        <v>7.2642804350121271E-2</v>
      </c>
      <c r="AH515" s="1">
        <f>(Table2[[#This Row],[Current Month High]]/Table2[[#This Row],[Close Price]])-1</f>
        <v>4.1342651835810651E-2</v>
      </c>
      <c r="AI515">
        <v>20.848508711487298</v>
      </c>
      <c r="AJ515">
        <v>41.058039433490599</v>
      </c>
      <c r="AK515" t="str">
        <f>IF(AND(Table2[[#This Row],[20D EMA]]&gt;Table2[[#This Row],[50D EMA]],Table2[[#This Row],[50D EMA]]&gt;Table2[[#This Row],[200D EMA]]),"Uptrend","Downtrend/NoTrend")</f>
        <v>Downtrend/NoTrend</v>
      </c>
      <c r="AL515">
        <v>-0.05</v>
      </c>
      <c r="AM515" t="s">
        <v>3190</v>
      </c>
      <c r="AN515">
        <v>-2.87</v>
      </c>
      <c r="AO515" t="s">
        <v>3190</v>
      </c>
      <c r="AP515">
        <v>-4.4720279452044001E-2</v>
      </c>
      <c r="AQ515">
        <f>(Table2[[#This Row],[Sharpe Ratio]]-AVERAGE(Table2[Sharpe Ratio]))/_xlfn.STDEV.P(Table2[Sharpe Ratio])</f>
        <v>-1.294844053115767</v>
      </c>
      <c r="AR5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5">
        <f>_xlfn.RANK.AVG(Table2[[#This Row],[1Y Return vs Nifty Z-Score]],Table2[1Y Return vs Nifty Z-Score])</f>
        <v>455</v>
      </c>
      <c r="AT515">
        <f>_xlfn.RANK.AVG(Table2[[#This Row],[6M Return vs Nifty Z-Score]],Table2[6M Return vs Nifty Z-Score])</f>
        <v>314</v>
      </c>
      <c r="AU515">
        <f>_xlfn.RANK.AVG(Table2[[#This Row],[Sharpe Ratio Z-Score]],Table2[Sharpe Ratio Z-Score])</f>
        <v>660</v>
      </c>
      <c r="AV515">
        <f>(Table2[[#This Row],[Rank 1Y]]+Table2[[#This Row],[Rank 6M]]+Table2[[#This Row],[Rank Sharpe]])/3</f>
        <v>476.33333333333331</v>
      </c>
    </row>
    <row r="516" spans="1:48" x14ac:dyDescent="0.3">
      <c r="A516" t="s">
        <v>896</v>
      </c>
      <c r="B516" t="s">
        <v>897</v>
      </c>
      <c r="C516" t="s">
        <v>3161</v>
      </c>
      <c r="D516" t="s">
        <v>172</v>
      </c>
      <c r="E516">
        <v>17353.97152676</v>
      </c>
      <c r="F516">
        <v>1101.2</v>
      </c>
      <c r="G516">
        <v>-19.549478936912202</v>
      </c>
      <c r="H516">
        <f>(Table2[[#This Row],[1Y Return vs Nifty]]-AVERAGE(Table2[1Y Return vs Nifty]))/_xlfn.STDEV.P(Table2[1Y Return vs Nifty])</f>
        <v>-0.74038008959035151</v>
      </c>
      <c r="I516">
        <v>5.5432752467363402</v>
      </c>
      <c r="J516">
        <f>(Table2[[#This Row],[1M Return vs Nifty]]-AVERAGE(Table2[1M Return vs Nifty]))/_xlfn.STDEV.P(Table2[1M Return vs Nifty])</f>
        <v>0.66542285426163739</v>
      </c>
      <c r="K516">
        <v>5.91939619527286</v>
      </c>
      <c r="L516">
        <f>(Table2[[#This Row],[6M Return vs Nifty]]-AVERAGE(Table2[6M Return vs Nifty]))/_xlfn.STDEV.P(Table2[6M Return vs Nifty])</f>
        <v>-7.850405522263447E-2</v>
      </c>
      <c r="M516">
        <v>10.652335332027601</v>
      </c>
      <c r="N516">
        <f>(Table2[[#This Row],[1W Return vs Nifty]]-AVERAGE(Table2[1W Return vs Nifty]))/_xlfn.STDEV.P(Table2[1W Return vs Nifty])</f>
        <v>2.3162712858788854</v>
      </c>
      <c r="O516" t="e">
        <v>#N/A</v>
      </c>
      <c r="P516">
        <v>1067.4411405244</v>
      </c>
      <c r="Q516">
        <v>1022.29169842801</v>
      </c>
      <c r="R516">
        <v>74.472766797110495</v>
      </c>
      <c r="S516" s="1" t="e">
        <f>(Table2[[#This Row],[Close Price]]-Table2[[#This Row],[20D EMA]])/Table2[[#This Row],[20D EMA]]</f>
        <v>#N/A</v>
      </c>
      <c r="T516" s="1">
        <f>(Table2[[#This Row],[Close Price]]-Table2[[#This Row],[50D EMA]])/Table2[[#This Row],[50D EMA]]</f>
        <v>3.1625968115689629E-2</v>
      </c>
      <c r="U516" s="1">
        <f>(Table2[[#This Row],[Close Price]]-Table2[[#This Row],[200D EMA]])/Table2[[#This Row],[200D EMA]]</f>
        <v>7.7187657586702749E-2</v>
      </c>
      <c r="V516">
        <v>0.66439253540452003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s="1" t="e">
        <f>(Table2[[#This Row],[Close Price]]/Table2[[#This Row],[Day Low]])-1</f>
        <v>#N/A</v>
      </c>
      <c r="AD516" s="1" t="e">
        <f>(Table2[[#This Row],[Day High]]/Table2[[#This Row],[Close Price]])-1</f>
        <v>#N/A</v>
      </c>
      <c r="AE516" s="1" t="e">
        <f>(Table2[[#This Row],[Close Price]]/Table2[[#This Row],[Current Week Low]])-1</f>
        <v>#N/A</v>
      </c>
      <c r="AF516" s="1" t="e">
        <f>(Table2[[#This Row],[Current Week High]]/Table2[[#This Row],[Close Price]])-1</f>
        <v>#N/A</v>
      </c>
      <c r="AG516" s="1" t="e">
        <f>(Table2[[#This Row],[Close Price]]/Table2[[#This Row],[Current Month Low]])-1</f>
        <v>#N/A</v>
      </c>
      <c r="AH516" s="1" t="e">
        <f>(Table2[[#This Row],[Current Month High]]/Table2[[#This Row],[Close Price]])-1</f>
        <v>#N/A</v>
      </c>
      <c r="AI516">
        <v>9.8801307664366096</v>
      </c>
      <c r="AJ516">
        <v>32.292167227294499</v>
      </c>
      <c r="AK516" t="e">
        <f>IF(AND(Table2[[#This Row],[20D EMA]]&gt;Table2[[#This Row],[50D EMA]],Table2[[#This Row],[50D EMA]]&gt;Table2[[#This Row],[200D EMA]]),"Uptrend","Downtrend/NoTrend")</f>
        <v>#N/A</v>
      </c>
      <c r="AL516" t="e">
        <v>#N/A</v>
      </c>
      <c r="AM516" t="e">
        <v>#N/A</v>
      </c>
      <c r="AN516" t="e">
        <v>#N/A</v>
      </c>
      <c r="AO516" t="e">
        <v>#N/A</v>
      </c>
      <c r="AP516">
        <v>5.3863004692800002E-4</v>
      </c>
      <c r="AQ516">
        <f>(Table2[[#This Row],[Sharpe Ratio]]-AVERAGE(Table2[Sharpe Ratio]))/_xlfn.STDEV.P(Table2[Sharpe Ratio])</f>
        <v>-0.76451373993539162</v>
      </c>
      <c r="AR516" t="e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#N/A</v>
      </c>
      <c r="AS516">
        <f>_xlfn.RANK.AVG(Table2[[#This Row],[1Y Return vs Nifty Z-Score]],Table2[1Y Return vs Nifty Z-Score])</f>
        <v>570</v>
      </c>
      <c r="AT516">
        <f>_xlfn.RANK.AVG(Table2[[#This Row],[6M Return vs Nifty Z-Score]],Table2[6M Return vs Nifty Z-Score])</f>
        <v>343</v>
      </c>
      <c r="AU516">
        <f>_xlfn.RANK.AVG(Table2[[#This Row],[Sharpe Ratio Z-Score]],Table2[Sharpe Ratio Z-Score])</f>
        <v>519</v>
      </c>
      <c r="AV516">
        <f>(Table2[[#This Row],[Rank 1Y]]+Table2[[#This Row],[Rank 6M]]+Table2[[#This Row],[Rank Sharpe]])/3</f>
        <v>477.33333333333331</v>
      </c>
    </row>
    <row r="517" spans="1:48" x14ac:dyDescent="0.3">
      <c r="A517" t="s">
        <v>980</v>
      </c>
      <c r="B517" t="s">
        <v>981</v>
      </c>
      <c r="C517" t="s">
        <v>3148</v>
      </c>
      <c r="D517" t="s">
        <v>487</v>
      </c>
      <c r="E517">
        <v>14833.83548451</v>
      </c>
      <c r="F517">
        <v>302.89999999999998</v>
      </c>
      <c r="G517">
        <v>-6.2687571544172798</v>
      </c>
      <c r="H517">
        <f>(Table2[[#This Row],[1Y Return vs Nifty]]-AVERAGE(Table2[1Y Return vs Nifty]))/_xlfn.STDEV.P(Table2[1Y Return vs Nifty])</f>
        <v>-0.51409604883358018</v>
      </c>
      <c r="I517">
        <v>-54.587434012553601</v>
      </c>
      <c r="J517">
        <f>(Table2[[#This Row],[1M Return vs Nifty]]-AVERAGE(Table2[1M Return vs Nifty]))/_xlfn.STDEV.P(Table2[1M Return vs Nifty])</f>
        <v>-6.2551056419655104</v>
      </c>
      <c r="K517">
        <v>-20.080158944093</v>
      </c>
      <c r="L517">
        <f>(Table2[[#This Row],[6M Return vs Nifty]]-AVERAGE(Table2[6M Return vs Nifty]))/_xlfn.STDEV.P(Table2[6M Return vs Nifty])</f>
        <v>-0.90427754943903715</v>
      </c>
      <c r="M517">
        <v>-1.7142194111077</v>
      </c>
      <c r="N517">
        <f>(Table2[[#This Row],[1W Return vs Nifty]]-AVERAGE(Table2[1W Return vs Nifty]))/_xlfn.STDEV.P(Table2[1W Return vs Nifty])</f>
        <v>-0.40747638126713964</v>
      </c>
      <c r="O517">
        <v>320.67</v>
      </c>
      <c r="P517">
        <v>331.74582461576699</v>
      </c>
      <c r="Q517">
        <v>323.721287111116</v>
      </c>
      <c r="R517">
        <v>39.993312793551297</v>
      </c>
      <c r="S517" s="1">
        <f>(Table2[[#This Row],[Close Price]]-Table2[[#This Row],[20D EMA]])/Table2[[#This Row],[20D EMA]]</f>
        <v>-5.5415224373967127E-2</v>
      </c>
      <c r="T517" s="1">
        <f>(Table2[[#This Row],[Close Price]]-Table2[[#This Row],[50D EMA]])/Table2[[#This Row],[50D EMA]]</f>
        <v>-8.6951583035526317E-2</v>
      </c>
      <c r="U517" s="1">
        <f>(Table2[[#This Row],[Close Price]]-Table2[[#This Row],[200D EMA]])/Table2[[#This Row],[200D EMA]]</f>
        <v>-6.4318560255721455E-2</v>
      </c>
      <c r="V517">
        <v>1.0786110068799299</v>
      </c>
      <c r="W517">
        <v>298.10000000000002</v>
      </c>
      <c r="X517">
        <v>308</v>
      </c>
      <c r="Y517">
        <v>298.10000000000002</v>
      </c>
      <c r="Z517">
        <v>318.55</v>
      </c>
      <c r="AA517">
        <v>292.2</v>
      </c>
      <c r="AB517">
        <v>349.9</v>
      </c>
      <c r="AC517" s="1">
        <f>(Table2[[#This Row],[Close Price]]/Table2[[#This Row],[Day Low]])-1</f>
        <v>1.6101979201609939E-2</v>
      </c>
      <c r="AD517" s="1">
        <f>(Table2[[#This Row],[Day High]]/Table2[[#This Row],[Close Price]])-1</f>
        <v>1.6837240013205745E-2</v>
      </c>
      <c r="AE517" s="1">
        <f>(Table2[[#This Row],[Close Price]]/Table2[[#This Row],[Current Week Low]])-1</f>
        <v>1.6101979201609939E-2</v>
      </c>
      <c r="AF517" s="1">
        <f>(Table2[[#This Row],[Current Week High]]/Table2[[#This Row],[Close Price]])-1</f>
        <v>5.1667216903268587E-2</v>
      </c>
      <c r="AG517" s="1">
        <f>(Table2[[#This Row],[Close Price]]/Table2[[#This Row],[Current Month Low]])-1</f>
        <v>3.6618754277891741E-2</v>
      </c>
      <c r="AH517" s="1">
        <f>(Table2[[#This Row],[Current Month High]]/Table2[[#This Row],[Close Price]])-1</f>
        <v>0.15516672169032675</v>
      </c>
      <c r="AI517">
        <v>36.340376361835602</v>
      </c>
      <c r="AJ517">
        <v>40.134166088364502</v>
      </c>
      <c r="AK517" t="str">
        <f>IF(AND(Table2[[#This Row],[20D EMA]]&gt;Table2[[#This Row],[50D EMA]],Table2[[#This Row],[50D EMA]]&gt;Table2[[#This Row],[200D EMA]]),"Uptrend","Downtrend/NoTrend")</f>
        <v>Downtrend/NoTrend</v>
      </c>
      <c r="AL517">
        <v>-0.12</v>
      </c>
      <c r="AM517" t="s">
        <v>3190</v>
      </c>
      <c r="AN517">
        <v>-9.3800000000000008</v>
      </c>
      <c r="AO517" t="s">
        <v>3190</v>
      </c>
      <c r="AP517">
        <v>7.4821157931161994E-2</v>
      </c>
      <c r="AQ517">
        <f>(Table2[[#This Row],[Sharpe Ratio]]-AVERAGE(Table2[Sharpe Ratio]))/_xlfn.STDEV.P(Table2[Sharpe Ratio])</f>
        <v>0.1059066195646661</v>
      </c>
      <c r="AR5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7">
        <f>_xlfn.RANK.AVG(Table2[[#This Row],[1Y Return vs Nifty Z-Score]],Table2[1Y Return vs Nifty Z-Score])</f>
        <v>489</v>
      </c>
      <c r="AT517">
        <f>_xlfn.RANK.AVG(Table2[[#This Row],[6M Return vs Nifty Z-Score]],Table2[6M Return vs Nifty Z-Score])</f>
        <v>631</v>
      </c>
      <c r="AU517">
        <f>_xlfn.RANK.AVG(Table2[[#This Row],[Sharpe Ratio Z-Score]],Table2[Sharpe Ratio Z-Score])</f>
        <v>313</v>
      </c>
      <c r="AV517">
        <f>(Table2[[#This Row],[Rank 1Y]]+Table2[[#This Row],[Rank 6M]]+Table2[[#This Row],[Rank Sharpe]])/3</f>
        <v>477.66666666666669</v>
      </c>
    </row>
    <row r="518" spans="1:48" x14ac:dyDescent="0.3">
      <c r="A518" t="s">
        <v>1536</v>
      </c>
      <c r="B518" t="s">
        <v>1537</v>
      </c>
      <c r="C518" t="s">
        <v>3145</v>
      </c>
      <c r="D518" t="s">
        <v>24</v>
      </c>
      <c r="E518">
        <v>6590.4039318589903</v>
      </c>
      <c r="F518">
        <v>25</v>
      </c>
      <c r="G518">
        <v>-21.6735220887157</v>
      </c>
      <c r="H518">
        <f>(Table2[[#This Row],[1Y Return vs Nifty]]-AVERAGE(Table2[1Y Return vs Nifty]))/_xlfn.STDEV.P(Table2[1Y Return vs Nifty])</f>
        <v>-0.77657067282848269</v>
      </c>
      <c r="I518">
        <v>2.9035194243531799</v>
      </c>
      <c r="J518">
        <f>(Table2[[#This Row],[1M Return vs Nifty]]-AVERAGE(Table2[1M Return vs Nifty]))/_xlfn.STDEV.P(Table2[1M Return vs Nifty])</f>
        <v>0.36160961778194656</v>
      </c>
      <c r="K518">
        <v>-22.4145592286133</v>
      </c>
      <c r="L518">
        <f>(Table2[[#This Row],[6M Return vs Nifty]]-AVERAGE(Table2[6M Return vs Nifty]))/_xlfn.STDEV.P(Table2[6M Return vs Nifty])</f>
        <v>-0.9784205826376855</v>
      </c>
      <c r="M518">
        <v>7.0432086482908902</v>
      </c>
      <c r="N518">
        <f>(Table2[[#This Row],[1W Return vs Nifty]]-AVERAGE(Table2[1W Return vs Nifty]))/_xlfn.STDEV.P(Table2[1W Return vs Nifty])</f>
        <v>1.5213570523314066</v>
      </c>
      <c r="O518">
        <v>24.54</v>
      </c>
      <c r="P518">
        <v>25.008359491573199</v>
      </c>
      <c r="Q518">
        <v>25.692659874492701</v>
      </c>
      <c r="R518">
        <v>64.541501888571602</v>
      </c>
      <c r="S518" s="1">
        <f>(Table2[[#This Row],[Close Price]]-Table2[[#This Row],[20D EMA]])/Table2[[#This Row],[20D EMA]]</f>
        <v>1.8744906275468657E-2</v>
      </c>
      <c r="T518" s="1">
        <f>(Table2[[#This Row],[Close Price]]-Table2[[#This Row],[50D EMA]])/Table2[[#This Row],[50D EMA]]</f>
        <v>-3.3426789054337631E-4</v>
      </c>
      <c r="U518" s="1">
        <f>(Table2[[#This Row],[Close Price]]-Table2[[#This Row],[200D EMA]])/Table2[[#This Row],[200D EMA]]</f>
        <v>-2.6959445922543967E-2</v>
      </c>
      <c r="V518">
        <v>1.08778085913084</v>
      </c>
      <c r="W518">
        <v>24.61</v>
      </c>
      <c r="X518">
        <v>25.26</v>
      </c>
      <c r="Y518">
        <v>23.79</v>
      </c>
      <c r="Z518">
        <v>26.29</v>
      </c>
      <c r="AA518">
        <v>23</v>
      </c>
      <c r="AB518">
        <v>26.29</v>
      </c>
      <c r="AC518" s="1">
        <f>(Table2[[#This Row],[Close Price]]/Table2[[#This Row],[Day Low]])-1</f>
        <v>1.5847216578626533E-2</v>
      </c>
      <c r="AD518" s="1">
        <f>(Table2[[#This Row],[Day High]]/Table2[[#This Row],[Close Price]])-1</f>
        <v>1.0399999999999965E-2</v>
      </c>
      <c r="AE518" s="1">
        <f>(Table2[[#This Row],[Close Price]]/Table2[[#This Row],[Current Week Low]])-1</f>
        <v>5.0861706599411471E-2</v>
      </c>
      <c r="AF518" s="1">
        <f>(Table2[[#This Row],[Current Week High]]/Table2[[#This Row],[Close Price]])-1</f>
        <v>5.1599999999999868E-2</v>
      </c>
      <c r="AG518" s="1">
        <f>(Table2[[#This Row],[Close Price]]/Table2[[#This Row],[Current Month Low]])-1</f>
        <v>8.6956521739130377E-2</v>
      </c>
      <c r="AH518" s="1">
        <f>(Table2[[#This Row],[Current Month High]]/Table2[[#This Row],[Close Price]])-1</f>
        <v>5.1599999999999868E-2</v>
      </c>
      <c r="AI518">
        <v>47.526900269541699</v>
      </c>
      <c r="AJ518">
        <v>18.071043760756801</v>
      </c>
      <c r="AK518" t="str">
        <f>IF(AND(Table2[[#This Row],[20D EMA]]&gt;Table2[[#This Row],[50D EMA]],Table2[[#This Row],[50D EMA]]&gt;Table2[[#This Row],[200D EMA]]),"Uptrend","Downtrend/NoTrend")</f>
        <v>Downtrend/NoTrend</v>
      </c>
      <c r="AL518">
        <v>-0.08</v>
      </c>
      <c r="AM518" t="s">
        <v>3190</v>
      </c>
      <c r="AN518">
        <v>1.92</v>
      </c>
      <c r="AO518" t="s">
        <v>3191</v>
      </c>
      <c r="AP518">
        <v>0.113549771445471</v>
      </c>
      <c r="AQ518">
        <f>(Table2[[#This Row],[Sharpe Ratio]]-AVERAGE(Table2[Sharpe Ratio]))/_xlfn.STDEV.P(Table2[Sharpe Ratio])</f>
        <v>0.55971688502304473</v>
      </c>
      <c r="AR5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8">
        <f>_xlfn.RANK.AVG(Table2[[#This Row],[1Y Return vs Nifty Z-Score]],Table2[1Y Return vs Nifty Z-Score])</f>
        <v>585</v>
      </c>
      <c r="AT518">
        <f>_xlfn.RANK.AVG(Table2[[#This Row],[6M Return vs Nifty Z-Score]],Table2[6M Return vs Nifty Z-Score])</f>
        <v>649</v>
      </c>
      <c r="AU518">
        <f>_xlfn.RANK.AVG(Table2[[#This Row],[Sharpe Ratio Z-Score]],Table2[Sharpe Ratio Z-Score])</f>
        <v>199</v>
      </c>
      <c r="AV518">
        <f>(Table2[[#This Row],[Rank 1Y]]+Table2[[#This Row],[Rank 6M]]+Table2[[#This Row],[Rank Sharpe]])/3</f>
        <v>477.66666666666669</v>
      </c>
    </row>
    <row r="519" spans="1:48" x14ac:dyDescent="0.3">
      <c r="A519" t="s">
        <v>1184</v>
      </c>
      <c r="B519" t="s">
        <v>1185</v>
      </c>
      <c r="C519" t="s">
        <v>3154</v>
      </c>
      <c r="D519" t="s">
        <v>1186</v>
      </c>
      <c r="E519">
        <v>10442.6111697</v>
      </c>
      <c r="F519">
        <v>1124.3499999999999</v>
      </c>
      <c r="G519">
        <v>-17.272568217672902</v>
      </c>
      <c r="H519">
        <f>(Table2[[#This Row],[1Y Return vs Nifty]]-AVERAGE(Table2[1Y Return vs Nifty]))/_xlfn.STDEV.P(Table2[1Y Return vs Nifty])</f>
        <v>-0.70158486697895783</v>
      </c>
      <c r="I519">
        <v>-7.4473571953098903</v>
      </c>
      <c r="J519">
        <f>(Table2[[#This Row],[1M Return vs Nifty]]-AVERAGE(Table2[1M Return vs Nifty]))/_xlfn.STDEV.P(Table2[1M Return vs Nifty])</f>
        <v>-0.82968743308798865</v>
      </c>
      <c r="K519">
        <v>7.1927963667049202</v>
      </c>
      <c r="L519">
        <f>(Table2[[#This Row],[6M Return vs Nifty]]-AVERAGE(Table2[6M Return vs Nifty]))/_xlfn.STDEV.P(Table2[6M Return vs Nifty])</f>
        <v>-3.8059512865558351E-2</v>
      </c>
      <c r="M519">
        <v>-2.3046645595990398</v>
      </c>
      <c r="N519">
        <f>(Table2[[#This Row],[1W Return vs Nifty]]-AVERAGE(Table2[1W Return vs Nifty]))/_xlfn.STDEV.P(Table2[1W Return vs Nifty])</f>
        <v>-0.53752259293928728</v>
      </c>
      <c r="O519">
        <v>1153.04</v>
      </c>
      <c r="P519">
        <v>1174.8220507727101</v>
      </c>
      <c r="Q519">
        <v>1074.8272315072099</v>
      </c>
      <c r="R519">
        <v>14.2961107753374</v>
      </c>
      <c r="S519" s="1">
        <f>(Table2[[#This Row],[Close Price]]-Table2[[#This Row],[20D EMA]])/Table2[[#This Row],[20D EMA]]</f>
        <v>-2.4882050926247186E-2</v>
      </c>
      <c r="T519" s="1">
        <f>(Table2[[#This Row],[Close Price]]-Table2[[#This Row],[50D EMA]])/Table2[[#This Row],[50D EMA]]</f>
        <v>-4.2961443173043484E-2</v>
      </c>
      <c r="U519" s="1">
        <f>(Table2[[#This Row],[Close Price]]-Table2[[#This Row],[200D EMA]])/Table2[[#This Row],[200D EMA]]</f>
        <v>4.6075096574679376E-2</v>
      </c>
      <c r="V519">
        <v>0.72147828433135996</v>
      </c>
      <c r="W519">
        <v>1096.3499999999999</v>
      </c>
      <c r="X519">
        <v>1135</v>
      </c>
      <c r="Y519">
        <v>1096.3499999999999</v>
      </c>
      <c r="Z519">
        <v>1147.5999999999999</v>
      </c>
      <c r="AA519">
        <v>1096.3499999999999</v>
      </c>
      <c r="AB519">
        <v>1197.8499999999999</v>
      </c>
      <c r="AC519" s="1">
        <f>(Table2[[#This Row],[Close Price]]/Table2[[#This Row],[Day Low]])-1</f>
        <v>2.5539289460482451E-2</v>
      </c>
      <c r="AD519" s="1">
        <f>(Table2[[#This Row],[Day High]]/Table2[[#This Row],[Close Price]])-1</f>
        <v>9.4721394583539009E-3</v>
      </c>
      <c r="AE519" s="1">
        <f>(Table2[[#This Row],[Close Price]]/Table2[[#This Row],[Current Week Low]])-1</f>
        <v>2.5539289460482451E-2</v>
      </c>
      <c r="AF519" s="1">
        <f>(Table2[[#This Row],[Current Week High]]/Table2[[#This Row],[Close Price]])-1</f>
        <v>2.0678614310490451E-2</v>
      </c>
      <c r="AG519" s="1">
        <f>(Table2[[#This Row],[Close Price]]/Table2[[#This Row],[Current Month Low]])-1</f>
        <v>2.5539289460482451E-2</v>
      </c>
      <c r="AH519" s="1">
        <f>(Table2[[#This Row],[Current Month High]]/Table2[[#This Row],[Close Price]])-1</f>
        <v>6.5371103304131317E-2</v>
      </c>
      <c r="AI519">
        <v>15.6179125717081</v>
      </c>
      <c r="AJ519">
        <v>38.262420068863698</v>
      </c>
      <c r="AK519" t="str">
        <f>IF(AND(Table2[[#This Row],[20D EMA]]&gt;Table2[[#This Row],[50D EMA]],Table2[[#This Row],[50D EMA]]&gt;Table2[[#This Row],[200D EMA]]),"Uptrend","Downtrend/NoTrend")</f>
        <v>Downtrend/NoTrend</v>
      </c>
      <c r="AL519">
        <v>-0.05</v>
      </c>
      <c r="AM519" t="s">
        <v>3190</v>
      </c>
      <c r="AN519">
        <v>-5.2</v>
      </c>
      <c r="AO519" t="s">
        <v>3190</v>
      </c>
      <c r="AQ519">
        <f>(Table2[[#This Row],[Sharpe Ratio]]-AVERAGE(Table2[Sharpe Ratio]))/_xlfn.STDEV.P(Table2[Sharpe Ratio])</f>
        <v>-0.77082524510946515</v>
      </c>
      <c r="AR5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19">
        <f>_xlfn.RANK.AVG(Table2[[#This Row],[1Y Return vs Nifty Z-Score]],Table2[1Y Return vs Nifty Z-Score])</f>
        <v>555</v>
      </c>
      <c r="AT519">
        <f>_xlfn.RANK.AVG(Table2[[#This Row],[6M Return vs Nifty Z-Score]],Table2[6M Return vs Nifty Z-Score])</f>
        <v>330</v>
      </c>
      <c r="AU519">
        <f>_xlfn.RANK.AVG(Table2[[#This Row],[Sharpe Ratio Z-Score]],Table2[Sharpe Ratio Z-Score])</f>
        <v>548.5</v>
      </c>
      <c r="AV519">
        <f>(Table2[[#This Row],[Rank 1Y]]+Table2[[#This Row],[Rank 6M]]+Table2[[#This Row],[Rank Sharpe]])/3</f>
        <v>477.83333333333331</v>
      </c>
    </row>
    <row r="520" spans="1:48" x14ac:dyDescent="0.3">
      <c r="A520" t="s">
        <v>1826</v>
      </c>
      <c r="B520" t="s">
        <v>1827</v>
      </c>
      <c r="C520" t="s">
        <v>3157</v>
      </c>
      <c r="D520" t="s">
        <v>286</v>
      </c>
      <c r="E520">
        <v>4328.6554027559996</v>
      </c>
      <c r="F520">
        <v>199.87</v>
      </c>
      <c r="G520">
        <v>8.9277601458867508</v>
      </c>
      <c r="H520">
        <f>(Table2[[#This Row],[1Y Return vs Nifty]]-AVERAGE(Table2[1Y Return vs Nifty]))/_xlfn.STDEV.P(Table2[1Y Return vs Nifty])</f>
        <v>-0.2551696594052959</v>
      </c>
      <c r="I520">
        <v>-4.7449984803628604</v>
      </c>
      <c r="J520">
        <f>(Table2[[#This Row],[1M Return vs Nifty]]-AVERAGE(Table2[1M Return vs Nifty]))/_xlfn.STDEV.P(Table2[1M Return vs Nifty])</f>
        <v>-0.51866914103401029</v>
      </c>
      <c r="K520">
        <v>-9.0847294723191805</v>
      </c>
      <c r="L520">
        <f>(Table2[[#This Row],[6M Return vs Nifty]]-AVERAGE(Table2[6M Return vs Nifty]))/_xlfn.STDEV.P(Table2[6M Return vs Nifty])</f>
        <v>-0.55505102742177859</v>
      </c>
      <c r="M520">
        <v>-3.5556404956305601</v>
      </c>
      <c r="N520">
        <f>(Table2[[#This Row],[1W Return vs Nifty]]-AVERAGE(Table2[1W Return vs Nifty]))/_xlfn.STDEV.P(Table2[1W Return vs Nifty])</f>
        <v>-0.81305145754186314</v>
      </c>
      <c r="O520">
        <v>201.52</v>
      </c>
      <c r="P520">
        <v>200.97074150280801</v>
      </c>
      <c r="Q520">
        <v>191.27877000092499</v>
      </c>
      <c r="R520">
        <v>38.425092398749896</v>
      </c>
      <c r="S520" s="1">
        <f>(Table2[[#This Row],[Close Price]]-Table2[[#This Row],[20D EMA]])/Table2[[#This Row],[20D EMA]]</f>
        <v>-8.1877729257642199E-3</v>
      </c>
      <c r="T520" s="1">
        <f>(Table2[[#This Row],[Close Price]]-Table2[[#This Row],[50D EMA]])/Table2[[#This Row],[50D EMA]]</f>
        <v>-5.4771231602020352E-3</v>
      </c>
      <c r="U520" s="1">
        <f>(Table2[[#This Row],[Close Price]]-Table2[[#This Row],[200D EMA]])/Table2[[#This Row],[200D EMA]]</f>
        <v>4.491470746614204E-2</v>
      </c>
      <c r="V520">
        <v>0.70843156440069099</v>
      </c>
      <c r="W520">
        <v>193.5</v>
      </c>
      <c r="X520">
        <v>200.45</v>
      </c>
      <c r="Y520">
        <v>193.5</v>
      </c>
      <c r="Z520">
        <v>206.69</v>
      </c>
      <c r="AA520">
        <v>188</v>
      </c>
      <c r="AB520">
        <v>207</v>
      </c>
      <c r="AC520" s="1">
        <f>(Table2[[#This Row],[Close Price]]/Table2[[#This Row],[Day Low]])-1</f>
        <v>3.291989664082684E-2</v>
      </c>
      <c r="AD520" s="1">
        <f>(Table2[[#This Row],[Day High]]/Table2[[#This Row],[Close Price]])-1</f>
        <v>2.9018862260468126E-3</v>
      </c>
      <c r="AE520" s="1">
        <f>(Table2[[#This Row],[Close Price]]/Table2[[#This Row],[Current Week Low]])-1</f>
        <v>3.291989664082684E-2</v>
      </c>
      <c r="AF520" s="1">
        <f>(Table2[[#This Row],[Current Week High]]/Table2[[#This Row],[Close Price]])-1</f>
        <v>3.4122179416620879E-2</v>
      </c>
      <c r="AG520" s="1">
        <f>(Table2[[#This Row],[Close Price]]/Table2[[#This Row],[Current Month Low]])-1</f>
        <v>6.3138297872340488E-2</v>
      </c>
      <c r="AH520" s="1">
        <f>(Table2[[#This Row],[Current Month High]]/Table2[[#This Row],[Close Price]])-1</f>
        <v>3.5673187571921616E-2</v>
      </c>
      <c r="AI520">
        <v>19.002351528493499</v>
      </c>
      <c r="AJ520">
        <v>45.890510948905103</v>
      </c>
      <c r="AK520" t="str">
        <f>IF(AND(Table2[[#This Row],[20D EMA]]&gt;Table2[[#This Row],[50D EMA]],Table2[[#This Row],[50D EMA]]&gt;Table2[[#This Row],[200D EMA]]),"Uptrend","Downtrend/NoTrend")</f>
        <v>Uptrend</v>
      </c>
      <c r="AL520">
        <v>7.0000000000000007E-2</v>
      </c>
      <c r="AM520" t="s">
        <v>3191</v>
      </c>
      <c r="AN520">
        <v>0.41</v>
      </c>
      <c r="AO520" t="s">
        <v>3191</v>
      </c>
      <c r="AQ520">
        <f>(Table2[[#This Row],[Sharpe Ratio]]-AVERAGE(Table2[Sharpe Ratio]))/_xlfn.STDEV.P(Table2[Sharpe Ratio])</f>
        <v>-0.77082524510946515</v>
      </c>
      <c r="AR5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-2.9127665305124135</v>
      </c>
      <c r="AS520">
        <f>_xlfn.RANK.AVG(Table2[[#This Row],[1Y Return vs Nifty Z-Score]],Table2[1Y Return vs Nifty Z-Score])</f>
        <v>382</v>
      </c>
      <c r="AT520">
        <f>_xlfn.RANK.AVG(Table2[[#This Row],[6M Return vs Nifty Z-Score]],Table2[6M Return vs Nifty Z-Score])</f>
        <v>503</v>
      </c>
      <c r="AU520">
        <f>_xlfn.RANK.AVG(Table2[[#This Row],[Sharpe Ratio Z-Score]],Table2[Sharpe Ratio Z-Score])</f>
        <v>548.5</v>
      </c>
      <c r="AV520">
        <f>(Table2[[#This Row],[Rank 1Y]]+Table2[[#This Row],[Rank 6M]]+Table2[[#This Row],[Rank Sharpe]])/3</f>
        <v>477.83333333333331</v>
      </c>
    </row>
    <row r="521" spans="1:48" x14ac:dyDescent="0.3">
      <c r="A521" t="s">
        <v>417</v>
      </c>
      <c r="B521" t="s">
        <v>418</v>
      </c>
      <c r="C521" t="s">
        <v>3151</v>
      </c>
      <c r="D521" t="s">
        <v>409</v>
      </c>
      <c r="E521">
        <v>55055.019483024997</v>
      </c>
      <c r="F521">
        <v>129444.65</v>
      </c>
      <c r="G521">
        <v>-8.3200092782317405</v>
      </c>
      <c r="H521">
        <f>(Table2[[#This Row],[1Y Return vs Nifty]]-AVERAGE(Table2[1Y Return vs Nifty]))/_xlfn.STDEV.P(Table2[1Y Return vs Nifty])</f>
        <v>-0.54904637960547042</v>
      </c>
      <c r="I521">
        <v>-2.1047118223449401</v>
      </c>
      <c r="J521">
        <f>(Table2[[#This Row],[1M Return vs Nifty]]-AVERAGE(Table2[1M Return vs Nifty]))/_xlfn.STDEV.P(Table2[1M Return vs Nifty])</f>
        <v>-0.21479480992925315</v>
      </c>
      <c r="K521">
        <v>-12.8293328062179</v>
      </c>
      <c r="L521">
        <f>(Table2[[#This Row],[6M Return vs Nifty]]-AVERAGE(Table2[6M Return vs Nifty]))/_xlfn.STDEV.P(Table2[6M Return vs Nifty])</f>
        <v>-0.67398360772604893</v>
      </c>
      <c r="M521">
        <v>-1.5091451380833401</v>
      </c>
      <c r="N521">
        <f>(Table2[[#This Row],[1W Return vs Nifty]]-AVERAGE(Table2[1W Return vs Nifty]))/_xlfn.STDEV.P(Table2[1W Return vs Nifty])</f>
        <v>-0.36230854072110308</v>
      </c>
      <c r="O521">
        <v>133231.43</v>
      </c>
      <c r="P521">
        <v>134357.993285351</v>
      </c>
      <c r="Q521">
        <v>130131.29880343001</v>
      </c>
      <c r="R521">
        <v>25.597676807492</v>
      </c>
      <c r="S521" s="1">
        <f>(Table2[[#This Row],[Close Price]]-Table2[[#This Row],[20D EMA]])/Table2[[#This Row],[20D EMA]]</f>
        <v>-2.8422572661721029E-2</v>
      </c>
      <c r="T521" s="1">
        <f>(Table2[[#This Row],[Close Price]]-Table2[[#This Row],[50D EMA]])/Table2[[#This Row],[50D EMA]]</f>
        <v>-3.65690433833437E-2</v>
      </c>
      <c r="U521" s="1">
        <f>(Table2[[#This Row],[Close Price]]-Table2[[#This Row],[200D EMA]])/Table2[[#This Row],[200D EMA]]</f>
        <v>-5.2765845706898764E-3</v>
      </c>
      <c r="V521">
        <v>0.63402212567448801</v>
      </c>
      <c r="W521">
        <v>128618</v>
      </c>
      <c r="X521">
        <v>129950</v>
      </c>
      <c r="Y521">
        <v>128618</v>
      </c>
      <c r="Z521">
        <v>132900</v>
      </c>
      <c r="AA521">
        <v>128618</v>
      </c>
      <c r="AB521">
        <v>140447.1</v>
      </c>
      <c r="AC521" s="1">
        <f>(Table2[[#This Row],[Close Price]]/Table2[[#This Row],[Day Low]])-1</f>
        <v>6.4271719354989099E-3</v>
      </c>
      <c r="AD521" s="1">
        <f>(Table2[[#This Row],[Day High]]/Table2[[#This Row],[Close Price]])-1</f>
        <v>3.9039852168476497E-3</v>
      </c>
      <c r="AE521" s="1">
        <f>(Table2[[#This Row],[Close Price]]/Table2[[#This Row],[Current Week Low]])-1</f>
        <v>6.4271719354989099E-3</v>
      </c>
      <c r="AF521" s="1">
        <f>(Table2[[#This Row],[Current Week High]]/Table2[[#This Row],[Close Price]])-1</f>
        <v>2.6693648598068886E-2</v>
      </c>
      <c r="AG521" s="1">
        <f>(Table2[[#This Row],[Close Price]]/Table2[[#This Row],[Current Month Low]])-1</f>
        <v>6.4271719354989099E-3</v>
      </c>
      <c r="AH521" s="1">
        <f>(Table2[[#This Row],[Current Month High]]/Table2[[#This Row],[Close Price]])-1</f>
        <v>8.4997332836853623E-2</v>
      </c>
      <c r="AI521">
        <v>16.995951551493199</v>
      </c>
      <c r="AJ521">
        <v>20.967207607278102</v>
      </c>
      <c r="AK521" t="str">
        <f>IF(AND(Table2[[#This Row],[20D EMA]]&gt;Table2[[#This Row],[50D EMA]],Table2[[#This Row],[50D EMA]]&gt;Table2[[#This Row],[200D EMA]]),"Uptrend","Downtrend/NoTrend")</f>
        <v>Downtrend/NoTrend</v>
      </c>
      <c r="AL521">
        <v>-0.03</v>
      </c>
      <c r="AM521" t="s">
        <v>3190</v>
      </c>
      <c r="AN521">
        <v>-7.71</v>
      </c>
      <c r="AO521" t="s">
        <v>3190</v>
      </c>
      <c r="AP521">
        <v>5.0400627176844001E-2</v>
      </c>
      <c r="AQ521">
        <f>(Table2[[#This Row],[Sharpe Ratio]]-AVERAGE(Table2[Sharpe Ratio]))/_xlfn.STDEV.P(Table2[Sharpe Ratio])</f>
        <v>-0.18024582790565166</v>
      </c>
      <c r="AR5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1">
        <f>_xlfn.RANK.AVG(Table2[[#This Row],[1Y Return vs Nifty Z-Score]],Table2[1Y Return vs Nifty Z-Score])</f>
        <v>501</v>
      </c>
      <c r="AT521">
        <f>_xlfn.RANK.AVG(Table2[[#This Row],[6M Return vs Nifty Z-Score]],Table2[6M Return vs Nifty Z-Score])</f>
        <v>546</v>
      </c>
      <c r="AU521">
        <f>_xlfn.RANK.AVG(Table2[[#This Row],[Sharpe Ratio Z-Score]],Table2[Sharpe Ratio Z-Score])</f>
        <v>387</v>
      </c>
      <c r="AV521">
        <f>(Table2[[#This Row],[Rank 1Y]]+Table2[[#This Row],[Rank 6M]]+Table2[[#This Row],[Rank Sharpe]])/3</f>
        <v>478</v>
      </c>
    </row>
    <row r="522" spans="1:48" x14ac:dyDescent="0.3">
      <c r="A522" t="s">
        <v>1493</v>
      </c>
      <c r="B522" t="s">
        <v>1494</v>
      </c>
      <c r="C522" t="s">
        <v>3145</v>
      </c>
      <c r="D522" t="s">
        <v>529</v>
      </c>
      <c r="E522">
        <v>6919.7439916499998</v>
      </c>
      <c r="F522">
        <v>319.60000000000002</v>
      </c>
      <c r="G522">
        <v>-16.9858754955881</v>
      </c>
      <c r="H522">
        <f>(Table2[[#This Row],[1Y Return vs Nifty]]-AVERAGE(Table2[1Y Return vs Nifty]))/_xlfn.STDEV.P(Table2[1Y Return vs Nifty])</f>
        <v>-0.6967000430460889</v>
      </c>
      <c r="I522">
        <v>6.8200322183346502</v>
      </c>
      <c r="J522">
        <f>(Table2[[#This Row],[1M Return vs Nifty]]-AVERAGE(Table2[1M Return vs Nifty]))/_xlfn.STDEV.P(Table2[1M Return vs Nifty])</f>
        <v>0.81236662248831404</v>
      </c>
      <c r="K522">
        <v>-15.931068960506</v>
      </c>
      <c r="L522">
        <f>(Table2[[#This Row],[6M Return vs Nifty]]-AVERAGE(Table2[6M Return vs Nifty]))/_xlfn.STDEV.P(Table2[6M Return vs Nifty])</f>
        <v>-0.7724980433975166</v>
      </c>
      <c r="M522">
        <v>6.1414312466827603</v>
      </c>
      <c r="N522">
        <f>(Table2[[#This Row],[1W Return vs Nifty]]-AVERAGE(Table2[1W Return vs Nifty]))/_xlfn.STDEV.P(Table2[1W Return vs Nifty])</f>
        <v>1.3227395598338623</v>
      </c>
      <c r="O522">
        <v>312.70999999999998</v>
      </c>
      <c r="P522">
        <v>308.39178388759399</v>
      </c>
      <c r="Q522">
        <v>312.098310635281</v>
      </c>
      <c r="R522">
        <v>54.037144807646598</v>
      </c>
      <c r="S522" s="1">
        <f>(Table2[[#This Row],[Close Price]]-Table2[[#This Row],[20D EMA]])/Table2[[#This Row],[20D EMA]]</f>
        <v>2.2033193693837879E-2</v>
      </c>
      <c r="T522" s="1">
        <f>(Table2[[#This Row],[Close Price]]-Table2[[#This Row],[50D EMA]])/Table2[[#This Row],[50D EMA]]</f>
        <v>3.6344081450922598E-2</v>
      </c>
      <c r="U522" s="1">
        <f>(Table2[[#This Row],[Close Price]]-Table2[[#This Row],[200D EMA]])/Table2[[#This Row],[200D EMA]]</f>
        <v>2.4036302373598949E-2</v>
      </c>
      <c r="V522">
        <v>1.0163768641261901</v>
      </c>
      <c r="W522">
        <v>306.95</v>
      </c>
      <c r="X522">
        <v>321.7</v>
      </c>
      <c r="Y522">
        <v>296.64999999999998</v>
      </c>
      <c r="Z522">
        <v>336.9</v>
      </c>
      <c r="AA522">
        <v>294.64999999999998</v>
      </c>
      <c r="AB522">
        <v>336.9</v>
      </c>
      <c r="AC522" s="1">
        <f>(Table2[[#This Row],[Close Price]]/Table2[[#This Row],[Day Low]])-1</f>
        <v>4.1211923766085734E-2</v>
      </c>
      <c r="AD522" s="1">
        <f>(Table2[[#This Row],[Day High]]/Table2[[#This Row],[Close Price]])-1</f>
        <v>6.5707133917396465E-3</v>
      </c>
      <c r="AE522" s="1">
        <f>(Table2[[#This Row],[Close Price]]/Table2[[#This Row],[Current Week Low]])-1</f>
        <v>7.7363896848137603E-2</v>
      </c>
      <c r="AF522" s="1">
        <f>(Table2[[#This Row],[Current Week High]]/Table2[[#This Row],[Close Price]])-1</f>
        <v>5.4130162703379003E-2</v>
      </c>
      <c r="AG522" s="1">
        <f>(Table2[[#This Row],[Close Price]]/Table2[[#This Row],[Current Month Low]])-1</f>
        <v>8.467673510945195E-2</v>
      </c>
      <c r="AH522" s="1">
        <f>(Table2[[#This Row],[Current Month High]]/Table2[[#This Row],[Close Price]])-1</f>
        <v>5.4130162703379003E-2</v>
      </c>
      <c r="AI522">
        <v>26.8085106382978</v>
      </c>
      <c r="AJ522">
        <v>18.5679836764978</v>
      </c>
      <c r="AK522" t="str">
        <f>IF(AND(Table2[[#This Row],[20D EMA]]&gt;Table2[[#This Row],[50D EMA]],Table2[[#This Row],[50D EMA]]&gt;Table2[[#This Row],[200D EMA]]),"Uptrend","Downtrend/NoTrend")</f>
        <v>Downtrend/NoTrend</v>
      </c>
      <c r="AL522">
        <v>0.03</v>
      </c>
      <c r="AM522" t="s">
        <v>3191</v>
      </c>
      <c r="AN522">
        <v>-2.11</v>
      </c>
      <c r="AO522" t="s">
        <v>3190</v>
      </c>
      <c r="AP522">
        <v>7.9747515227152996E-2</v>
      </c>
      <c r="AQ522">
        <f>(Table2[[#This Row],[Sharpe Ratio]]-AVERAGE(Table2[Sharpe Ratio]))/_xlfn.STDEV.P(Table2[Sharpe Ratio])</f>
        <v>0.16363219529204145</v>
      </c>
      <c r="AR5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2">
        <f>_xlfn.RANK.AVG(Table2[[#This Row],[1Y Return vs Nifty Z-Score]],Table2[1Y Return vs Nifty Z-Score])</f>
        <v>551</v>
      </c>
      <c r="AT522">
        <f>_xlfn.RANK.AVG(Table2[[#This Row],[6M Return vs Nifty Z-Score]],Table2[6M Return vs Nifty Z-Score])</f>
        <v>588</v>
      </c>
      <c r="AU522">
        <f>_xlfn.RANK.AVG(Table2[[#This Row],[Sharpe Ratio Z-Score]],Table2[Sharpe Ratio Z-Score])</f>
        <v>297</v>
      </c>
      <c r="AV522">
        <f>(Table2[[#This Row],[Rank 1Y]]+Table2[[#This Row],[Rank 6M]]+Table2[[#This Row],[Rank Sharpe]])/3</f>
        <v>478.66666666666669</v>
      </c>
    </row>
    <row r="523" spans="1:48" x14ac:dyDescent="0.3">
      <c r="A523" t="s">
        <v>1030</v>
      </c>
      <c r="B523" t="s">
        <v>1031</v>
      </c>
      <c r="C523" t="s">
        <v>3147</v>
      </c>
      <c r="D523" t="s">
        <v>195</v>
      </c>
      <c r="E523">
        <v>13780.658454550001</v>
      </c>
      <c r="F523">
        <v>422.9</v>
      </c>
      <c r="G523">
        <v>-0.89565556119180201</v>
      </c>
      <c r="H523">
        <f>(Table2[[#This Row],[1Y Return vs Nifty]]-AVERAGE(Table2[1Y Return vs Nifty]))/_xlfn.STDEV.P(Table2[1Y Return vs Nifty])</f>
        <v>-0.42254627015255303</v>
      </c>
      <c r="I523">
        <v>-8.4801156861601097</v>
      </c>
      <c r="J523">
        <f>(Table2[[#This Row],[1M Return vs Nifty]]-AVERAGE(Table2[1M Return vs Nifty]))/_xlfn.STDEV.P(Table2[1M Return vs Nifty])</f>
        <v>-0.94854907057225413</v>
      </c>
      <c r="K523">
        <v>-2.5620980718044</v>
      </c>
      <c r="L523">
        <f>(Table2[[#This Row],[6M Return vs Nifty]]-AVERAGE(Table2[6M Return vs Nifty]))/_xlfn.STDEV.P(Table2[6M Return vs Nifty])</f>
        <v>-0.34788532423120883</v>
      </c>
      <c r="M523">
        <v>-0.30719432355937099</v>
      </c>
      <c r="N523">
        <f>(Table2[[#This Row],[1W Return vs Nifty]]-AVERAGE(Table2[1W Return vs Nifty]))/_xlfn.STDEV.P(Table2[1W Return vs Nifty])</f>
        <v>-9.7577514571623225E-2</v>
      </c>
      <c r="O523">
        <v>442.69</v>
      </c>
      <c r="P523">
        <v>459.24043947698402</v>
      </c>
      <c r="Q523">
        <v>441.67578896358702</v>
      </c>
      <c r="R523">
        <v>40.382020699460199</v>
      </c>
      <c r="S523" s="1">
        <f>(Table2[[#This Row],[Close Price]]-Table2[[#This Row],[20D EMA]])/Table2[[#This Row],[20D EMA]]</f>
        <v>-4.4703968917301093E-2</v>
      </c>
      <c r="T523" s="1">
        <f>(Table2[[#This Row],[Close Price]]-Table2[[#This Row],[50D EMA]])/Table2[[#This Row],[50D EMA]]</f>
        <v>-7.9131618980182034E-2</v>
      </c>
      <c r="U523" s="1">
        <f>(Table2[[#This Row],[Close Price]]-Table2[[#This Row],[200D EMA]])/Table2[[#This Row],[200D EMA]]</f>
        <v>-4.2510342275371982E-2</v>
      </c>
      <c r="V523">
        <v>0.53985633310921899</v>
      </c>
      <c r="W523">
        <v>419</v>
      </c>
      <c r="X523">
        <v>431</v>
      </c>
      <c r="Y523">
        <v>408.05</v>
      </c>
      <c r="Z523">
        <v>432</v>
      </c>
      <c r="AA523">
        <v>408.05</v>
      </c>
      <c r="AB523">
        <v>456.7</v>
      </c>
      <c r="AC523" s="1">
        <f>(Table2[[#This Row],[Close Price]]/Table2[[#This Row],[Day Low]])-1</f>
        <v>9.3078758949880491E-3</v>
      </c>
      <c r="AD523" s="1">
        <f>(Table2[[#This Row],[Day High]]/Table2[[#This Row],[Close Price]])-1</f>
        <v>1.9153464175928114E-2</v>
      </c>
      <c r="AE523" s="1">
        <f>(Table2[[#This Row],[Close Price]]/Table2[[#This Row],[Current Week Low]])-1</f>
        <v>3.6392598946207499E-2</v>
      </c>
      <c r="AF523" s="1">
        <f>(Table2[[#This Row],[Current Week High]]/Table2[[#This Row],[Close Price]])-1</f>
        <v>2.1518089382832839E-2</v>
      </c>
      <c r="AG523" s="1">
        <f>(Table2[[#This Row],[Close Price]]/Table2[[#This Row],[Current Month Low]])-1</f>
        <v>3.6392598946207499E-2</v>
      </c>
      <c r="AH523" s="1">
        <f>(Table2[[#This Row],[Current Month High]]/Table2[[#This Row],[Close Price]])-1</f>
        <v>7.9924331993379116E-2</v>
      </c>
      <c r="AI523">
        <v>29.344998817687301</v>
      </c>
      <c r="AJ523">
        <v>65.001950838860694</v>
      </c>
      <c r="AK523" t="str">
        <f>IF(AND(Table2[[#This Row],[20D EMA]]&gt;Table2[[#This Row],[50D EMA]],Table2[[#This Row],[50D EMA]]&gt;Table2[[#This Row],[200D EMA]]),"Uptrend","Downtrend/NoTrend")</f>
        <v>Downtrend/NoTrend</v>
      </c>
      <c r="AL523">
        <v>-0.11</v>
      </c>
      <c r="AM523" t="s">
        <v>3190</v>
      </c>
      <c r="AN523">
        <v>-7.05</v>
      </c>
      <c r="AO523" t="s">
        <v>3190</v>
      </c>
      <c r="AQ523">
        <f>(Table2[[#This Row],[Sharpe Ratio]]-AVERAGE(Table2[Sharpe Ratio]))/_xlfn.STDEV.P(Table2[Sharpe Ratio])</f>
        <v>-0.77082524510946515</v>
      </c>
      <c r="AR5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3">
        <f>_xlfn.RANK.AVG(Table2[[#This Row],[1Y Return vs Nifty Z-Score]],Table2[1Y Return vs Nifty Z-Score])</f>
        <v>451</v>
      </c>
      <c r="AT523">
        <f>_xlfn.RANK.AVG(Table2[[#This Row],[6M Return vs Nifty Z-Score]],Table2[6M Return vs Nifty Z-Score])</f>
        <v>437</v>
      </c>
      <c r="AU523">
        <f>_xlfn.RANK.AVG(Table2[[#This Row],[Sharpe Ratio Z-Score]],Table2[Sharpe Ratio Z-Score])</f>
        <v>548.5</v>
      </c>
      <c r="AV523">
        <f>(Table2[[#This Row],[Rank 1Y]]+Table2[[#This Row],[Rank 6M]]+Table2[[#This Row],[Rank Sharpe]])/3</f>
        <v>478.83333333333331</v>
      </c>
    </row>
    <row r="524" spans="1:48" x14ac:dyDescent="0.3">
      <c r="A524" t="s">
        <v>1102</v>
      </c>
      <c r="B524" t="s">
        <v>1103</v>
      </c>
      <c r="C524" t="s">
        <v>3144</v>
      </c>
      <c r="D524" t="s">
        <v>278</v>
      </c>
      <c r="E524">
        <v>11727.482501594999</v>
      </c>
      <c r="F524">
        <v>2148</v>
      </c>
      <c r="G524">
        <v>-19.234572112783201</v>
      </c>
      <c r="H524">
        <f>(Table2[[#This Row],[1Y Return vs Nifty]]-AVERAGE(Table2[1Y Return vs Nifty]))/_xlfn.STDEV.P(Table2[1Y Return vs Nifty])</f>
        <v>-0.73501453869689648</v>
      </c>
      <c r="I524">
        <v>4.7128468863227502</v>
      </c>
      <c r="J524">
        <f>(Table2[[#This Row],[1M Return vs Nifty]]-AVERAGE(Table2[1M Return vs Nifty]))/_xlfn.STDEV.P(Table2[1M Return vs Nifty])</f>
        <v>0.56984767806446734</v>
      </c>
      <c r="K524">
        <v>-2.4122724109421401</v>
      </c>
      <c r="L524">
        <f>(Table2[[#This Row],[6M Return vs Nifty]]-AVERAGE(Table2[6M Return vs Nifty]))/_xlfn.STDEV.P(Table2[6M Return vs Nifty])</f>
        <v>-0.34312670206131707</v>
      </c>
      <c r="M524">
        <v>2.6000967127744201</v>
      </c>
      <c r="N524">
        <f>(Table2[[#This Row],[1W Return vs Nifty]]-AVERAGE(Table2[1W Return vs Nifty]))/_xlfn.STDEV.P(Table2[1W Return vs Nifty])</f>
        <v>0.5427566239502164</v>
      </c>
      <c r="O524">
        <v>2131.87</v>
      </c>
      <c r="P524">
        <v>2136.62108471894</v>
      </c>
      <c r="Q524">
        <v>2045.1359404709799</v>
      </c>
      <c r="R524">
        <v>56.342323011447803</v>
      </c>
      <c r="S524" s="1">
        <f>(Table2[[#This Row],[Close Price]]-Table2[[#This Row],[20D EMA]])/Table2[[#This Row],[20D EMA]]</f>
        <v>7.5661273905069772E-3</v>
      </c>
      <c r="T524" s="1">
        <f>(Table2[[#This Row],[Close Price]]-Table2[[#This Row],[50D EMA]])/Table2[[#This Row],[50D EMA]]</f>
        <v>5.3256589867252228E-3</v>
      </c>
      <c r="U524" s="1">
        <f>(Table2[[#This Row],[Close Price]]-Table2[[#This Row],[200D EMA]])/Table2[[#This Row],[200D EMA]]</f>
        <v>5.029693014212603E-2</v>
      </c>
      <c r="V524">
        <v>0.51044663531055201</v>
      </c>
      <c r="W524">
        <v>2118.0500000000002</v>
      </c>
      <c r="X524">
        <v>2203.9499999999998</v>
      </c>
      <c r="Y524">
        <v>2104.5</v>
      </c>
      <c r="Z524">
        <v>2203.9499999999998</v>
      </c>
      <c r="AA524">
        <v>2017</v>
      </c>
      <c r="AB524">
        <v>2218</v>
      </c>
      <c r="AC524" s="1">
        <f>(Table2[[#This Row],[Close Price]]/Table2[[#This Row],[Day Low]])-1</f>
        <v>1.4140364958334262E-2</v>
      </c>
      <c r="AD524" s="1">
        <f>(Table2[[#This Row],[Day High]]/Table2[[#This Row],[Close Price]])-1</f>
        <v>2.6047486033519363E-2</v>
      </c>
      <c r="AE524" s="1">
        <f>(Table2[[#This Row],[Close Price]]/Table2[[#This Row],[Current Week Low]])-1</f>
        <v>2.0669992872416332E-2</v>
      </c>
      <c r="AF524" s="1">
        <f>(Table2[[#This Row],[Current Week High]]/Table2[[#This Row],[Close Price]])-1</f>
        <v>2.6047486033519363E-2</v>
      </c>
      <c r="AG524" s="1">
        <f>(Table2[[#This Row],[Close Price]]/Table2[[#This Row],[Current Month Low]])-1</f>
        <v>6.4947942488844834E-2</v>
      </c>
      <c r="AH524" s="1">
        <f>(Table2[[#This Row],[Current Month High]]/Table2[[#This Row],[Close Price]])-1</f>
        <v>3.2588454376163867E-2</v>
      </c>
      <c r="AI524">
        <v>27.9259776536312</v>
      </c>
      <c r="AJ524">
        <v>34.25</v>
      </c>
      <c r="AK524" t="str">
        <f>IF(AND(Table2[[#This Row],[20D EMA]]&gt;Table2[[#This Row],[50D EMA]],Table2[[#This Row],[50D EMA]]&gt;Table2[[#This Row],[200D EMA]]),"Uptrend","Downtrend/NoTrend")</f>
        <v>Downtrend/NoTrend</v>
      </c>
      <c r="AL524">
        <v>-0.12</v>
      </c>
      <c r="AM524" t="s">
        <v>3190</v>
      </c>
      <c r="AN524">
        <v>-2.35</v>
      </c>
      <c r="AO524" t="s">
        <v>3190</v>
      </c>
      <c r="AP524">
        <v>3.1781016156348998E-2</v>
      </c>
      <c r="AQ524">
        <f>(Table2[[#This Row],[Sharpe Ratio]]-AVERAGE(Table2[Sharpe Ratio]))/_xlfn.STDEV.P(Table2[Sharpe Ratio])</f>
        <v>-0.39842483957671665</v>
      </c>
      <c r="AR5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4">
        <f>_xlfn.RANK.AVG(Table2[[#This Row],[1Y Return vs Nifty Z-Score]],Table2[1Y Return vs Nifty Z-Score])</f>
        <v>568</v>
      </c>
      <c r="AT524">
        <f>_xlfn.RANK.AVG(Table2[[#This Row],[6M Return vs Nifty Z-Score]],Table2[6M Return vs Nifty Z-Score])</f>
        <v>434</v>
      </c>
      <c r="AU524">
        <f>_xlfn.RANK.AVG(Table2[[#This Row],[Sharpe Ratio Z-Score]],Table2[Sharpe Ratio Z-Score])</f>
        <v>442</v>
      </c>
      <c r="AV524">
        <f>(Table2[[#This Row],[Rank 1Y]]+Table2[[#This Row],[Rank 6M]]+Table2[[#This Row],[Rank Sharpe]])/3</f>
        <v>481.33333333333331</v>
      </c>
    </row>
    <row r="525" spans="1:48" x14ac:dyDescent="0.3">
      <c r="A525" t="s">
        <v>1703</v>
      </c>
      <c r="B525" t="s">
        <v>1704</v>
      </c>
      <c r="C525" t="s">
        <v>3159</v>
      </c>
      <c r="D525" t="s">
        <v>268</v>
      </c>
      <c r="E525">
        <v>5034.6434742000001</v>
      </c>
      <c r="F525">
        <v>294.25</v>
      </c>
      <c r="G525">
        <v>0.56590941022746899</v>
      </c>
      <c r="H525">
        <f>(Table2[[#This Row],[1Y Return vs Nifty]]-AVERAGE(Table2[1Y Return vs Nifty]))/_xlfn.STDEV.P(Table2[1Y Return vs Nifty])</f>
        <v>-0.39764334446991162</v>
      </c>
      <c r="I525">
        <v>8.2963386982614704</v>
      </c>
      <c r="J525">
        <f>(Table2[[#This Row],[1M Return vs Nifty]]-AVERAGE(Table2[1M Return vs Nifty]))/_xlfn.STDEV.P(Table2[1M Return vs Nifty])</f>
        <v>0.9822768262652618</v>
      </c>
      <c r="K525">
        <v>0.39686742800050401</v>
      </c>
      <c r="L525">
        <f>(Table2[[#This Row],[6M Return vs Nifty]]-AVERAGE(Table2[6M Return vs Nifty]))/_xlfn.STDEV.P(Table2[6M Return vs Nifty])</f>
        <v>-0.25390543623150685</v>
      </c>
      <c r="M525">
        <v>4.8005386675441901</v>
      </c>
      <c r="N525">
        <f>(Table2[[#This Row],[1W Return vs Nifty]]-AVERAGE(Table2[1W Return vs Nifty]))/_xlfn.STDEV.P(Table2[1W Return vs Nifty])</f>
        <v>1.0274064529028901</v>
      </c>
      <c r="O525">
        <v>289.55</v>
      </c>
      <c r="P525">
        <v>287.99074221672402</v>
      </c>
      <c r="Q525">
        <v>274.81357542839601</v>
      </c>
      <c r="R525">
        <v>67.838281499389396</v>
      </c>
      <c r="S525" s="1">
        <f>(Table2[[#This Row],[Close Price]]-Table2[[#This Row],[20D EMA]])/Table2[[#This Row],[20D EMA]]</f>
        <v>1.623208426869276E-2</v>
      </c>
      <c r="T525" s="1">
        <f>(Table2[[#This Row],[Close Price]]-Table2[[#This Row],[50D EMA]])/Table2[[#This Row],[50D EMA]]</f>
        <v>2.1734232618372346E-2</v>
      </c>
      <c r="U525" s="1">
        <f>(Table2[[#This Row],[Close Price]]-Table2[[#This Row],[200D EMA]])/Table2[[#This Row],[200D EMA]]</f>
        <v>7.0725853121721957E-2</v>
      </c>
      <c r="V525">
        <v>0.58903827718305801</v>
      </c>
      <c r="W525">
        <v>289.25</v>
      </c>
      <c r="X525">
        <v>298.7</v>
      </c>
      <c r="Y525">
        <v>285.25</v>
      </c>
      <c r="Z525">
        <v>306.55</v>
      </c>
      <c r="AA525">
        <v>267.89999999999998</v>
      </c>
      <c r="AB525">
        <v>306.55</v>
      </c>
      <c r="AC525" s="1">
        <f>(Table2[[#This Row],[Close Price]]/Table2[[#This Row],[Day Low]])-1</f>
        <v>1.728608470181503E-2</v>
      </c>
      <c r="AD525" s="1">
        <f>(Table2[[#This Row],[Day High]]/Table2[[#This Row],[Close Price]])-1</f>
        <v>1.5123194562446818E-2</v>
      </c>
      <c r="AE525" s="1">
        <f>(Table2[[#This Row],[Close Price]]/Table2[[#This Row],[Current Week Low]])-1</f>
        <v>3.1551270815074473E-2</v>
      </c>
      <c r="AF525" s="1">
        <f>(Table2[[#This Row],[Current Week High]]/Table2[[#This Row],[Close Price]])-1</f>
        <v>4.1801189464740984E-2</v>
      </c>
      <c r="AG525" s="1">
        <f>(Table2[[#This Row],[Close Price]]/Table2[[#This Row],[Current Month Low]])-1</f>
        <v>9.8357596117954582E-2</v>
      </c>
      <c r="AH525" s="1">
        <f>(Table2[[#This Row],[Current Month High]]/Table2[[#This Row],[Close Price]])-1</f>
        <v>4.1801189464740984E-2</v>
      </c>
      <c r="AI525">
        <v>14.1886151231945</v>
      </c>
      <c r="AJ525">
        <v>39.919163100332803</v>
      </c>
      <c r="AK525" t="str">
        <f>IF(AND(Table2[[#This Row],[20D EMA]]&gt;Table2[[#This Row],[50D EMA]],Table2[[#This Row],[50D EMA]]&gt;Table2[[#This Row],[200D EMA]]),"Uptrend","Downtrend/NoTrend")</f>
        <v>Uptrend</v>
      </c>
      <c r="AL525">
        <v>-7.0000000000000007E-2</v>
      </c>
      <c r="AM525" t="s">
        <v>3190</v>
      </c>
      <c r="AN525">
        <v>1</v>
      </c>
      <c r="AO525" t="s">
        <v>3191</v>
      </c>
      <c r="AP525">
        <v>-1.1362592213835E-2</v>
      </c>
      <c r="AQ525">
        <f>(Table2[[#This Row],[Sharpe Ratio]]-AVERAGE(Table2[Sharpe Ratio]))/_xlfn.STDEV.P(Table2[Sharpe Ratio])</f>
        <v>-0.90396868921831797</v>
      </c>
      <c r="AR5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0.45416580924841554</v>
      </c>
      <c r="AS525">
        <f>_xlfn.RANK.AVG(Table2[[#This Row],[1Y Return vs Nifty Z-Score]],Table2[1Y Return vs Nifty Z-Score])</f>
        <v>440</v>
      </c>
      <c r="AT525">
        <f>_xlfn.RANK.AVG(Table2[[#This Row],[6M Return vs Nifty Z-Score]],Table2[6M Return vs Nifty Z-Score])</f>
        <v>403</v>
      </c>
      <c r="AU525">
        <f>_xlfn.RANK.AVG(Table2[[#This Row],[Sharpe Ratio Z-Score]],Table2[Sharpe Ratio Z-Score])</f>
        <v>601</v>
      </c>
      <c r="AV525">
        <f>(Table2[[#This Row],[Rank 1Y]]+Table2[[#This Row],[Rank 6M]]+Table2[[#This Row],[Rank Sharpe]])/3</f>
        <v>481.33333333333331</v>
      </c>
    </row>
    <row r="526" spans="1:48" x14ac:dyDescent="0.3">
      <c r="A526" t="s">
        <v>749</v>
      </c>
      <c r="B526" t="s">
        <v>750</v>
      </c>
      <c r="C526" t="s">
        <v>3159</v>
      </c>
      <c r="D526" t="s">
        <v>172</v>
      </c>
      <c r="E526">
        <v>22844.299330825001</v>
      </c>
      <c r="F526">
        <v>7774.5</v>
      </c>
      <c r="G526">
        <v>-12.6791155691316</v>
      </c>
      <c r="H526">
        <f>(Table2[[#This Row],[1Y Return vs Nifty]]-AVERAGE(Table2[1Y Return vs Nifty]))/_xlfn.STDEV.P(Table2[1Y Return vs Nifty])</f>
        <v>-0.62331916400286913</v>
      </c>
      <c r="I526">
        <v>2.44579285342303</v>
      </c>
      <c r="J526">
        <f>(Table2[[#This Row],[1M Return vs Nifty]]-AVERAGE(Table2[1M Return vs Nifty]))/_xlfn.STDEV.P(Table2[1M Return vs Nifty])</f>
        <v>0.30892921842156412</v>
      </c>
      <c r="K526">
        <v>19.167803197027901</v>
      </c>
      <c r="L526">
        <f>(Table2[[#This Row],[6M Return vs Nifty]]-AVERAGE(Table2[6M Return vs Nifty]))/_xlfn.STDEV.P(Table2[6M Return vs Nifty])</f>
        <v>0.34227942680224882</v>
      </c>
      <c r="M526">
        <v>-3.03792214341658</v>
      </c>
      <c r="N526">
        <f>(Table2[[#This Row],[1W Return vs Nifty]]-AVERAGE(Table2[1W Return vs Nifty]))/_xlfn.STDEV.P(Table2[1W Return vs Nifty])</f>
        <v>-0.69902340499438376</v>
      </c>
      <c r="O526">
        <v>7805</v>
      </c>
      <c r="P526">
        <v>7694.4438066326602</v>
      </c>
      <c r="Q526">
        <v>7076.4120284109704</v>
      </c>
      <c r="R526">
        <v>45.684968883872401</v>
      </c>
      <c r="S526" s="1">
        <f>(Table2[[#This Row],[Close Price]]-Table2[[#This Row],[20D EMA]])/Table2[[#This Row],[20D EMA]]</f>
        <v>-3.9077514413837283E-3</v>
      </c>
      <c r="T526" s="1">
        <f>(Table2[[#This Row],[Close Price]]-Table2[[#This Row],[50D EMA]])/Table2[[#This Row],[50D EMA]]</f>
        <v>1.0404415884918264E-2</v>
      </c>
      <c r="U526" s="1">
        <f>(Table2[[#This Row],[Close Price]]-Table2[[#This Row],[200D EMA]])/Table2[[#This Row],[200D EMA]]</f>
        <v>9.8649989399470756E-2</v>
      </c>
      <c r="V526">
        <v>0.70667121585820503</v>
      </c>
      <c r="W526">
        <v>7700</v>
      </c>
      <c r="X526">
        <v>7810.35</v>
      </c>
      <c r="Y526">
        <v>7614.35</v>
      </c>
      <c r="Z526">
        <v>8045.7</v>
      </c>
      <c r="AA526">
        <v>7440.1</v>
      </c>
      <c r="AB526">
        <v>8180</v>
      </c>
      <c r="AC526" s="1">
        <f>(Table2[[#This Row],[Close Price]]/Table2[[#This Row],[Day Low]])-1</f>
        <v>9.6753246753247257E-3</v>
      </c>
      <c r="AD526" s="1">
        <f>(Table2[[#This Row],[Day High]]/Table2[[#This Row],[Close Price]])-1</f>
        <v>4.611229017943419E-3</v>
      </c>
      <c r="AE526" s="1">
        <f>(Table2[[#This Row],[Close Price]]/Table2[[#This Row],[Current Week Low]])-1</f>
        <v>2.1032655446623805E-2</v>
      </c>
      <c r="AF526" s="1">
        <f>(Table2[[#This Row],[Current Week High]]/Table2[[#This Row],[Close Price]])-1</f>
        <v>3.4883272236156726E-2</v>
      </c>
      <c r="AG526" s="1">
        <f>(Table2[[#This Row],[Close Price]]/Table2[[#This Row],[Current Month Low]])-1</f>
        <v>4.4945632451176776E-2</v>
      </c>
      <c r="AH526" s="1">
        <f>(Table2[[#This Row],[Current Month High]]/Table2[[#This Row],[Close Price]])-1</f>
        <v>5.2157695028619111E-2</v>
      </c>
      <c r="AI526">
        <v>5.2157695028619102</v>
      </c>
      <c r="AJ526">
        <v>50.2362387315574</v>
      </c>
      <c r="AK526" t="str">
        <f>IF(AND(Table2[[#This Row],[20D EMA]]&gt;Table2[[#This Row],[50D EMA]],Table2[[#This Row],[50D EMA]]&gt;Table2[[#This Row],[200D EMA]]),"Uptrend","Downtrend/NoTrend")</f>
        <v>Uptrend</v>
      </c>
      <c r="AL526">
        <v>0.01</v>
      </c>
      <c r="AM526" t="s">
        <v>3191</v>
      </c>
      <c r="AN526">
        <v>-2.85</v>
      </c>
      <c r="AO526" t="s">
        <v>3190</v>
      </c>
      <c r="AP526">
        <v>-8.8281880133029997E-2</v>
      </c>
      <c r="AQ526">
        <f>(Table2[[#This Row],[Sharpe Ratio]]-AVERAGE(Table2[Sharpe Ratio]))/_xlfn.STDEV.P(Table2[Sharpe Ratio])</f>
        <v>-1.8052858111592411</v>
      </c>
      <c r="AR5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-2.4764197349326809</v>
      </c>
      <c r="AS526">
        <f>_xlfn.RANK.AVG(Table2[[#This Row],[1Y Return vs Nifty Z-Score]],Table2[1Y Return vs Nifty Z-Score])</f>
        <v>529</v>
      </c>
      <c r="AT526">
        <f>_xlfn.RANK.AVG(Table2[[#This Row],[6M Return vs Nifty Z-Score]],Table2[6M Return vs Nifty Z-Score])</f>
        <v>207</v>
      </c>
      <c r="AU526">
        <f>_xlfn.RANK.AVG(Table2[[#This Row],[Sharpe Ratio Z-Score]],Table2[Sharpe Ratio Z-Score])</f>
        <v>709</v>
      </c>
      <c r="AV526">
        <f>(Table2[[#This Row],[Rank 1Y]]+Table2[[#This Row],[Rank 6M]]+Table2[[#This Row],[Rank Sharpe]])/3</f>
        <v>481.66666666666669</v>
      </c>
    </row>
    <row r="527" spans="1:48" x14ac:dyDescent="0.3">
      <c r="A527" t="s">
        <v>191</v>
      </c>
      <c r="B527" t="s">
        <v>192</v>
      </c>
      <c r="C527" t="s">
        <v>3153</v>
      </c>
      <c r="D527" t="s">
        <v>77</v>
      </c>
      <c r="E527">
        <v>140705.92868074999</v>
      </c>
      <c r="F527">
        <v>573.95000000000005</v>
      </c>
      <c r="G527">
        <v>6.2039194718813704</v>
      </c>
      <c r="H527">
        <f>(Table2[[#This Row],[1Y Return vs Nifty]]-AVERAGE(Table2[1Y Return vs Nifty]))/_xlfn.STDEV.P(Table2[1Y Return vs Nifty])</f>
        <v>-0.30157991362084619</v>
      </c>
      <c r="I527">
        <v>-6.4419981525176402</v>
      </c>
      <c r="J527">
        <f>(Table2[[#This Row],[1M Return vs Nifty]]-AVERAGE(Table2[1M Return vs Nifty]))/_xlfn.STDEV.P(Table2[1M Return vs Nifty])</f>
        <v>-0.71397923688858167</v>
      </c>
      <c r="K527">
        <v>-19.706987780692401</v>
      </c>
      <c r="L527">
        <f>(Table2[[#This Row],[6M Return vs Nifty]]-AVERAGE(Table2[6M Return vs Nifty]))/_xlfn.STDEV.P(Table2[6M Return vs Nifty])</f>
        <v>-0.89242523681713626</v>
      </c>
      <c r="M527">
        <v>-2.5721510962714</v>
      </c>
      <c r="N527">
        <f>(Table2[[#This Row],[1W Return vs Nifty]]-AVERAGE(Table2[1W Return vs Nifty]))/_xlfn.STDEV.P(Table2[1W Return vs Nifty])</f>
        <v>-0.59643680513397634</v>
      </c>
      <c r="O527">
        <v>600.15</v>
      </c>
      <c r="P527">
        <v>616.78241618939796</v>
      </c>
      <c r="Q527">
        <v>599.54987769713</v>
      </c>
      <c r="R527">
        <v>24.454244059828198</v>
      </c>
      <c r="S527" s="1">
        <f>(Table2[[#This Row],[Close Price]]-Table2[[#This Row],[20D EMA]])/Table2[[#This Row],[20D EMA]]</f>
        <v>-4.3655752728484432E-2</v>
      </c>
      <c r="T527" s="1">
        <f>(Table2[[#This Row],[Close Price]]-Table2[[#This Row],[50D EMA]])/Table2[[#This Row],[50D EMA]]</f>
        <v>-6.9444937250359592E-2</v>
      </c>
      <c r="U527" s="1">
        <f>(Table2[[#This Row],[Close Price]]-Table2[[#This Row],[200D EMA]])/Table2[[#This Row],[200D EMA]]</f>
        <v>-4.2698495403683576E-2</v>
      </c>
      <c r="V527">
        <v>1.5736599538393099</v>
      </c>
      <c r="W527">
        <v>558.95000000000005</v>
      </c>
      <c r="X527">
        <v>577.4</v>
      </c>
      <c r="Y527">
        <v>558.95000000000005</v>
      </c>
      <c r="Z527">
        <v>597</v>
      </c>
      <c r="AA527">
        <v>558.95000000000005</v>
      </c>
      <c r="AB527">
        <v>634.75</v>
      </c>
      <c r="AC527" s="1">
        <f>(Table2[[#This Row],[Close Price]]/Table2[[#This Row],[Day Low]])-1</f>
        <v>2.683603184542438E-2</v>
      </c>
      <c r="AD527" s="1">
        <f>(Table2[[#This Row],[Day High]]/Table2[[#This Row],[Close Price]])-1</f>
        <v>6.0109765659028813E-3</v>
      </c>
      <c r="AE527" s="1">
        <f>(Table2[[#This Row],[Close Price]]/Table2[[#This Row],[Current Week Low]])-1</f>
        <v>2.683603184542438E-2</v>
      </c>
      <c r="AF527" s="1">
        <f>(Table2[[#This Row],[Current Week High]]/Table2[[#This Row],[Close Price]])-1</f>
        <v>4.0160292708423917E-2</v>
      </c>
      <c r="AG527" s="1">
        <f>(Table2[[#This Row],[Close Price]]/Table2[[#This Row],[Current Month Low]])-1</f>
        <v>2.683603184542438E-2</v>
      </c>
      <c r="AH527" s="1">
        <f>(Table2[[#This Row],[Current Month High]]/Table2[[#This Row],[Close Price]])-1</f>
        <v>0.105932572523739</v>
      </c>
      <c r="AI527">
        <v>23.1727502395679</v>
      </c>
      <c r="AJ527">
        <v>42.049251330280903</v>
      </c>
      <c r="AK527" t="str">
        <f>IF(AND(Table2[[#This Row],[20D EMA]]&gt;Table2[[#This Row],[50D EMA]],Table2[[#This Row],[50D EMA]]&gt;Table2[[#This Row],[200D EMA]]),"Uptrend","Downtrend/NoTrend")</f>
        <v>Downtrend/NoTrend</v>
      </c>
      <c r="AL527">
        <v>-0.13</v>
      </c>
      <c r="AM527" t="s">
        <v>3190</v>
      </c>
      <c r="AN527">
        <v>-9.25</v>
      </c>
      <c r="AO527" t="s">
        <v>3190</v>
      </c>
      <c r="AP527">
        <v>4.1369369371705003E-2</v>
      </c>
      <c r="AQ527">
        <f>(Table2[[#This Row],[Sharpe Ratio]]-AVERAGE(Table2[Sharpe Ratio]))/_xlfn.STDEV.P(Table2[Sharpe Ratio])</f>
        <v>-0.28607139536261533</v>
      </c>
      <c r="AR5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7">
        <f>_xlfn.RANK.AVG(Table2[[#This Row],[1Y Return vs Nifty Z-Score]],Table2[1Y Return vs Nifty Z-Score])</f>
        <v>406</v>
      </c>
      <c r="AT527">
        <f>_xlfn.RANK.AVG(Table2[[#This Row],[6M Return vs Nifty Z-Score]],Table2[6M Return vs Nifty Z-Score])</f>
        <v>629</v>
      </c>
      <c r="AU527">
        <f>_xlfn.RANK.AVG(Table2[[#This Row],[Sharpe Ratio Z-Score]],Table2[Sharpe Ratio Z-Score])</f>
        <v>414</v>
      </c>
      <c r="AV527">
        <f>(Table2[[#This Row],[Rank 1Y]]+Table2[[#This Row],[Rank 6M]]+Table2[[#This Row],[Rank Sharpe]])/3</f>
        <v>483</v>
      </c>
    </row>
    <row r="528" spans="1:48" x14ac:dyDescent="0.3">
      <c r="A528" t="s">
        <v>1258</v>
      </c>
      <c r="B528" t="s">
        <v>1259</v>
      </c>
      <c r="C528" t="s">
        <v>3153</v>
      </c>
      <c r="D528" t="s">
        <v>77</v>
      </c>
      <c r="E528">
        <v>9491.8558738899992</v>
      </c>
      <c r="F528">
        <v>823.35</v>
      </c>
      <c r="G528">
        <v>-4.8562330409822403</v>
      </c>
      <c r="H528">
        <f>(Table2[[#This Row],[1Y Return vs Nifty]]-AVERAGE(Table2[1Y Return vs Nifty]))/_xlfn.STDEV.P(Table2[1Y Return vs Nifty])</f>
        <v>-0.4900287075181588</v>
      </c>
      <c r="I528">
        <v>5.0372516862206203</v>
      </c>
      <c r="J528">
        <f>(Table2[[#This Row],[1M Return vs Nifty]]-AVERAGE(Table2[1M Return vs Nifty]))/_xlfn.STDEV.P(Table2[1M Return vs Nifty])</f>
        <v>0.60718388596324957</v>
      </c>
      <c r="K528">
        <v>-11.0566687792608</v>
      </c>
      <c r="L528">
        <f>(Table2[[#This Row],[6M Return vs Nifty]]-AVERAGE(Table2[6M Return vs Nifty]))/_xlfn.STDEV.P(Table2[6M Return vs Nifty])</f>
        <v>-0.61768191487916946</v>
      </c>
      <c r="M528">
        <v>-1.53924801694201</v>
      </c>
      <c r="N528">
        <f>(Table2[[#This Row],[1W Return vs Nifty]]-AVERAGE(Table2[1W Return vs Nifty]))/_xlfn.STDEV.P(Table2[1W Return vs Nifty])</f>
        <v>-0.36893873383217923</v>
      </c>
      <c r="O528">
        <v>802.97</v>
      </c>
      <c r="P528">
        <v>802.61782527258094</v>
      </c>
      <c r="Q528">
        <v>810.22645625720497</v>
      </c>
      <c r="R528">
        <v>51.473914043582603</v>
      </c>
      <c r="S528" s="1">
        <f>(Table2[[#This Row],[Close Price]]-Table2[[#This Row],[20D EMA]])/Table2[[#This Row],[20D EMA]]</f>
        <v>2.5380773876981698E-2</v>
      </c>
      <c r="T528" s="1">
        <f>(Table2[[#This Row],[Close Price]]-Table2[[#This Row],[50D EMA]])/Table2[[#This Row],[50D EMA]]</f>
        <v>2.5830693107741689E-2</v>
      </c>
      <c r="U528" s="1">
        <f>(Table2[[#This Row],[Close Price]]-Table2[[#This Row],[200D EMA]])/Table2[[#This Row],[200D EMA]]</f>
        <v>1.6197377463355755E-2</v>
      </c>
      <c r="V528">
        <v>1.3154424804717599</v>
      </c>
      <c r="W528">
        <v>790.4</v>
      </c>
      <c r="X528">
        <v>826</v>
      </c>
      <c r="Y528">
        <v>790.4</v>
      </c>
      <c r="Z528">
        <v>838</v>
      </c>
      <c r="AA528">
        <v>771.8</v>
      </c>
      <c r="AB528">
        <v>838</v>
      </c>
      <c r="AC528" s="1">
        <f>(Table2[[#This Row],[Close Price]]/Table2[[#This Row],[Day Low]])-1</f>
        <v>4.1687753036437236E-2</v>
      </c>
      <c r="AD528" s="1">
        <f>(Table2[[#This Row],[Day High]]/Table2[[#This Row],[Close Price]])-1</f>
        <v>3.218558328778709E-3</v>
      </c>
      <c r="AE528" s="1">
        <f>(Table2[[#This Row],[Close Price]]/Table2[[#This Row],[Current Week Low]])-1</f>
        <v>4.1687753036437236E-2</v>
      </c>
      <c r="AF528" s="1">
        <f>(Table2[[#This Row],[Current Week High]]/Table2[[#This Row],[Close Price]])-1</f>
        <v>1.7793162081739311E-2</v>
      </c>
      <c r="AG528" s="1">
        <f>(Table2[[#This Row],[Close Price]]/Table2[[#This Row],[Current Month Low]])-1</f>
        <v>6.6791915003887148E-2</v>
      </c>
      <c r="AH528" s="1">
        <f>(Table2[[#This Row],[Current Month High]]/Table2[[#This Row],[Close Price]])-1</f>
        <v>1.7793162081739311E-2</v>
      </c>
      <c r="AI528">
        <v>21.442885771543001</v>
      </c>
      <c r="AJ528">
        <v>26.7569856054191</v>
      </c>
      <c r="AK528" t="str">
        <f>IF(AND(Table2[[#This Row],[20D EMA]]&gt;Table2[[#This Row],[50D EMA]],Table2[[#This Row],[50D EMA]]&gt;Table2[[#This Row],[200D EMA]]),"Uptrend","Downtrend/NoTrend")</f>
        <v>Downtrend/NoTrend</v>
      </c>
      <c r="AL528">
        <v>-0.04</v>
      </c>
      <c r="AM528" t="s">
        <v>3190</v>
      </c>
      <c r="AN528">
        <v>4.84</v>
      </c>
      <c r="AO528" t="s">
        <v>3191</v>
      </c>
      <c r="AP528">
        <v>2.7773459059323002E-2</v>
      </c>
      <c r="AQ528">
        <f>(Table2[[#This Row],[Sharpe Ratio]]-AVERAGE(Table2[Sharpe Ratio]))/_xlfn.STDEV.P(Table2[Sharpe Ratio])</f>
        <v>-0.4453841904290014</v>
      </c>
      <c r="AR5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8">
        <f>_xlfn.RANK.AVG(Table2[[#This Row],[1Y Return vs Nifty Z-Score]],Table2[1Y Return vs Nifty Z-Score])</f>
        <v>482</v>
      </c>
      <c r="AT528">
        <f>_xlfn.RANK.AVG(Table2[[#This Row],[6M Return vs Nifty Z-Score]],Table2[6M Return vs Nifty Z-Score])</f>
        <v>526</v>
      </c>
      <c r="AU528">
        <f>_xlfn.RANK.AVG(Table2[[#This Row],[Sharpe Ratio Z-Score]],Table2[Sharpe Ratio Z-Score])</f>
        <v>449</v>
      </c>
      <c r="AV528">
        <f>(Table2[[#This Row],[Rank 1Y]]+Table2[[#This Row],[Rank 6M]]+Table2[[#This Row],[Rank Sharpe]])/3</f>
        <v>485.66666666666669</v>
      </c>
    </row>
    <row r="529" spans="1:48" x14ac:dyDescent="0.3">
      <c r="A529" t="s">
        <v>1311</v>
      </c>
      <c r="B529" t="s">
        <v>1312</v>
      </c>
      <c r="C529" t="s">
        <v>3148</v>
      </c>
      <c r="D529" t="s">
        <v>48</v>
      </c>
      <c r="E529">
        <v>8881.3886679999996</v>
      </c>
      <c r="F529">
        <v>315.10000000000002</v>
      </c>
      <c r="G529">
        <v>-13.1249030807497</v>
      </c>
      <c r="H529">
        <f>(Table2[[#This Row],[1Y Return vs Nifty]]-AVERAGE(Table2[1Y Return vs Nifty]))/_xlfn.STDEV.P(Table2[1Y Return vs Nifty])</f>
        <v>-0.63091473004964915</v>
      </c>
      <c r="I529">
        <v>-4.7258189932522097</v>
      </c>
      <c r="J529">
        <f>(Table2[[#This Row],[1M Return vs Nifty]]-AVERAGE(Table2[1M Return vs Nifty]))/_xlfn.STDEV.P(Table2[1M Return vs Nifty])</f>
        <v>-0.51646174669711797</v>
      </c>
      <c r="K529">
        <v>7.6874617639542802</v>
      </c>
      <c r="L529">
        <f>(Table2[[#This Row],[6M Return vs Nifty]]-AVERAGE(Table2[6M Return vs Nifty]))/_xlfn.STDEV.P(Table2[6M Return vs Nifty])</f>
        <v>-2.2348414296180601E-2</v>
      </c>
      <c r="M529">
        <v>-1.7270941560433799</v>
      </c>
      <c r="N529">
        <f>(Table2[[#This Row],[1W Return vs Nifty]]-AVERAGE(Table2[1W Return vs Nifty]))/_xlfn.STDEV.P(Table2[1W Return vs Nifty])</f>
        <v>-0.41031205839889084</v>
      </c>
      <c r="O529">
        <v>325.89</v>
      </c>
      <c r="P529">
        <v>333.89460964859899</v>
      </c>
      <c r="Q529">
        <v>314.25292456547601</v>
      </c>
      <c r="R529">
        <v>39.289498110095103</v>
      </c>
      <c r="S529" s="1">
        <f>(Table2[[#This Row],[Close Price]]-Table2[[#This Row],[20D EMA]])/Table2[[#This Row],[20D EMA]]</f>
        <v>-3.310933136948039E-2</v>
      </c>
      <c r="T529" s="1">
        <f>(Table2[[#This Row],[Close Price]]-Table2[[#This Row],[50D EMA]])/Table2[[#This Row],[50D EMA]]</f>
        <v>-5.6289047817750015E-2</v>
      </c>
      <c r="U529" s="1">
        <f>(Table2[[#This Row],[Close Price]]-Table2[[#This Row],[200D EMA]])/Table2[[#This Row],[200D EMA]]</f>
        <v>2.6955212451730843E-3</v>
      </c>
      <c r="V529">
        <v>0.34968651883086499</v>
      </c>
      <c r="W529">
        <v>308.39999999999998</v>
      </c>
      <c r="X529">
        <v>322</v>
      </c>
      <c r="Y529">
        <v>308.39999999999998</v>
      </c>
      <c r="Z529">
        <v>331.55</v>
      </c>
      <c r="AA529">
        <v>305.3</v>
      </c>
      <c r="AB529">
        <v>346</v>
      </c>
      <c r="AC529" s="1">
        <f>(Table2[[#This Row],[Close Price]]/Table2[[#This Row],[Day Low]])-1</f>
        <v>2.1725032425421675E-2</v>
      </c>
      <c r="AD529" s="1">
        <f>(Table2[[#This Row],[Day High]]/Table2[[#This Row],[Close Price]])-1</f>
        <v>2.1897810218977964E-2</v>
      </c>
      <c r="AE529" s="1">
        <f>(Table2[[#This Row],[Close Price]]/Table2[[#This Row],[Current Week Low]])-1</f>
        <v>2.1725032425421675E-2</v>
      </c>
      <c r="AF529" s="1">
        <f>(Table2[[#This Row],[Current Week High]]/Table2[[#This Row],[Close Price]])-1</f>
        <v>5.2205649000317322E-2</v>
      </c>
      <c r="AG529" s="1">
        <f>(Table2[[#This Row],[Close Price]]/Table2[[#This Row],[Current Month Low]])-1</f>
        <v>3.2099574189321967E-2</v>
      </c>
      <c r="AH529" s="1">
        <f>(Table2[[#This Row],[Current Month High]]/Table2[[#This Row],[Close Price]])-1</f>
        <v>9.8064106632814951E-2</v>
      </c>
      <c r="AI529">
        <v>31.831164709615901</v>
      </c>
      <c r="AJ529">
        <v>33.093980992608202</v>
      </c>
      <c r="AK529" t="str">
        <f>IF(AND(Table2[[#This Row],[20D EMA]]&gt;Table2[[#This Row],[50D EMA]],Table2[[#This Row],[50D EMA]]&gt;Table2[[#This Row],[200D EMA]]),"Uptrend","Downtrend/NoTrend")</f>
        <v>Downtrend/NoTrend</v>
      </c>
      <c r="AL529">
        <v>-0.2</v>
      </c>
      <c r="AM529" t="s">
        <v>3190</v>
      </c>
      <c r="AN529">
        <v>-6.84</v>
      </c>
      <c r="AO529" t="s">
        <v>3190</v>
      </c>
      <c r="AP529">
        <v>-1.2430890321671001E-2</v>
      </c>
      <c r="AQ529">
        <f>(Table2[[#This Row],[Sharpe Ratio]]-AVERAGE(Table2[Sharpe Ratio]))/_xlfn.STDEV.P(Table2[Sharpe Ratio])</f>
        <v>-0.91648668570498848</v>
      </c>
      <c r="AR5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29">
        <f>_xlfn.RANK.AVG(Table2[[#This Row],[1Y Return vs Nifty Z-Score]],Table2[1Y Return vs Nifty Z-Score])</f>
        <v>532</v>
      </c>
      <c r="AT529">
        <f>_xlfn.RANK.AVG(Table2[[#This Row],[6M Return vs Nifty Z-Score]],Table2[6M Return vs Nifty Z-Score])</f>
        <v>322</v>
      </c>
      <c r="AU529">
        <f>_xlfn.RANK.AVG(Table2[[#This Row],[Sharpe Ratio Z-Score]],Table2[Sharpe Ratio Z-Score])</f>
        <v>604</v>
      </c>
      <c r="AV529">
        <f>(Table2[[#This Row],[Rank 1Y]]+Table2[[#This Row],[Rank 6M]]+Table2[[#This Row],[Rank Sharpe]])/3</f>
        <v>486</v>
      </c>
    </row>
    <row r="530" spans="1:48" x14ac:dyDescent="0.3">
      <c r="A530" t="s">
        <v>1211</v>
      </c>
      <c r="B530" t="s">
        <v>1212</v>
      </c>
      <c r="C530" t="s">
        <v>3157</v>
      </c>
      <c r="D530" t="s">
        <v>286</v>
      </c>
      <c r="E530">
        <v>9960.8820293399895</v>
      </c>
      <c r="F530">
        <v>123.27</v>
      </c>
      <c r="G530">
        <v>-24.849484498807598</v>
      </c>
      <c r="H530">
        <f>(Table2[[#This Row],[1Y Return vs Nifty]]-AVERAGE(Table2[1Y Return vs Nifty]))/_xlfn.STDEV.P(Table2[1Y Return vs Nifty])</f>
        <v>-0.83068441899508594</v>
      </c>
      <c r="I530">
        <v>-1.4721580979575899</v>
      </c>
      <c r="J530">
        <f>(Table2[[#This Row],[1M Return vs Nifty]]-AVERAGE(Table2[1M Return vs Nifty]))/_xlfn.STDEV.P(Table2[1M Return vs Nifty])</f>
        <v>-0.14199330585684028</v>
      </c>
      <c r="K530">
        <v>-21.241385116004601</v>
      </c>
      <c r="L530">
        <f>(Table2[[#This Row],[6M Return vs Nifty]]-AVERAGE(Table2[6M Return vs Nifty]))/_xlfn.STDEV.P(Table2[6M Return vs Nifty])</f>
        <v>-0.94115932639310118</v>
      </c>
      <c r="M530">
        <v>0.960807994585269</v>
      </c>
      <c r="N530">
        <f>(Table2[[#This Row],[1W Return vs Nifty]]-AVERAGE(Table2[1W Return vs Nifty]))/_xlfn.STDEV.P(Table2[1W Return vs Nifty])</f>
        <v>0.18170142994599847</v>
      </c>
      <c r="O530">
        <v>124.12</v>
      </c>
      <c r="P530">
        <v>127.79957563810601</v>
      </c>
      <c r="Q530">
        <v>130.59709475135699</v>
      </c>
      <c r="R530">
        <v>58.698338132535</v>
      </c>
      <c r="S530" s="1">
        <f>(Table2[[#This Row],[Close Price]]-Table2[[#This Row],[20D EMA]])/Table2[[#This Row],[20D EMA]]</f>
        <v>-6.8482114083146025E-3</v>
      </c>
      <c r="T530" s="1">
        <f>(Table2[[#This Row],[Close Price]]-Table2[[#This Row],[50D EMA]])/Table2[[#This Row],[50D EMA]]</f>
        <v>-3.544280656246112E-2</v>
      </c>
      <c r="U530" s="1">
        <f>(Table2[[#This Row],[Close Price]]-Table2[[#This Row],[200D EMA]])/Table2[[#This Row],[200D EMA]]</f>
        <v>-5.6104576945658749E-2</v>
      </c>
      <c r="V530">
        <v>0.66679917948559497</v>
      </c>
      <c r="W530">
        <v>121</v>
      </c>
      <c r="X530">
        <v>125.49</v>
      </c>
      <c r="Y530">
        <v>121</v>
      </c>
      <c r="Z530">
        <v>127.4</v>
      </c>
      <c r="AA530">
        <v>112.29</v>
      </c>
      <c r="AB530">
        <v>127.4</v>
      </c>
      <c r="AC530" s="1">
        <f>(Table2[[#This Row],[Close Price]]/Table2[[#This Row],[Day Low]])-1</f>
        <v>1.8760330578512452E-2</v>
      </c>
      <c r="AD530" s="1">
        <f>(Table2[[#This Row],[Day High]]/Table2[[#This Row],[Close Price]])-1</f>
        <v>1.8009247992212263E-2</v>
      </c>
      <c r="AE530" s="1">
        <f>(Table2[[#This Row],[Close Price]]/Table2[[#This Row],[Current Week Low]])-1</f>
        <v>1.8760330578512452E-2</v>
      </c>
      <c r="AF530" s="1">
        <f>(Table2[[#This Row],[Current Week High]]/Table2[[#This Row],[Close Price]])-1</f>
        <v>3.3503691084611154E-2</v>
      </c>
      <c r="AG530" s="1">
        <f>(Table2[[#This Row],[Close Price]]/Table2[[#This Row],[Current Month Low]])-1</f>
        <v>9.7782527384450812E-2</v>
      </c>
      <c r="AH530" s="1">
        <f>(Table2[[#This Row],[Current Month High]]/Table2[[#This Row],[Close Price]])-1</f>
        <v>3.3503691084611154E-2</v>
      </c>
      <c r="AI530">
        <v>28.1739271517806</v>
      </c>
      <c r="AJ530">
        <v>22.352357320099198</v>
      </c>
      <c r="AK530" t="str">
        <f>IF(AND(Table2[[#This Row],[20D EMA]]&gt;Table2[[#This Row],[50D EMA]],Table2[[#This Row],[50D EMA]]&gt;Table2[[#This Row],[200D EMA]]),"Uptrend","Downtrend/NoTrend")</f>
        <v>Downtrend/NoTrend</v>
      </c>
      <c r="AL530">
        <v>-0.2</v>
      </c>
      <c r="AM530" t="s">
        <v>3190</v>
      </c>
      <c r="AN530">
        <v>1.26</v>
      </c>
      <c r="AO530" t="s">
        <v>3191</v>
      </c>
      <c r="AP530">
        <v>0.10634392201285001</v>
      </c>
      <c r="AQ530">
        <f>(Table2[[#This Row],[Sharpe Ratio]]-AVERAGE(Table2[Sharpe Ratio]))/_xlfn.STDEV.P(Table2[Sharpe Ratio])</f>
        <v>0.47528090482296226</v>
      </c>
      <c r="AR5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0">
        <f>_xlfn.RANK.AVG(Table2[[#This Row],[1Y Return vs Nifty Z-Score]],Table2[1Y Return vs Nifty Z-Score])</f>
        <v>604</v>
      </c>
      <c r="AT530">
        <f>_xlfn.RANK.AVG(Table2[[#This Row],[6M Return vs Nifty Z-Score]],Table2[6M Return vs Nifty Z-Score])</f>
        <v>637</v>
      </c>
      <c r="AU530">
        <f>_xlfn.RANK.AVG(Table2[[#This Row],[Sharpe Ratio Z-Score]],Table2[Sharpe Ratio Z-Score])</f>
        <v>218</v>
      </c>
      <c r="AV530">
        <f>(Table2[[#This Row],[Rank 1Y]]+Table2[[#This Row],[Rank 6M]]+Table2[[#This Row],[Rank Sharpe]])/3</f>
        <v>486.33333333333331</v>
      </c>
    </row>
    <row r="531" spans="1:48" x14ac:dyDescent="0.3">
      <c r="A531" t="s">
        <v>1068</v>
      </c>
      <c r="B531" t="s">
        <v>1069</v>
      </c>
      <c r="C531" t="s">
        <v>3147</v>
      </c>
      <c r="D531" t="s">
        <v>127</v>
      </c>
      <c r="E531">
        <v>12644.3433342399</v>
      </c>
      <c r="F531">
        <v>1961.5</v>
      </c>
      <c r="G531">
        <v>-1.3719365361587299</v>
      </c>
      <c r="H531">
        <f>(Table2[[#This Row],[1Y Return vs Nifty]]-AVERAGE(Table2[1Y Return vs Nifty]))/_xlfn.STDEV.P(Table2[1Y Return vs Nifty])</f>
        <v>-0.43066140013691478</v>
      </c>
      <c r="I531">
        <v>-5.7711048762004404</v>
      </c>
      <c r="J531">
        <f>(Table2[[#This Row],[1M Return vs Nifty]]-AVERAGE(Table2[1M Return vs Nifty]))/_xlfn.STDEV.P(Table2[1M Return vs Nifty])</f>
        <v>-0.63676517948141653</v>
      </c>
      <c r="K531">
        <v>7.4539959012518304</v>
      </c>
      <c r="L531">
        <f>(Table2[[#This Row],[6M Return vs Nifty]]-AVERAGE(Table2[6M Return vs Nifty]))/_xlfn.STDEV.P(Table2[6M Return vs Nifty])</f>
        <v>-2.9763538139286134E-2</v>
      </c>
      <c r="M531">
        <v>1.6150266235825299</v>
      </c>
      <c r="N531">
        <f>(Table2[[#This Row],[1W Return vs Nifty]]-AVERAGE(Table2[1W Return vs Nifty]))/_xlfn.STDEV.P(Table2[1W Return vs Nifty])</f>
        <v>0.32579382281911545</v>
      </c>
      <c r="O531">
        <v>2005.94</v>
      </c>
      <c r="P531">
        <v>2070.9287591677198</v>
      </c>
      <c r="Q531">
        <v>1911.89162546015</v>
      </c>
      <c r="R531">
        <v>49.412443980568298</v>
      </c>
      <c r="S531" s="1">
        <f>(Table2[[#This Row],[Close Price]]-Table2[[#This Row],[20D EMA]])/Table2[[#This Row],[20D EMA]]</f>
        <v>-2.2154202020000624E-2</v>
      </c>
      <c r="T531" s="1">
        <f>(Table2[[#This Row],[Close Price]]-Table2[[#This Row],[50D EMA]])/Table2[[#This Row],[50D EMA]]</f>
        <v>-5.2840426636258535E-2</v>
      </c>
      <c r="U531" s="1">
        <f>(Table2[[#This Row],[Close Price]]-Table2[[#This Row],[200D EMA]])/Table2[[#This Row],[200D EMA]]</f>
        <v>2.5947273307350992E-2</v>
      </c>
      <c r="V531">
        <v>0.88227463928642702</v>
      </c>
      <c r="W531">
        <v>1936.85</v>
      </c>
      <c r="X531">
        <v>2000.65</v>
      </c>
      <c r="Y531">
        <v>1924</v>
      </c>
      <c r="Z531">
        <v>2025.15</v>
      </c>
      <c r="AA531">
        <v>1890.15</v>
      </c>
      <c r="AB531">
        <v>2033.6</v>
      </c>
      <c r="AC531" s="1">
        <f>(Table2[[#This Row],[Close Price]]/Table2[[#This Row],[Day Low]])-1</f>
        <v>1.272685029816456E-2</v>
      </c>
      <c r="AD531" s="1">
        <f>(Table2[[#This Row],[Day High]]/Table2[[#This Row],[Close Price]])-1</f>
        <v>1.9959214886566379E-2</v>
      </c>
      <c r="AE531" s="1">
        <f>(Table2[[#This Row],[Close Price]]/Table2[[#This Row],[Current Week Low]])-1</f>
        <v>1.9490644490644415E-2</v>
      </c>
      <c r="AF531" s="1">
        <f>(Table2[[#This Row],[Current Week High]]/Table2[[#This Row],[Close Price]])-1</f>
        <v>3.2449655875605554E-2</v>
      </c>
      <c r="AG531" s="1">
        <f>(Table2[[#This Row],[Close Price]]/Table2[[#This Row],[Current Month Low]])-1</f>
        <v>3.7748326852366176E-2</v>
      </c>
      <c r="AH531" s="1">
        <f>(Table2[[#This Row],[Current Month High]]/Table2[[#This Row],[Close Price]])-1</f>
        <v>3.6757583482029066E-2</v>
      </c>
      <c r="AI531">
        <v>26.6377772113178</v>
      </c>
      <c r="AJ531">
        <v>36.201090164218897</v>
      </c>
      <c r="AK531" t="str">
        <f>IF(AND(Table2[[#This Row],[20D EMA]]&gt;Table2[[#This Row],[50D EMA]],Table2[[#This Row],[50D EMA]]&gt;Table2[[#This Row],[200D EMA]]),"Uptrend","Downtrend/NoTrend")</f>
        <v>Downtrend/NoTrend</v>
      </c>
      <c r="AL531">
        <v>-0.17</v>
      </c>
      <c r="AM531" t="s">
        <v>3190</v>
      </c>
      <c r="AN531">
        <v>0.64</v>
      </c>
      <c r="AO531" t="s">
        <v>3191</v>
      </c>
      <c r="AP531">
        <v>-5.7031987925925003E-2</v>
      </c>
      <c r="AQ531">
        <f>(Table2[[#This Row],[Sharpe Ratio]]-AVERAGE(Table2[Sharpe Ratio]))/_xlfn.STDEV.P(Table2[Sharpe Ratio])</f>
        <v>-1.4391089566015018</v>
      </c>
      <c r="AR5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1">
        <f>_xlfn.RANK.AVG(Table2[[#This Row],[1Y Return vs Nifty Z-Score]],Table2[1Y Return vs Nifty Z-Score])</f>
        <v>454</v>
      </c>
      <c r="AT531">
        <f>_xlfn.RANK.AVG(Table2[[#This Row],[6M Return vs Nifty Z-Score]],Table2[6M Return vs Nifty Z-Score])</f>
        <v>326</v>
      </c>
      <c r="AU531">
        <f>_xlfn.RANK.AVG(Table2[[#This Row],[Sharpe Ratio Z-Score]],Table2[Sharpe Ratio Z-Score])</f>
        <v>681</v>
      </c>
      <c r="AV531">
        <f>(Table2[[#This Row],[Rank 1Y]]+Table2[[#This Row],[Rank 6M]]+Table2[[#This Row],[Rank Sharpe]])/3</f>
        <v>487</v>
      </c>
    </row>
    <row r="532" spans="1:48" x14ac:dyDescent="0.3">
      <c r="A532" t="s">
        <v>308</v>
      </c>
      <c r="B532" t="s">
        <v>309</v>
      </c>
      <c r="C532" t="s">
        <v>3145</v>
      </c>
      <c r="D532" t="s">
        <v>310</v>
      </c>
      <c r="E532">
        <v>87266.496052300005</v>
      </c>
      <c r="F532">
        <v>83.36</v>
      </c>
      <c r="G532">
        <v>-5.1852528789430501</v>
      </c>
      <c r="H532">
        <f>(Table2[[#This Row],[1Y Return vs Nifty]]-AVERAGE(Table2[1Y Return vs Nifty]))/_xlfn.STDEV.P(Table2[1Y Return vs Nifty])</f>
        <v>-0.49563472348944765</v>
      </c>
      <c r="I532">
        <v>-9.1114991791254294</v>
      </c>
      <c r="J532">
        <f>(Table2[[#This Row],[1M Return vs Nifty]]-AVERAGE(Table2[1M Return vs Nifty]))/_xlfn.STDEV.P(Table2[1M Return vs Nifty])</f>
        <v>-1.0212158910528202</v>
      </c>
      <c r="K532">
        <v>-14.750309444253899</v>
      </c>
      <c r="L532">
        <f>(Table2[[#This Row],[6M Return vs Nifty]]-AVERAGE(Table2[6M Return vs Nifty]))/_xlfn.STDEV.P(Table2[6M Return vs Nifty])</f>
        <v>-0.73499586667417471</v>
      </c>
      <c r="M532">
        <v>-3.1346647495154101</v>
      </c>
      <c r="N532">
        <f>(Table2[[#This Row],[1W Return vs Nifty]]-AVERAGE(Table2[1W Return vs Nifty]))/_xlfn.STDEV.P(Table2[1W Return vs Nifty])</f>
        <v>-0.720331073390999</v>
      </c>
      <c r="O532">
        <v>84.94</v>
      </c>
      <c r="P532">
        <v>88.0237836167788</v>
      </c>
      <c r="Q532">
        <v>84.441653856687793</v>
      </c>
      <c r="R532">
        <v>31.078163917554399</v>
      </c>
      <c r="S532" s="1">
        <f>(Table2[[#This Row],[Close Price]]-Table2[[#This Row],[20D EMA]])/Table2[[#This Row],[20D EMA]]</f>
        <v>-1.8601365669884604E-2</v>
      </c>
      <c r="T532" s="1">
        <f>(Table2[[#This Row],[Close Price]]-Table2[[#This Row],[50D EMA]])/Table2[[#This Row],[50D EMA]]</f>
        <v>-5.2983221410739335E-2</v>
      </c>
      <c r="U532" s="1">
        <f>(Table2[[#This Row],[Close Price]]-Table2[[#This Row],[200D EMA]])/Table2[[#This Row],[200D EMA]]</f>
        <v>-1.2809482136903061E-2</v>
      </c>
      <c r="V532">
        <v>0.29602003459852799</v>
      </c>
      <c r="W532">
        <v>80.400000000000006</v>
      </c>
      <c r="X532">
        <v>83.75</v>
      </c>
      <c r="Y532">
        <v>80.400000000000006</v>
      </c>
      <c r="Z532">
        <v>83.96</v>
      </c>
      <c r="AA532">
        <v>79.05</v>
      </c>
      <c r="AB532">
        <v>88.21</v>
      </c>
      <c r="AC532" s="1">
        <f>(Table2[[#This Row],[Close Price]]/Table2[[#This Row],[Day Low]])-1</f>
        <v>3.6815920398009849E-2</v>
      </c>
      <c r="AD532" s="1">
        <f>(Table2[[#This Row],[Day High]]/Table2[[#This Row],[Close Price]])-1</f>
        <v>4.678502879078783E-3</v>
      </c>
      <c r="AE532" s="1">
        <f>(Table2[[#This Row],[Close Price]]/Table2[[#This Row],[Current Week Low]])-1</f>
        <v>3.6815920398009849E-2</v>
      </c>
      <c r="AF532" s="1">
        <f>(Table2[[#This Row],[Current Week High]]/Table2[[#This Row],[Close Price]])-1</f>
        <v>7.1976967370441791E-3</v>
      </c>
      <c r="AG532" s="1">
        <f>(Table2[[#This Row],[Close Price]]/Table2[[#This Row],[Current Month Low]])-1</f>
        <v>5.452245414294743E-2</v>
      </c>
      <c r="AH532" s="1">
        <f>(Table2[[#This Row],[Current Month High]]/Table2[[#This Row],[Close Price]])-1</f>
        <v>5.8181381957773448E-2</v>
      </c>
      <c r="AI532">
        <v>29.438579654510502</v>
      </c>
      <c r="AJ532">
        <v>40.100840336134397</v>
      </c>
      <c r="AK532" t="str">
        <f>IF(AND(Table2[[#This Row],[20D EMA]]&gt;Table2[[#This Row],[50D EMA]],Table2[[#This Row],[50D EMA]]&gt;Table2[[#This Row],[200D EMA]]),"Uptrend","Downtrend/NoTrend")</f>
        <v>Downtrend/NoTrend</v>
      </c>
      <c r="AL532">
        <v>-0.2</v>
      </c>
      <c r="AM532" t="s">
        <v>3190</v>
      </c>
      <c r="AN532">
        <v>-5.04</v>
      </c>
      <c r="AO532" t="s">
        <v>3190</v>
      </c>
      <c r="AP532">
        <v>4.2204549461200003E-2</v>
      </c>
      <c r="AQ532">
        <f>(Table2[[#This Row],[Sharpe Ratio]]-AVERAGE(Table2[Sharpe Ratio]))/_xlfn.STDEV.P(Table2[Sharpe Ratio])</f>
        <v>-0.27628500582457405</v>
      </c>
      <c r="AR5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2">
        <f>_xlfn.RANK.AVG(Table2[[#This Row],[1Y Return vs Nifty Z-Score]],Table2[1Y Return vs Nifty Z-Score])</f>
        <v>484</v>
      </c>
      <c r="AT532">
        <f>_xlfn.RANK.AVG(Table2[[#This Row],[6M Return vs Nifty Z-Score]],Table2[6M Return vs Nifty Z-Score])</f>
        <v>572</v>
      </c>
      <c r="AU532">
        <f>_xlfn.RANK.AVG(Table2[[#This Row],[Sharpe Ratio Z-Score]],Table2[Sharpe Ratio Z-Score])</f>
        <v>410</v>
      </c>
      <c r="AV532">
        <f>(Table2[[#This Row],[Rank 1Y]]+Table2[[#This Row],[Rank 6M]]+Table2[[#This Row],[Rank Sharpe]])/3</f>
        <v>488.66666666666669</v>
      </c>
    </row>
    <row r="533" spans="1:48" x14ac:dyDescent="0.3">
      <c r="A533" t="s">
        <v>173</v>
      </c>
      <c r="B533" t="s">
        <v>174</v>
      </c>
      <c r="C533" t="s">
        <v>3145</v>
      </c>
      <c r="D533" t="s">
        <v>43</v>
      </c>
      <c r="E533">
        <v>156233.58449353001</v>
      </c>
      <c r="F533">
        <v>742.45</v>
      </c>
      <c r="G533">
        <v>-11.2395164448345</v>
      </c>
      <c r="H533">
        <f>(Table2[[#This Row],[1Y Return vs Nifty]]-AVERAGE(Table2[1Y Return vs Nifty]))/_xlfn.STDEV.P(Table2[1Y Return vs Nifty])</f>
        <v>-0.59879050417165169</v>
      </c>
      <c r="I533">
        <v>5.7914183148941802</v>
      </c>
      <c r="J533">
        <f>(Table2[[#This Row],[1M Return vs Nifty]]-AVERAGE(Table2[1M Return vs Nifty]))/_xlfn.STDEV.P(Table2[1M Return vs Nifty])</f>
        <v>0.6939819914393226</v>
      </c>
      <c r="K533">
        <v>9.5930335241722897</v>
      </c>
      <c r="L533">
        <f>(Table2[[#This Row],[6M Return vs Nifty]]-AVERAGE(Table2[6M Return vs Nifty]))/_xlfn.STDEV.P(Table2[6M Return vs Nifty])</f>
        <v>3.8174569365673969E-2</v>
      </c>
      <c r="M533">
        <v>1.02322927965132</v>
      </c>
      <c r="N533">
        <f>(Table2[[#This Row],[1W Return vs Nifty]]-AVERAGE(Table2[1W Return vs Nifty]))/_xlfn.STDEV.P(Table2[1W Return vs Nifty])</f>
        <v>0.19544978857217862</v>
      </c>
      <c r="O533">
        <v>721.7</v>
      </c>
      <c r="P533">
        <v>708.972056405432</v>
      </c>
      <c r="Q533">
        <v>654.87403213552795</v>
      </c>
      <c r="R533">
        <v>54.668662231488597</v>
      </c>
      <c r="S533" s="1">
        <f>(Table2[[#This Row],[Close Price]]-Table2[[#This Row],[20D EMA]])/Table2[[#This Row],[20D EMA]]</f>
        <v>2.8751558819454064E-2</v>
      </c>
      <c r="T533" s="1">
        <f>(Table2[[#This Row],[Close Price]]-Table2[[#This Row],[50D EMA]])/Table2[[#This Row],[50D EMA]]</f>
        <v>4.7220399297970901E-2</v>
      </c>
      <c r="U533" s="1">
        <f>(Table2[[#This Row],[Close Price]]-Table2[[#This Row],[200D EMA]])/Table2[[#This Row],[200D EMA]]</f>
        <v>0.13372948623247288</v>
      </c>
      <c r="V533">
        <v>0.83963084576033797</v>
      </c>
      <c r="W533">
        <v>720.1</v>
      </c>
      <c r="X533">
        <v>744</v>
      </c>
      <c r="Y533">
        <v>711.3</v>
      </c>
      <c r="Z533">
        <v>746.45</v>
      </c>
      <c r="AA533">
        <v>696.5</v>
      </c>
      <c r="AB533">
        <v>746.45</v>
      </c>
      <c r="AC533" s="1">
        <f>(Table2[[#This Row],[Close Price]]/Table2[[#This Row],[Day Low]])-1</f>
        <v>3.1037355922788556E-2</v>
      </c>
      <c r="AD533" s="1">
        <f>(Table2[[#This Row],[Day High]]/Table2[[#This Row],[Close Price]])-1</f>
        <v>2.0876826722338038E-3</v>
      </c>
      <c r="AE533" s="1">
        <f>(Table2[[#This Row],[Close Price]]/Table2[[#This Row],[Current Week Low]])-1</f>
        <v>4.3793054969773815E-2</v>
      </c>
      <c r="AF533" s="1">
        <f>(Table2[[#This Row],[Current Week High]]/Table2[[#This Row],[Close Price]])-1</f>
        <v>5.3875681864099523E-3</v>
      </c>
      <c r="AG533" s="1">
        <f>(Table2[[#This Row],[Close Price]]/Table2[[#This Row],[Current Month Low]])-1</f>
        <v>6.5972720746590108E-2</v>
      </c>
      <c r="AH533" s="1">
        <f>(Table2[[#This Row],[Current Month High]]/Table2[[#This Row],[Close Price]])-1</f>
        <v>5.3875681864099523E-3</v>
      </c>
      <c r="AI533">
        <v>2.5254225873796199</v>
      </c>
      <c r="AJ533">
        <v>45.179898318341799</v>
      </c>
      <c r="AK533" t="str">
        <f>IF(AND(Table2[[#This Row],[20D EMA]]&gt;Table2[[#This Row],[50D EMA]],Table2[[#This Row],[50D EMA]]&gt;Table2[[#This Row],[200D EMA]]),"Uptrend","Downtrend/NoTrend")</f>
        <v>Uptrend</v>
      </c>
      <c r="AL533">
        <v>0.01</v>
      </c>
      <c r="AM533" t="s">
        <v>3191</v>
      </c>
      <c r="AN533">
        <v>4.54</v>
      </c>
      <c r="AO533" t="s">
        <v>3191</v>
      </c>
      <c r="AP533">
        <v>-3.4205984172803003E-2</v>
      </c>
      <c r="AQ533">
        <f>(Table2[[#This Row],[Sharpe Ratio]]-AVERAGE(Table2[Sharpe Ratio]))/_xlfn.STDEV.P(Table2[Sharpe Ratio])</f>
        <v>-1.1716406977976839</v>
      </c>
      <c r="AR5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-0.84282485259216045</v>
      </c>
      <c r="AS533">
        <f>_xlfn.RANK.AVG(Table2[[#This Row],[1Y Return vs Nifty Z-Score]],Table2[1Y Return vs Nifty Z-Score])</f>
        <v>523</v>
      </c>
      <c r="AT533">
        <f>_xlfn.RANK.AVG(Table2[[#This Row],[6M Return vs Nifty Z-Score]],Table2[6M Return vs Nifty Z-Score])</f>
        <v>305</v>
      </c>
      <c r="AU533">
        <f>_xlfn.RANK.AVG(Table2[[#This Row],[Sharpe Ratio Z-Score]],Table2[Sharpe Ratio Z-Score])</f>
        <v>639</v>
      </c>
      <c r="AV533">
        <f>(Table2[[#This Row],[Rank 1Y]]+Table2[[#This Row],[Rank 6M]]+Table2[[#This Row],[Rank Sharpe]])/3</f>
        <v>489</v>
      </c>
    </row>
    <row r="534" spans="1:48" x14ac:dyDescent="0.3">
      <c r="A534" t="s">
        <v>1991</v>
      </c>
      <c r="B534" t="s">
        <v>1992</v>
      </c>
      <c r="C534" t="s">
        <v>3154</v>
      </c>
      <c r="D534" t="s">
        <v>268</v>
      </c>
      <c r="E534">
        <v>3494.9227944599902</v>
      </c>
      <c r="F534">
        <v>1157.05</v>
      </c>
      <c r="G534">
        <v>-26.602353921445001</v>
      </c>
      <c r="H534">
        <f>(Table2[[#This Row],[1Y Return vs Nifty]]-AVERAGE(Table2[1Y Return vs Nifty]))/_xlfn.STDEV.P(Table2[1Y Return vs Nifty])</f>
        <v>-0.86055074571809531</v>
      </c>
      <c r="I534">
        <v>-6.3075234840476098</v>
      </c>
      <c r="J534">
        <f>(Table2[[#This Row],[1M Return vs Nifty]]-AVERAGE(Table2[1M Return vs Nifty]))/_xlfn.STDEV.P(Table2[1M Return vs Nifty])</f>
        <v>-0.69850235682793671</v>
      </c>
      <c r="K534">
        <v>21.226483483021902</v>
      </c>
      <c r="L534">
        <f>(Table2[[#This Row],[6M Return vs Nifty]]-AVERAGE(Table2[6M Return vs Nifty]))/_xlfn.STDEV.P(Table2[6M Return vs Nifty])</f>
        <v>0.40766529991150513</v>
      </c>
      <c r="M534">
        <v>-5.5814447082406398</v>
      </c>
      <c r="N534">
        <f>(Table2[[#This Row],[1W Return vs Nifty]]-AVERAGE(Table2[1W Return vs Nifty]))/_xlfn.STDEV.P(Table2[1W Return vs Nifty])</f>
        <v>-1.2592371262912152</v>
      </c>
      <c r="O534">
        <v>1156.4000000000001</v>
      </c>
      <c r="P534">
        <v>1156.0847474782499</v>
      </c>
      <c r="Q534">
        <v>1086.04655252522</v>
      </c>
      <c r="R534">
        <v>35.332702163031399</v>
      </c>
      <c r="S534" s="1">
        <f>(Table2[[#This Row],[Close Price]]-Table2[[#This Row],[20D EMA]])/Table2[[#This Row],[20D EMA]]</f>
        <v>5.6208924247653363E-4</v>
      </c>
      <c r="T534" s="1">
        <f>(Table2[[#This Row],[Close Price]]-Table2[[#This Row],[50D EMA]])/Table2[[#This Row],[50D EMA]]</f>
        <v>8.3493232122948391E-4</v>
      </c>
      <c r="U534" s="1">
        <f>(Table2[[#This Row],[Close Price]]-Table2[[#This Row],[200D EMA]])/Table2[[#This Row],[200D EMA]]</f>
        <v>6.5377904206487591E-2</v>
      </c>
      <c r="V534">
        <v>0.38941759393290099</v>
      </c>
      <c r="W534">
        <v>1089.25</v>
      </c>
      <c r="X534">
        <v>1159.8</v>
      </c>
      <c r="Y534">
        <v>1089.25</v>
      </c>
      <c r="Z534">
        <v>1186</v>
      </c>
      <c r="AA534">
        <v>1071.4000000000001</v>
      </c>
      <c r="AB534">
        <v>1194.8</v>
      </c>
      <c r="AC534" s="1">
        <f>(Table2[[#This Row],[Close Price]]/Table2[[#This Row],[Day Low]])-1</f>
        <v>6.2244663759467578E-2</v>
      </c>
      <c r="AD534" s="1">
        <f>(Table2[[#This Row],[Day High]]/Table2[[#This Row],[Close Price]])-1</f>
        <v>2.3767339354392458E-3</v>
      </c>
      <c r="AE534" s="1">
        <f>(Table2[[#This Row],[Close Price]]/Table2[[#This Row],[Current Week Low]])-1</f>
        <v>6.2244663759467578E-2</v>
      </c>
      <c r="AF534" s="1">
        <f>(Table2[[#This Row],[Current Week High]]/Table2[[#This Row],[Close Price]])-1</f>
        <v>2.5020526338533466E-2</v>
      </c>
      <c r="AG534" s="1">
        <f>(Table2[[#This Row],[Close Price]]/Table2[[#This Row],[Current Month Low]])-1</f>
        <v>7.9942131790180948E-2</v>
      </c>
      <c r="AH534" s="1">
        <f>(Table2[[#This Row],[Current Month High]]/Table2[[#This Row],[Close Price]])-1</f>
        <v>3.262607493193892E-2</v>
      </c>
      <c r="AI534">
        <v>18.836696771963101</v>
      </c>
      <c r="AJ534">
        <v>53.934677043836899</v>
      </c>
      <c r="AK534" t="str">
        <f>IF(AND(Table2[[#This Row],[20D EMA]]&gt;Table2[[#This Row],[50D EMA]],Table2[[#This Row],[50D EMA]]&gt;Table2[[#This Row],[200D EMA]]),"Uptrend","Downtrend/NoTrend")</f>
        <v>Uptrend</v>
      </c>
      <c r="AL534">
        <v>-0.04</v>
      </c>
      <c r="AM534" t="s">
        <v>3190</v>
      </c>
      <c r="AN534">
        <v>-1.52</v>
      </c>
      <c r="AO534" t="s">
        <v>3190</v>
      </c>
      <c r="AP534">
        <v>-5.2683667832125997E-2</v>
      </c>
      <c r="AQ534">
        <f>(Table2[[#This Row],[Sharpe Ratio]]-AVERAGE(Table2[Sharpe Ratio]))/_xlfn.STDEV.P(Table2[Sharpe Ratio])</f>
        <v>-1.3881566472621587</v>
      </c>
      <c r="AR5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-3.7987815761879009</v>
      </c>
      <c r="AS534">
        <f>_xlfn.RANK.AVG(Table2[[#This Row],[1Y Return vs Nifty Z-Score]],Table2[1Y Return vs Nifty Z-Score])</f>
        <v>615</v>
      </c>
      <c r="AT534">
        <f>_xlfn.RANK.AVG(Table2[[#This Row],[6M Return vs Nifty Z-Score]],Table2[6M Return vs Nifty Z-Score])</f>
        <v>187</v>
      </c>
      <c r="AU534">
        <f>_xlfn.RANK.AVG(Table2[[#This Row],[Sharpe Ratio Z-Score]],Table2[Sharpe Ratio Z-Score])</f>
        <v>676</v>
      </c>
      <c r="AV534">
        <f>(Table2[[#This Row],[Rank 1Y]]+Table2[[#This Row],[Rank 6M]]+Table2[[#This Row],[Rank Sharpe]])/3</f>
        <v>492.66666666666669</v>
      </c>
    </row>
    <row r="535" spans="1:48" x14ac:dyDescent="0.3">
      <c r="A535" t="s">
        <v>1913</v>
      </c>
      <c r="B535" t="s">
        <v>1914</v>
      </c>
      <c r="C535" t="s">
        <v>3154</v>
      </c>
      <c r="D535" t="s">
        <v>138</v>
      </c>
      <c r="E535">
        <v>3800.3928281499998</v>
      </c>
      <c r="F535">
        <v>590.35</v>
      </c>
      <c r="G535">
        <v>-16.238932320439101</v>
      </c>
      <c r="H535">
        <f>(Table2[[#This Row],[1Y Return vs Nifty]]-AVERAGE(Table2[1Y Return vs Nifty]))/_xlfn.STDEV.P(Table2[1Y Return vs Nifty])</f>
        <v>-0.68397322573475927</v>
      </c>
      <c r="I535">
        <v>-1.6646917680859299</v>
      </c>
      <c r="J535">
        <f>(Table2[[#This Row],[1M Return vs Nifty]]-AVERAGE(Table2[1M Return vs Nifty]))/_xlfn.STDEV.P(Table2[1M Return vs Nifty])</f>
        <v>-0.1641522786516027</v>
      </c>
      <c r="K535">
        <v>2.6472585402690698</v>
      </c>
      <c r="L535">
        <f>(Table2[[#This Row],[6M Return vs Nifty]]-AVERAGE(Table2[6M Return vs Nifty]))/_xlfn.STDEV.P(Table2[6M Return vs Nifty])</f>
        <v>-0.18243062359835208</v>
      </c>
      <c r="M535">
        <v>-6.7831177223893899</v>
      </c>
      <c r="N535">
        <f>(Table2[[#This Row],[1W Return vs Nifty]]-AVERAGE(Table2[1W Return vs Nifty]))/_xlfn.STDEV.P(Table2[1W Return vs Nifty])</f>
        <v>-1.5239069665938969</v>
      </c>
      <c r="O535">
        <v>585.95000000000005</v>
      </c>
      <c r="P535">
        <v>561.21306914091497</v>
      </c>
      <c r="Q535">
        <v>528.77984558530204</v>
      </c>
      <c r="R535">
        <v>42.650971618759897</v>
      </c>
      <c r="S535" s="1">
        <f>(Table2[[#This Row],[Close Price]]-Table2[[#This Row],[20D EMA]])/Table2[[#This Row],[20D EMA]]</f>
        <v>7.5091731376396914E-3</v>
      </c>
      <c r="T535" s="1">
        <f>(Table2[[#This Row],[Close Price]]-Table2[[#This Row],[50D EMA]])/Table2[[#This Row],[50D EMA]]</f>
        <v>5.1917769669346497E-2</v>
      </c>
      <c r="U535" s="1">
        <f>(Table2[[#This Row],[Close Price]]-Table2[[#This Row],[200D EMA]])/Table2[[#This Row],[200D EMA]]</f>
        <v>0.1164381640653238</v>
      </c>
      <c r="V535">
        <v>1.1314725885619299</v>
      </c>
      <c r="W535">
        <v>559.54999999999995</v>
      </c>
      <c r="X535">
        <v>610</v>
      </c>
      <c r="Y535">
        <v>559.54999999999995</v>
      </c>
      <c r="Z535">
        <v>659</v>
      </c>
      <c r="AA535">
        <v>527.45000000000005</v>
      </c>
      <c r="AB535">
        <v>659</v>
      </c>
      <c r="AC535" s="1">
        <f>(Table2[[#This Row],[Close Price]]/Table2[[#This Row],[Day Low]])-1</f>
        <v>5.5044231972120494E-2</v>
      </c>
      <c r="AD535" s="1">
        <f>(Table2[[#This Row],[Day High]]/Table2[[#This Row],[Close Price]])-1</f>
        <v>3.3285339205556097E-2</v>
      </c>
      <c r="AE535" s="1">
        <f>(Table2[[#This Row],[Close Price]]/Table2[[#This Row],[Current Week Low]])-1</f>
        <v>5.5044231972120494E-2</v>
      </c>
      <c r="AF535" s="1">
        <f>(Table2[[#This Row],[Current Week High]]/Table2[[#This Row],[Close Price]])-1</f>
        <v>0.11628694842042853</v>
      </c>
      <c r="AG535" s="1">
        <f>(Table2[[#This Row],[Close Price]]/Table2[[#This Row],[Current Month Low]])-1</f>
        <v>0.11925300976395858</v>
      </c>
      <c r="AH535" s="1">
        <f>(Table2[[#This Row],[Current Month High]]/Table2[[#This Row],[Close Price]])-1</f>
        <v>0.11628694842042853</v>
      </c>
      <c r="AI535">
        <v>12.983823155754999</v>
      </c>
      <c r="AJ535">
        <v>38.905882352941099</v>
      </c>
      <c r="AK535" t="str">
        <f>IF(AND(Table2[[#This Row],[20D EMA]]&gt;Table2[[#This Row],[50D EMA]],Table2[[#This Row],[50D EMA]]&gt;Table2[[#This Row],[200D EMA]]),"Uptrend","Downtrend/NoTrend")</f>
        <v>Uptrend</v>
      </c>
      <c r="AL535">
        <v>0.11</v>
      </c>
      <c r="AM535" t="s">
        <v>3191</v>
      </c>
      <c r="AN535">
        <v>0.61</v>
      </c>
      <c r="AO535" t="s">
        <v>3191</v>
      </c>
      <c r="AQ535">
        <f>(Table2[[#This Row],[Sharpe Ratio]]-AVERAGE(Table2[Sharpe Ratio]))/_xlfn.STDEV.P(Table2[Sharpe Ratio])</f>
        <v>-0.77082524510946515</v>
      </c>
      <c r="AR5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-3.3252883396880764</v>
      </c>
      <c r="AS535">
        <f>_xlfn.RANK.AVG(Table2[[#This Row],[1Y Return vs Nifty Z-Score]],Table2[1Y Return vs Nifty Z-Score])</f>
        <v>548</v>
      </c>
      <c r="AT535">
        <f>_xlfn.RANK.AVG(Table2[[#This Row],[6M Return vs Nifty Z-Score]],Table2[6M Return vs Nifty Z-Score])</f>
        <v>388</v>
      </c>
      <c r="AU535">
        <f>_xlfn.RANK.AVG(Table2[[#This Row],[Sharpe Ratio Z-Score]],Table2[Sharpe Ratio Z-Score])</f>
        <v>548.5</v>
      </c>
      <c r="AV535">
        <f>(Table2[[#This Row],[Rank 1Y]]+Table2[[#This Row],[Rank 6M]]+Table2[[#This Row],[Rank Sharpe]])/3</f>
        <v>494.83333333333331</v>
      </c>
    </row>
    <row r="536" spans="1:48" x14ac:dyDescent="0.3">
      <c r="A536" t="s">
        <v>1846</v>
      </c>
      <c r="B536" t="s">
        <v>1847</v>
      </c>
      <c r="C536" t="s">
        <v>3154</v>
      </c>
      <c r="D536" t="s">
        <v>1848</v>
      </c>
      <c r="E536">
        <v>4167.7562871359996</v>
      </c>
      <c r="F536">
        <v>62.02</v>
      </c>
      <c r="G536">
        <v>-29.138012228655001</v>
      </c>
      <c r="H536">
        <f>(Table2[[#This Row],[1Y Return vs Nifty]]-AVERAGE(Table2[1Y Return vs Nifty]))/_xlfn.STDEV.P(Table2[1Y Return vs Nifty])</f>
        <v>-0.9037546481212192</v>
      </c>
      <c r="I536">
        <v>-8.3901147861511003</v>
      </c>
      <c r="J536">
        <f>(Table2[[#This Row],[1M Return vs Nifty]]-AVERAGE(Table2[1M Return vs Nifty]))/_xlfn.STDEV.P(Table2[1M Return vs Nifty])</f>
        <v>-0.93819073951527909</v>
      </c>
      <c r="K536">
        <v>-2.1452970768474402</v>
      </c>
      <c r="L536">
        <f>(Table2[[#This Row],[6M Return vs Nifty]]-AVERAGE(Table2[6M Return vs Nifty]))/_xlfn.STDEV.P(Table2[6M Return vs Nifty])</f>
        <v>-0.33464728180496151</v>
      </c>
      <c r="M536">
        <v>-1.87089057783418</v>
      </c>
      <c r="N536">
        <f>(Table2[[#This Row],[1W Return vs Nifty]]-AVERAGE(Table2[1W Return vs Nifty]))/_xlfn.STDEV.P(Table2[1W Return vs Nifty])</f>
        <v>-0.44198338291342887</v>
      </c>
      <c r="O536">
        <v>64.010000000000005</v>
      </c>
      <c r="P536">
        <v>66.368030623302602</v>
      </c>
      <c r="Q536">
        <v>64.7459151606745</v>
      </c>
      <c r="R536">
        <v>32.705345438207303</v>
      </c>
      <c r="S536" s="1">
        <f>(Table2[[#This Row],[Close Price]]-Table2[[#This Row],[20D EMA]])/Table2[[#This Row],[20D EMA]]</f>
        <v>-3.1088892360568689E-2</v>
      </c>
      <c r="T536" s="1">
        <f>(Table2[[#This Row],[Close Price]]-Table2[[#This Row],[50D EMA]])/Table2[[#This Row],[50D EMA]]</f>
        <v>-6.5513931669624589E-2</v>
      </c>
      <c r="U536" s="1">
        <f>(Table2[[#This Row],[Close Price]]-Table2[[#This Row],[200D EMA]])/Table2[[#This Row],[200D EMA]]</f>
        <v>-4.2101731883931549E-2</v>
      </c>
      <c r="V536">
        <v>0.53549075656271505</v>
      </c>
      <c r="W536">
        <v>60.5</v>
      </c>
      <c r="X536">
        <v>62.8</v>
      </c>
      <c r="Y536">
        <v>60.5</v>
      </c>
      <c r="Z536">
        <v>65.05</v>
      </c>
      <c r="AA536">
        <v>59.8</v>
      </c>
      <c r="AB536">
        <v>66.64</v>
      </c>
      <c r="AC536" s="1">
        <f>(Table2[[#This Row],[Close Price]]/Table2[[#This Row],[Day Low]])-1</f>
        <v>2.5123966942148801E-2</v>
      </c>
      <c r="AD536" s="1">
        <f>(Table2[[#This Row],[Day High]]/Table2[[#This Row],[Close Price]])-1</f>
        <v>1.2576588197355631E-2</v>
      </c>
      <c r="AE536" s="1">
        <f>(Table2[[#This Row],[Close Price]]/Table2[[#This Row],[Current Week Low]])-1</f>
        <v>2.5123966942148801E-2</v>
      </c>
      <c r="AF536" s="1">
        <f>(Table2[[#This Row],[Current Week High]]/Table2[[#This Row],[Close Price]])-1</f>
        <v>4.8855207997420047E-2</v>
      </c>
      <c r="AG536" s="1">
        <f>(Table2[[#This Row],[Close Price]]/Table2[[#This Row],[Current Month Low]])-1</f>
        <v>3.7123745819398035E-2</v>
      </c>
      <c r="AH536" s="1">
        <f>(Table2[[#This Row],[Current Month High]]/Table2[[#This Row],[Close Price]])-1</f>
        <v>7.4492099322799099E-2</v>
      </c>
      <c r="AI536">
        <v>35.746533376330198</v>
      </c>
      <c r="AJ536">
        <v>42.247706422018297</v>
      </c>
      <c r="AK536" t="str">
        <f>IF(AND(Table2[[#This Row],[20D EMA]]&gt;Table2[[#This Row],[50D EMA]],Table2[[#This Row],[50D EMA]]&gt;Table2[[#This Row],[200D EMA]]),"Uptrend","Downtrend/NoTrend")</f>
        <v>Downtrend/NoTrend</v>
      </c>
      <c r="AL536">
        <v>-0.16</v>
      </c>
      <c r="AM536" t="s">
        <v>3190</v>
      </c>
      <c r="AN536">
        <v>-5.27</v>
      </c>
      <c r="AO536" t="s">
        <v>3190</v>
      </c>
      <c r="AP536">
        <v>3.6506556430622998E-2</v>
      </c>
      <c r="AQ536">
        <f>(Table2[[#This Row],[Sharpe Ratio]]-AVERAGE(Table2[Sharpe Ratio]))/_xlfn.STDEV.P(Table2[Sharpe Ratio])</f>
        <v>-0.34305237741743438</v>
      </c>
      <c r="AR5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6">
        <f>_xlfn.RANK.AVG(Table2[[#This Row],[1Y Return vs Nifty Z-Score]],Table2[1Y Return vs Nifty Z-Score])</f>
        <v>628</v>
      </c>
      <c r="AT536">
        <f>_xlfn.RANK.AVG(Table2[[#This Row],[6M Return vs Nifty Z-Score]],Table2[6M Return vs Nifty Z-Score])</f>
        <v>430</v>
      </c>
      <c r="AU536">
        <f>_xlfn.RANK.AVG(Table2[[#This Row],[Sharpe Ratio Z-Score]],Table2[Sharpe Ratio Z-Score])</f>
        <v>428</v>
      </c>
      <c r="AV536">
        <f>(Table2[[#This Row],[Rank 1Y]]+Table2[[#This Row],[Rank 6M]]+Table2[[#This Row],[Rank Sharpe]])/3</f>
        <v>495.33333333333331</v>
      </c>
    </row>
    <row r="537" spans="1:48" x14ac:dyDescent="0.3">
      <c r="A537" t="s">
        <v>900</v>
      </c>
      <c r="B537" t="s">
        <v>901</v>
      </c>
      <c r="C537" t="s">
        <v>3144</v>
      </c>
      <c r="D537" t="s">
        <v>21</v>
      </c>
      <c r="E537">
        <v>17217.525761519999</v>
      </c>
      <c r="F537">
        <v>605.29999999999995</v>
      </c>
      <c r="G537">
        <v>-15.957308155106499</v>
      </c>
      <c r="H537">
        <f>(Table2[[#This Row],[1Y Return vs Nifty]]-AVERAGE(Table2[1Y Return vs Nifty]))/_xlfn.STDEV.P(Table2[1Y Return vs Nifty])</f>
        <v>-0.67917476258268783</v>
      </c>
      <c r="I537">
        <v>-5.1206311142758603</v>
      </c>
      <c r="J537">
        <f>(Table2[[#This Row],[1M Return vs Nifty]]-AVERAGE(Table2[1M Return vs Nifty]))/_xlfn.STDEV.P(Table2[1M Return vs Nifty])</f>
        <v>-0.56190123290736793</v>
      </c>
      <c r="K537">
        <v>-24.188518199832</v>
      </c>
      <c r="L537">
        <f>(Table2[[#This Row],[6M Return vs Nifty]]-AVERAGE(Table2[6M Return vs Nifty]))/_xlfn.STDEV.P(Table2[6M Return vs Nifty])</f>
        <v>-1.0347634042901153</v>
      </c>
      <c r="M537">
        <v>8.1711515871378495</v>
      </c>
      <c r="N537">
        <f>(Table2[[#This Row],[1W Return vs Nifty]]-AVERAGE(Table2[1W Return vs Nifty]))/_xlfn.STDEV.P(Table2[1W Return vs Nifty])</f>
        <v>1.7697877601697107</v>
      </c>
      <c r="O537">
        <v>617.99</v>
      </c>
      <c r="P537">
        <v>630.35312969016297</v>
      </c>
      <c r="Q537">
        <v>635.16863825453595</v>
      </c>
      <c r="R537">
        <v>53.8789059499261</v>
      </c>
      <c r="S537" s="1">
        <f>(Table2[[#This Row],[Close Price]]-Table2[[#This Row],[20D EMA]])/Table2[[#This Row],[20D EMA]]</f>
        <v>-2.0534312852958873E-2</v>
      </c>
      <c r="T537" s="1">
        <f>(Table2[[#This Row],[Close Price]]-Table2[[#This Row],[50D EMA]])/Table2[[#This Row],[50D EMA]]</f>
        <v>-3.9744594751956519E-2</v>
      </c>
      <c r="U537" s="1">
        <f>(Table2[[#This Row],[Close Price]]-Table2[[#This Row],[200D EMA]])/Table2[[#This Row],[200D EMA]]</f>
        <v>-4.7024737141644748E-2</v>
      </c>
      <c r="V537">
        <v>0.75807564904607905</v>
      </c>
      <c r="W537">
        <v>603.29999999999995</v>
      </c>
      <c r="X537">
        <v>614.6</v>
      </c>
      <c r="Y537">
        <v>591.1</v>
      </c>
      <c r="Z537">
        <v>633.79999999999995</v>
      </c>
      <c r="AA537">
        <v>570.29999999999995</v>
      </c>
      <c r="AB537">
        <v>637.29999999999995</v>
      </c>
      <c r="AC537" s="1">
        <f>(Table2[[#This Row],[Close Price]]/Table2[[#This Row],[Day Low]])-1</f>
        <v>3.3151002817835007E-3</v>
      </c>
      <c r="AD537" s="1">
        <f>(Table2[[#This Row],[Day High]]/Table2[[#This Row],[Close Price]])-1</f>
        <v>1.5364282174128663E-2</v>
      </c>
      <c r="AE537" s="1">
        <f>(Table2[[#This Row],[Close Price]]/Table2[[#This Row],[Current Week Low]])-1</f>
        <v>2.4023007951277098E-2</v>
      </c>
      <c r="AF537" s="1">
        <f>(Table2[[#This Row],[Current Week High]]/Table2[[#This Row],[Close Price]])-1</f>
        <v>4.7084090533619616E-2</v>
      </c>
      <c r="AG537" s="1">
        <f>(Table2[[#This Row],[Close Price]]/Table2[[#This Row],[Current Month Low]])-1</f>
        <v>6.1371208136068667E-2</v>
      </c>
      <c r="AH537" s="1">
        <f>(Table2[[#This Row],[Current Month High]]/Table2[[#This Row],[Close Price]])-1</f>
        <v>5.2866347265818625E-2</v>
      </c>
      <c r="AI537">
        <v>43.730381628944301</v>
      </c>
      <c r="AJ537">
        <v>28.896933560476899</v>
      </c>
      <c r="AK537" t="str">
        <f>IF(AND(Table2[[#This Row],[20D EMA]]&gt;Table2[[#This Row],[50D EMA]],Table2[[#This Row],[50D EMA]]&gt;Table2[[#This Row],[200D EMA]]),"Uptrend","Downtrend/NoTrend")</f>
        <v>Downtrend/NoTrend</v>
      </c>
      <c r="AL537">
        <v>-0.2</v>
      </c>
      <c r="AM537" t="s">
        <v>3190</v>
      </c>
      <c r="AN537">
        <v>-4.6500000000000004</v>
      </c>
      <c r="AO537" t="s">
        <v>3190</v>
      </c>
      <c r="AP537">
        <v>8.6205091850338006E-2</v>
      </c>
      <c r="AQ537">
        <f>(Table2[[#This Row],[Sharpe Ratio]]-AVERAGE(Table2[Sharpe Ratio]))/_xlfn.STDEV.P(Table2[Sharpe Ratio])</f>
        <v>0.23930013936916872</v>
      </c>
      <c r="AR5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37">
        <f>_xlfn.RANK.AVG(Table2[[#This Row],[1Y Return vs Nifty Z-Score]],Table2[1Y Return vs Nifty Z-Score])</f>
        <v>544</v>
      </c>
      <c r="AT537">
        <f>_xlfn.RANK.AVG(Table2[[#This Row],[6M Return vs Nifty Z-Score]],Table2[6M Return vs Nifty Z-Score])</f>
        <v>662</v>
      </c>
      <c r="AU537">
        <f>_xlfn.RANK.AVG(Table2[[#This Row],[Sharpe Ratio Z-Score]],Table2[Sharpe Ratio Z-Score])</f>
        <v>281</v>
      </c>
      <c r="AV537">
        <f>(Table2[[#This Row],[Rank 1Y]]+Table2[[#This Row],[Rank 6M]]+Table2[[#This Row],[Rank Sharpe]])/3</f>
        <v>495.66666666666669</v>
      </c>
    </row>
    <row r="538" spans="1:48" x14ac:dyDescent="0.3">
      <c r="A538" t="s">
        <v>1289</v>
      </c>
      <c r="B538" t="s">
        <v>1290</v>
      </c>
      <c r="C538" t="s">
        <v>3144</v>
      </c>
      <c r="D538" t="s">
        <v>21</v>
      </c>
      <c r="E538">
        <v>9216.1393004000001</v>
      </c>
      <c r="F538">
        <v>3017.6</v>
      </c>
      <c r="G538">
        <v>1.43514507466348</v>
      </c>
      <c r="H538">
        <f>(Table2[[#This Row],[1Y Return vs Nifty]]-AVERAGE(Table2[1Y Return vs Nifty]))/_xlfn.STDEV.P(Table2[1Y Return vs Nifty])</f>
        <v>-0.3828328423195137</v>
      </c>
      <c r="I538">
        <v>11.272819631388501</v>
      </c>
      <c r="J538">
        <f>(Table2[[#This Row],[1M Return vs Nifty]]-AVERAGE(Table2[1M Return vs Nifty]))/_xlfn.STDEV.P(Table2[1M Return vs Nifty])</f>
        <v>1.3248442326691694</v>
      </c>
      <c r="K538">
        <v>-4.9972040764022596</v>
      </c>
      <c r="L538">
        <f>(Table2[[#This Row],[6M Return vs Nifty]]-AVERAGE(Table2[6M Return vs Nifty]))/_xlfn.STDEV.P(Table2[6M Return vs Nifty])</f>
        <v>-0.42522687809339405</v>
      </c>
      <c r="M538">
        <v>11.004394209645699</v>
      </c>
      <c r="N538">
        <f>(Table2[[#This Row],[1W Return vs Nifty]]-AVERAGE(Table2[1W Return vs Nifty]))/_xlfn.STDEV.P(Table2[1W Return vs Nifty])</f>
        <v>2.3938126518072291</v>
      </c>
      <c r="O538">
        <v>2783.83</v>
      </c>
      <c r="P538">
        <v>2761.9269057667302</v>
      </c>
      <c r="Q538">
        <v>2668.0048081844602</v>
      </c>
      <c r="R538">
        <v>87.612286007788796</v>
      </c>
      <c r="S538" s="1">
        <f>(Table2[[#This Row],[Close Price]]-Table2[[#This Row],[20D EMA]])/Table2[[#This Row],[20D EMA]]</f>
        <v>8.3974236932571306E-2</v>
      </c>
      <c r="T538" s="1">
        <f>(Table2[[#This Row],[Close Price]]-Table2[[#This Row],[50D EMA]])/Table2[[#This Row],[50D EMA]]</f>
        <v>9.2570550545505129E-2</v>
      </c>
      <c r="U538" s="1">
        <f>(Table2[[#This Row],[Close Price]]-Table2[[#This Row],[200D EMA]])/Table2[[#This Row],[200D EMA]]</f>
        <v>0.13103244444804218</v>
      </c>
      <c r="V538">
        <v>1.6829617517119</v>
      </c>
      <c r="W538">
        <v>2912.6</v>
      </c>
      <c r="X538">
        <v>3055</v>
      </c>
      <c r="Y538">
        <v>2711.15</v>
      </c>
      <c r="Z538">
        <v>3055</v>
      </c>
      <c r="AA538">
        <v>2583.9499999999998</v>
      </c>
      <c r="AB538">
        <v>3055</v>
      </c>
      <c r="AC538" s="1">
        <f>(Table2[[#This Row],[Close Price]]/Table2[[#This Row],[Day Low]])-1</f>
        <v>3.6050264368605367E-2</v>
      </c>
      <c r="AD538" s="1">
        <f>(Table2[[#This Row],[Day High]]/Table2[[#This Row],[Close Price]])-1</f>
        <v>1.2393955461293737E-2</v>
      </c>
      <c r="AE538" s="1">
        <f>(Table2[[#This Row],[Close Price]]/Table2[[#This Row],[Current Week Low]])-1</f>
        <v>0.11303321468749417</v>
      </c>
      <c r="AF538" s="1">
        <f>(Table2[[#This Row],[Current Week High]]/Table2[[#This Row],[Close Price]])-1</f>
        <v>1.2393955461293737E-2</v>
      </c>
      <c r="AG538" s="1">
        <f>(Table2[[#This Row],[Close Price]]/Table2[[#This Row],[Current Month Low]])-1</f>
        <v>0.16782445480756203</v>
      </c>
      <c r="AH538" s="1">
        <f>(Table2[[#This Row],[Current Month High]]/Table2[[#This Row],[Close Price]])-1</f>
        <v>1.2393955461293737E-2</v>
      </c>
      <c r="AI538">
        <v>4.2218981972428304</v>
      </c>
      <c r="AJ538">
        <v>43.486840541118802</v>
      </c>
      <c r="AK538" t="str">
        <f>IF(AND(Table2[[#This Row],[20D EMA]]&gt;Table2[[#This Row],[50D EMA]],Table2[[#This Row],[50D EMA]]&gt;Table2[[#This Row],[200D EMA]]),"Uptrend","Downtrend/NoTrend")</f>
        <v>Uptrend</v>
      </c>
      <c r="AL538">
        <v>0.03</v>
      </c>
      <c r="AM538" t="s">
        <v>3191</v>
      </c>
      <c r="AN538">
        <v>14.08</v>
      </c>
      <c r="AO538" t="s">
        <v>3191</v>
      </c>
      <c r="AP538">
        <v>-5.9209742266979996E-3</v>
      </c>
      <c r="AQ538">
        <f>(Table2[[#This Row],[Sharpe Ratio]]-AVERAGE(Table2[Sharpe Ratio]))/_xlfn.STDEV.P(Table2[Sharpe Ratio])</f>
        <v>-0.84020544341161396</v>
      </c>
      <c r="AR5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2.0703917206518767</v>
      </c>
      <c r="AS538">
        <f>_xlfn.RANK.AVG(Table2[[#This Row],[1Y Return vs Nifty Z-Score]],Table2[1Y Return vs Nifty Z-Score])</f>
        <v>434</v>
      </c>
      <c r="AT538">
        <f>_xlfn.RANK.AVG(Table2[[#This Row],[6M Return vs Nifty Z-Score]],Table2[6M Return vs Nifty Z-Score])</f>
        <v>467</v>
      </c>
      <c r="AU538">
        <f>_xlfn.RANK.AVG(Table2[[#This Row],[Sharpe Ratio Z-Score]],Table2[Sharpe Ratio Z-Score])</f>
        <v>586</v>
      </c>
      <c r="AV538">
        <f>(Table2[[#This Row],[Rank 1Y]]+Table2[[#This Row],[Rank 6M]]+Table2[[#This Row],[Rank Sharpe]])/3</f>
        <v>495.66666666666669</v>
      </c>
    </row>
    <row r="539" spans="1:48" x14ac:dyDescent="0.3">
      <c r="A539" t="s">
        <v>58</v>
      </c>
      <c r="B539" t="s">
        <v>59</v>
      </c>
      <c r="C539" t="s">
        <v>3151</v>
      </c>
      <c r="D539" t="s">
        <v>60</v>
      </c>
      <c r="E539">
        <v>381802.62580124999</v>
      </c>
      <c r="F539">
        <v>12105.1</v>
      </c>
      <c r="G539">
        <v>-14.143788099695399</v>
      </c>
      <c r="H539">
        <f>(Table2[[#This Row],[1Y Return vs Nifty]]-AVERAGE(Table2[1Y Return vs Nifty]))/_xlfn.STDEV.P(Table2[1Y Return vs Nifty])</f>
        <v>-0.64827503794025387</v>
      </c>
      <c r="I539">
        <v>1.3231202990779201</v>
      </c>
      <c r="J539">
        <f>(Table2[[#This Row],[1M Return vs Nifty]]-AVERAGE(Table2[1M Return vs Nifty]))/_xlfn.STDEV.P(Table2[1M Return vs Nifty])</f>
        <v>0.17971924401772651</v>
      </c>
      <c r="K539">
        <v>-15.4118429325896</v>
      </c>
      <c r="L539">
        <f>(Table2[[#This Row],[6M Return vs Nifty]]-AVERAGE(Table2[6M Return vs Nifty]))/_xlfn.STDEV.P(Table2[6M Return vs Nifty])</f>
        <v>-0.75600687310393555</v>
      </c>
      <c r="M539">
        <v>-5.74169465623826</v>
      </c>
      <c r="N539">
        <f>(Table2[[#This Row],[1W Return vs Nifty]]-AVERAGE(Table2[1W Return vs Nifty]))/_xlfn.STDEV.P(Table2[1W Return vs Nifty])</f>
        <v>-1.2945323585596107</v>
      </c>
      <c r="O539">
        <v>12551.87</v>
      </c>
      <c r="P539">
        <v>12531.849740261099</v>
      </c>
      <c r="Q539">
        <v>11987.1815772712</v>
      </c>
      <c r="R539">
        <v>28.8267243952127</v>
      </c>
      <c r="S539" s="1">
        <f>(Table2[[#This Row],[Close Price]]-Table2[[#This Row],[20D EMA]])/Table2[[#This Row],[20D EMA]]</f>
        <v>-3.5593899554409059E-2</v>
      </c>
      <c r="T539" s="1">
        <f>(Table2[[#This Row],[Close Price]]-Table2[[#This Row],[50D EMA]])/Table2[[#This Row],[50D EMA]]</f>
        <v>-3.4053212343432358E-2</v>
      </c>
      <c r="U539" s="1">
        <f>(Table2[[#This Row],[Close Price]]-Table2[[#This Row],[200D EMA]])/Table2[[#This Row],[200D EMA]]</f>
        <v>9.8370431755521893E-3</v>
      </c>
      <c r="V539">
        <v>0.92080399733846896</v>
      </c>
      <c r="W539">
        <v>11844.45</v>
      </c>
      <c r="X539">
        <v>12141.25</v>
      </c>
      <c r="Y539">
        <v>11844.45</v>
      </c>
      <c r="Z539">
        <v>12799</v>
      </c>
      <c r="AA539">
        <v>11844.45</v>
      </c>
      <c r="AB539">
        <v>13300.45</v>
      </c>
      <c r="AC539" s="1">
        <f>(Table2[[#This Row],[Close Price]]/Table2[[#This Row],[Day Low]])-1</f>
        <v>2.2006087239170968E-2</v>
      </c>
      <c r="AD539" s="1">
        <f>(Table2[[#This Row],[Day High]]/Table2[[#This Row],[Close Price]])-1</f>
        <v>2.986344598557622E-3</v>
      </c>
      <c r="AE539" s="1">
        <f>(Table2[[#This Row],[Close Price]]/Table2[[#This Row],[Current Week Low]])-1</f>
        <v>2.2006087239170968E-2</v>
      </c>
      <c r="AF539" s="1">
        <f>(Table2[[#This Row],[Current Week High]]/Table2[[#This Row],[Close Price]])-1</f>
        <v>5.7322946526670471E-2</v>
      </c>
      <c r="AG539" s="1">
        <f>(Table2[[#This Row],[Close Price]]/Table2[[#This Row],[Current Month Low]])-1</f>
        <v>2.2006087239170968E-2</v>
      </c>
      <c r="AH539" s="1">
        <f>(Table2[[#This Row],[Current Month High]]/Table2[[#This Row],[Close Price]])-1</f>
        <v>9.874763529421493E-2</v>
      </c>
      <c r="AI539">
        <v>13.010218833384201</v>
      </c>
      <c r="AJ539">
        <v>24.312334084712401</v>
      </c>
      <c r="AK539" t="str">
        <f>IF(AND(Table2[[#This Row],[20D EMA]]&gt;Table2[[#This Row],[50D EMA]],Table2[[#This Row],[50D EMA]]&gt;Table2[[#This Row],[200D EMA]]),"Uptrend","Downtrend/NoTrend")</f>
        <v>Uptrend</v>
      </c>
      <c r="AL539">
        <v>-0.02</v>
      </c>
      <c r="AM539" t="s">
        <v>3190</v>
      </c>
      <c r="AN539">
        <v>-8.06</v>
      </c>
      <c r="AO539" t="s">
        <v>3190</v>
      </c>
      <c r="AP539">
        <v>5.4572799233043E-2</v>
      </c>
      <c r="AQ539">
        <f>(Table2[[#This Row],[Sharpe Ratio]]-AVERAGE(Table2[Sharpe Ratio]))/_xlfn.STDEV.P(Table2[Sharpe Ratio])</f>
        <v>-0.13135756838502219</v>
      </c>
      <c r="AR5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-2.6504525939710959</v>
      </c>
      <c r="AS539">
        <f>_xlfn.RANK.AVG(Table2[[#This Row],[1Y Return vs Nifty Z-Score]],Table2[1Y Return vs Nifty Z-Score])</f>
        <v>535</v>
      </c>
      <c r="AT539">
        <f>_xlfn.RANK.AVG(Table2[[#This Row],[6M Return vs Nifty Z-Score]],Table2[6M Return vs Nifty Z-Score])</f>
        <v>582</v>
      </c>
      <c r="AU539">
        <f>_xlfn.RANK.AVG(Table2[[#This Row],[Sharpe Ratio Z-Score]],Table2[Sharpe Ratio Z-Score])</f>
        <v>373</v>
      </c>
      <c r="AV539">
        <f>(Table2[[#This Row],[Rank 1Y]]+Table2[[#This Row],[Rank 6M]]+Table2[[#This Row],[Rank Sharpe]])/3</f>
        <v>496.66666666666669</v>
      </c>
    </row>
    <row r="540" spans="1:48" x14ac:dyDescent="0.3">
      <c r="A540" t="s">
        <v>134</v>
      </c>
      <c r="B540" t="s">
        <v>135</v>
      </c>
      <c r="C540" t="s">
        <v>3145</v>
      </c>
      <c r="D540" t="s">
        <v>54</v>
      </c>
      <c r="E540">
        <v>209118.34904802</v>
      </c>
      <c r="F540">
        <v>330.35</v>
      </c>
      <c r="G540">
        <v>26.5917712381973</v>
      </c>
      <c r="H540">
        <f>(Table2[[#This Row],[1Y Return vs Nifty]]-AVERAGE(Table2[1Y Return vs Nifty]))/_xlfn.STDEV.P(Table2[1Y Return vs Nifty])</f>
        <v>4.5799208959143793E-2</v>
      </c>
      <c r="I540">
        <v>-4.2022819759868</v>
      </c>
      <c r="J540">
        <f>(Table2[[#This Row],[1M Return vs Nifty]]-AVERAGE(Table2[1M Return vs Nifty]))/_xlfn.STDEV.P(Table2[1M Return vs Nifty])</f>
        <v>-0.45620712985580286</v>
      </c>
      <c r="K540">
        <v>-25.6924723333717</v>
      </c>
      <c r="L540">
        <f>(Table2[[#This Row],[6M Return vs Nifty]]-AVERAGE(Table2[6M Return vs Nifty]))/_xlfn.STDEV.P(Table2[6M Return vs Nifty])</f>
        <v>-1.0825305854336835</v>
      </c>
      <c r="M540">
        <v>-3.70824842716697</v>
      </c>
      <c r="N540">
        <f>(Table2[[#This Row],[1W Return vs Nifty]]-AVERAGE(Table2[1W Return vs Nifty]))/_xlfn.STDEV.P(Table2[1W Return vs Nifty])</f>
        <v>-0.8466635270425471</v>
      </c>
      <c r="O540">
        <v>340.55</v>
      </c>
      <c r="P540">
        <v>341.432977024428</v>
      </c>
      <c r="Q540">
        <v>316.09868688982402</v>
      </c>
      <c r="R540">
        <v>26.055087064911898</v>
      </c>
      <c r="S540" s="1">
        <f>(Table2[[#This Row],[Close Price]]-Table2[[#This Row],[20D EMA]])/Table2[[#This Row],[20D EMA]]</f>
        <v>-2.9951548964909671E-2</v>
      </c>
      <c r="T540" s="1">
        <f>(Table2[[#This Row],[Close Price]]-Table2[[#This Row],[50D EMA]])/Table2[[#This Row],[50D EMA]]</f>
        <v>-3.246018331625606E-2</v>
      </c>
      <c r="U540" s="1">
        <f>(Table2[[#This Row],[Close Price]]-Table2[[#This Row],[200D EMA]])/Table2[[#This Row],[200D EMA]]</f>
        <v>4.5085012058728627E-2</v>
      </c>
      <c r="V540">
        <v>0.738982147641429</v>
      </c>
      <c r="W540">
        <v>325.5</v>
      </c>
      <c r="X540">
        <v>332.9</v>
      </c>
      <c r="Y540">
        <v>325.5</v>
      </c>
      <c r="Z540">
        <v>343.45</v>
      </c>
      <c r="AA540">
        <v>325.5</v>
      </c>
      <c r="AB540">
        <v>353</v>
      </c>
      <c r="AC540" s="1">
        <f>(Table2[[#This Row],[Close Price]]/Table2[[#This Row],[Day Low]])-1</f>
        <v>1.4900153609830991E-2</v>
      </c>
      <c r="AD540" s="1">
        <f>(Table2[[#This Row],[Day High]]/Table2[[#This Row],[Close Price]])-1</f>
        <v>7.7190858180715693E-3</v>
      </c>
      <c r="AE540" s="1">
        <f>(Table2[[#This Row],[Close Price]]/Table2[[#This Row],[Current Week Low]])-1</f>
        <v>1.4900153609830991E-2</v>
      </c>
      <c r="AF540" s="1">
        <f>(Table2[[#This Row],[Current Week High]]/Table2[[#This Row],[Close Price]])-1</f>
        <v>3.965491145754485E-2</v>
      </c>
      <c r="AG540" s="1">
        <f>(Table2[[#This Row],[Close Price]]/Table2[[#This Row],[Current Month Low]])-1</f>
        <v>1.4900153609830991E-2</v>
      </c>
      <c r="AH540" s="1">
        <f>(Table2[[#This Row],[Current Month High]]/Table2[[#This Row],[Close Price]])-1</f>
        <v>6.8563644619342945E-2</v>
      </c>
      <c r="AI540">
        <v>19.479340093839799</v>
      </c>
      <c r="AJ540">
        <v>61.738066095471197</v>
      </c>
      <c r="AK540" t="str">
        <f>IF(AND(Table2[[#This Row],[20D EMA]]&gt;Table2[[#This Row],[50D EMA]],Table2[[#This Row],[50D EMA]]&gt;Table2[[#This Row],[200D EMA]]),"Uptrend","Downtrend/NoTrend")</f>
        <v>Downtrend/NoTrend</v>
      </c>
      <c r="AL540">
        <v>-0.02</v>
      </c>
      <c r="AM540" t="s">
        <v>3190</v>
      </c>
      <c r="AN540">
        <v>-5.88</v>
      </c>
      <c r="AO540" t="s">
        <v>3190</v>
      </c>
      <c r="AQ540">
        <f>(Table2[[#This Row],[Sharpe Ratio]]-AVERAGE(Table2[Sharpe Ratio]))/_xlfn.STDEV.P(Table2[Sharpe Ratio])</f>
        <v>-0.77082524510946515</v>
      </c>
      <c r="AR5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0">
        <f>_xlfn.RANK.AVG(Table2[[#This Row],[1Y Return vs Nifty Z-Score]],Table2[1Y Return vs Nifty Z-Score])</f>
        <v>275</v>
      </c>
      <c r="AT540">
        <f>_xlfn.RANK.AVG(Table2[[#This Row],[6M Return vs Nifty Z-Score]],Table2[6M Return vs Nifty Z-Score])</f>
        <v>676</v>
      </c>
      <c r="AU540">
        <f>_xlfn.RANK.AVG(Table2[[#This Row],[Sharpe Ratio Z-Score]],Table2[Sharpe Ratio Z-Score])</f>
        <v>548.5</v>
      </c>
      <c r="AV540">
        <f>(Table2[[#This Row],[Rank 1Y]]+Table2[[#This Row],[Rank 6M]]+Table2[[#This Row],[Rank Sharpe]])/3</f>
        <v>499.83333333333331</v>
      </c>
    </row>
    <row r="541" spans="1:48" x14ac:dyDescent="0.3">
      <c r="A541" t="s">
        <v>1642</v>
      </c>
      <c r="B541" t="s">
        <v>1643</v>
      </c>
      <c r="C541" t="s">
        <v>3150</v>
      </c>
      <c r="D541" t="s">
        <v>909</v>
      </c>
      <c r="E541">
        <v>5550.748035392</v>
      </c>
      <c r="F541">
        <v>184.7</v>
      </c>
      <c r="G541">
        <v>6.2434854973236398</v>
      </c>
      <c r="H541">
        <f>(Table2[[#This Row],[1Y Return vs Nifty]]-AVERAGE(Table2[1Y Return vs Nifty]))/_xlfn.STDEV.P(Table2[1Y Return vs Nifty])</f>
        <v>-0.30090576651797085</v>
      </c>
      <c r="I541">
        <v>-19.496594258159799</v>
      </c>
      <c r="J541">
        <f>(Table2[[#This Row],[1M Return vs Nifty]]-AVERAGE(Table2[1M Return vs Nifty]))/_xlfn.STDEV.P(Table2[1M Return vs Nifty])</f>
        <v>-2.2164511928779356</v>
      </c>
      <c r="K541">
        <v>-25.167355441063499</v>
      </c>
      <c r="L541">
        <f>(Table2[[#This Row],[6M Return vs Nifty]]-AVERAGE(Table2[6M Return vs Nifty]))/_xlfn.STDEV.P(Table2[6M Return vs Nifty])</f>
        <v>-1.0658523150283239</v>
      </c>
      <c r="M541">
        <v>-3.8850993655621302</v>
      </c>
      <c r="N541">
        <f>(Table2[[#This Row],[1W Return vs Nifty]]-AVERAGE(Table2[1W Return vs Nifty]))/_xlfn.STDEV.P(Table2[1W Return vs Nifty])</f>
        <v>-0.88561514621956927</v>
      </c>
      <c r="O541">
        <v>199</v>
      </c>
      <c r="P541">
        <v>206.738900995043</v>
      </c>
      <c r="Q541">
        <v>199.61764430476799</v>
      </c>
      <c r="R541">
        <v>26.248288026030199</v>
      </c>
      <c r="S541" s="1">
        <f>(Table2[[#This Row],[Close Price]]-Table2[[#This Row],[20D EMA]])/Table2[[#This Row],[20D EMA]]</f>
        <v>-7.1859296482412113E-2</v>
      </c>
      <c r="T541" s="1">
        <f>(Table2[[#This Row],[Close Price]]-Table2[[#This Row],[50D EMA]])/Table2[[#This Row],[50D EMA]]</f>
        <v>-0.10660258368874388</v>
      </c>
      <c r="U541" s="1">
        <f>(Table2[[#This Row],[Close Price]]-Table2[[#This Row],[200D EMA]])/Table2[[#This Row],[200D EMA]]</f>
        <v>-7.4731090814759635E-2</v>
      </c>
      <c r="V541">
        <v>0.65684981827400302</v>
      </c>
      <c r="W541">
        <v>182.41</v>
      </c>
      <c r="X541">
        <v>187.9</v>
      </c>
      <c r="Y541">
        <v>182.41</v>
      </c>
      <c r="Z541">
        <v>197.74</v>
      </c>
      <c r="AA541">
        <v>182.41</v>
      </c>
      <c r="AB541">
        <v>212.4</v>
      </c>
      <c r="AC541" s="1">
        <f>(Table2[[#This Row],[Close Price]]/Table2[[#This Row],[Day Low]])-1</f>
        <v>1.2554136286387685E-2</v>
      </c>
      <c r="AD541" s="1">
        <f>(Table2[[#This Row],[Day High]]/Table2[[#This Row],[Close Price]])-1</f>
        <v>1.7325392528424466E-2</v>
      </c>
      <c r="AE541" s="1">
        <f>(Table2[[#This Row],[Close Price]]/Table2[[#This Row],[Current Week Low]])-1</f>
        <v>1.2554136286387685E-2</v>
      </c>
      <c r="AF541" s="1">
        <f>(Table2[[#This Row],[Current Week High]]/Table2[[#This Row],[Close Price]])-1</f>
        <v>7.0600974553329809E-2</v>
      </c>
      <c r="AG541" s="1">
        <f>(Table2[[#This Row],[Close Price]]/Table2[[#This Row],[Current Month Low]])-1</f>
        <v>1.2554136286387685E-2</v>
      </c>
      <c r="AH541" s="1">
        <f>(Table2[[#This Row],[Current Month High]]/Table2[[#This Row],[Close Price]])-1</f>
        <v>0.14997292907417448</v>
      </c>
      <c r="AI541">
        <v>37.845154304277202</v>
      </c>
      <c r="AJ541">
        <v>47.0541401273885</v>
      </c>
      <c r="AK541" t="str">
        <f>IF(AND(Table2[[#This Row],[20D EMA]]&gt;Table2[[#This Row],[50D EMA]],Table2[[#This Row],[50D EMA]]&gt;Table2[[#This Row],[200D EMA]]),"Uptrend","Downtrend/NoTrend")</f>
        <v>Downtrend/NoTrend</v>
      </c>
      <c r="AL541">
        <v>-0.12</v>
      </c>
      <c r="AM541" t="s">
        <v>3190</v>
      </c>
      <c r="AN541">
        <v>-12.07</v>
      </c>
      <c r="AO541" t="s">
        <v>3190</v>
      </c>
      <c r="AP541">
        <v>3.5758967982329998E-2</v>
      </c>
      <c r="AQ541">
        <f>(Table2[[#This Row],[Sharpe Ratio]]-AVERAGE(Table2[Sharpe Ratio]))/_xlfn.STDEV.P(Table2[Sharpe Ratio])</f>
        <v>-0.35181239440198553</v>
      </c>
      <c r="AR5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1">
        <f>_xlfn.RANK.AVG(Table2[[#This Row],[1Y Return vs Nifty Z-Score]],Table2[1Y Return vs Nifty Z-Score])</f>
        <v>405</v>
      </c>
      <c r="AT541">
        <f>_xlfn.RANK.AVG(Table2[[#This Row],[6M Return vs Nifty Z-Score]],Table2[6M Return vs Nifty Z-Score])</f>
        <v>670</v>
      </c>
      <c r="AU541">
        <f>_xlfn.RANK.AVG(Table2[[#This Row],[Sharpe Ratio Z-Score]],Table2[Sharpe Ratio Z-Score])</f>
        <v>429</v>
      </c>
      <c r="AV541">
        <f>(Table2[[#This Row],[Rank 1Y]]+Table2[[#This Row],[Rank 6M]]+Table2[[#This Row],[Rank Sharpe]])/3</f>
        <v>501.33333333333331</v>
      </c>
    </row>
    <row r="542" spans="1:48" x14ac:dyDescent="0.3">
      <c r="A542" t="s">
        <v>1668</v>
      </c>
      <c r="B542" t="s">
        <v>1669</v>
      </c>
      <c r="C542" t="s">
        <v>3153</v>
      </c>
      <c r="D542" t="s">
        <v>77</v>
      </c>
      <c r="E542">
        <v>5355.3211573119997</v>
      </c>
      <c r="F542">
        <v>232.21</v>
      </c>
      <c r="G542">
        <v>-4.7721273462509703</v>
      </c>
      <c r="H542">
        <f>(Table2[[#This Row],[1Y Return vs Nifty]]-AVERAGE(Table2[1Y Return vs Nifty]))/_xlfn.STDEV.P(Table2[1Y Return vs Nifty])</f>
        <v>-0.48859566970845686</v>
      </c>
      <c r="I542">
        <v>4.5655577950193402</v>
      </c>
      <c r="J542">
        <f>(Table2[[#This Row],[1M Return vs Nifty]]-AVERAGE(Table2[1M Return vs Nifty]))/_xlfn.STDEV.P(Table2[1M Return vs Nifty])</f>
        <v>0.55289596792991291</v>
      </c>
      <c r="K542">
        <v>4.9087516977969896</v>
      </c>
      <c r="L542">
        <f>(Table2[[#This Row],[6M Return vs Nifty]]-AVERAGE(Table2[6M Return vs Nifty]))/_xlfn.STDEV.P(Table2[6M Return vs Nifty])</f>
        <v>-0.11060319821249354</v>
      </c>
      <c r="M542">
        <v>5.8050230251838002</v>
      </c>
      <c r="N542">
        <f>(Table2[[#This Row],[1W Return vs Nifty]]-AVERAGE(Table2[1W Return vs Nifty]))/_xlfn.STDEV.P(Table2[1W Return vs Nifty])</f>
        <v>1.2486452686146225</v>
      </c>
      <c r="O542">
        <v>226.84</v>
      </c>
      <c r="P542">
        <v>226.13041758124299</v>
      </c>
      <c r="Q542">
        <v>216.20683975876199</v>
      </c>
      <c r="R542">
        <v>72.290814749119505</v>
      </c>
      <c r="S542" s="1">
        <f>(Table2[[#This Row],[Close Price]]-Table2[[#This Row],[20D EMA]])/Table2[[#This Row],[20D EMA]]</f>
        <v>2.3673073532004957E-2</v>
      </c>
      <c r="T542" s="1">
        <f>(Table2[[#This Row],[Close Price]]-Table2[[#This Row],[50D EMA]])/Table2[[#This Row],[50D EMA]]</f>
        <v>2.6885292495304271E-2</v>
      </c>
      <c r="U542" s="1">
        <f>(Table2[[#This Row],[Close Price]]-Table2[[#This Row],[200D EMA]])/Table2[[#This Row],[200D EMA]]</f>
        <v>7.4017825981333121E-2</v>
      </c>
      <c r="V542">
        <v>3.3995717988490202</v>
      </c>
      <c r="W542">
        <v>230.94</v>
      </c>
      <c r="X542">
        <v>236.3</v>
      </c>
      <c r="Y542">
        <v>220</v>
      </c>
      <c r="Z542">
        <v>248.79</v>
      </c>
      <c r="AA542">
        <v>217.01</v>
      </c>
      <c r="AB542">
        <v>258</v>
      </c>
      <c r="AC542" s="1">
        <f>(Table2[[#This Row],[Close Price]]/Table2[[#This Row],[Day Low]])-1</f>
        <v>5.4992638780635428E-3</v>
      </c>
      <c r="AD542" s="1">
        <f>(Table2[[#This Row],[Day High]]/Table2[[#This Row],[Close Price]])-1</f>
        <v>1.7613367210714381E-2</v>
      </c>
      <c r="AE542" s="1">
        <f>(Table2[[#This Row],[Close Price]]/Table2[[#This Row],[Current Week Low]])-1</f>
        <v>5.5500000000000105E-2</v>
      </c>
      <c r="AF542" s="1">
        <f>(Table2[[#This Row],[Current Week High]]/Table2[[#This Row],[Close Price]])-1</f>
        <v>7.1400887128030499E-2</v>
      </c>
      <c r="AG542" s="1">
        <f>(Table2[[#This Row],[Close Price]]/Table2[[#This Row],[Current Month Low]])-1</f>
        <v>7.0042855167964602E-2</v>
      </c>
      <c r="AH542" s="1">
        <f>(Table2[[#This Row],[Current Month High]]/Table2[[#This Row],[Close Price]])-1</f>
        <v>0.11106326170276892</v>
      </c>
      <c r="AI542">
        <v>11.1063261702768</v>
      </c>
      <c r="AJ542">
        <v>26.5449591280654</v>
      </c>
      <c r="AK542" t="str">
        <f>IF(AND(Table2[[#This Row],[20D EMA]]&gt;Table2[[#This Row],[50D EMA]],Table2[[#This Row],[50D EMA]]&gt;Table2[[#This Row],[200D EMA]]),"Uptrend","Downtrend/NoTrend")</f>
        <v>Uptrend</v>
      </c>
      <c r="AL542">
        <v>0.03</v>
      </c>
      <c r="AM542" t="s">
        <v>3191</v>
      </c>
      <c r="AN542">
        <v>4.0999999999999996</v>
      </c>
      <c r="AO542" t="s">
        <v>3191</v>
      </c>
      <c r="AP542">
        <v>-5.0255872588488001E-2</v>
      </c>
      <c r="AQ542">
        <f>(Table2[[#This Row],[Sharpe Ratio]]-AVERAGE(Table2[Sharpe Ratio]))/_xlfn.STDEV.P(Table2[Sharpe Ratio])</f>
        <v>-1.3597084715073804</v>
      </c>
      <c r="AR5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-0.15736610288379538</v>
      </c>
      <c r="AS542">
        <f>_xlfn.RANK.AVG(Table2[[#This Row],[1Y Return vs Nifty Z-Score]],Table2[1Y Return vs Nifty Z-Score])</f>
        <v>481</v>
      </c>
      <c r="AT542">
        <f>_xlfn.RANK.AVG(Table2[[#This Row],[6M Return vs Nifty Z-Score]],Table2[6M Return vs Nifty Z-Score])</f>
        <v>359</v>
      </c>
      <c r="AU542">
        <f>_xlfn.RANK.AVG(Table2[[#This Row],[Sharpe Ratio Z-Score]],Table2[Sharpe Ratio Z-Score])</f>
        <v>666</v>
      </c>
      <c r="AV542">
        <f>(Table2[[#This Row],[Rank 1Y]]+Table2[[#This Row],[Rank 6M]]+Table2[[#This Row],[Rank Sharpe]])/3</f>
        <v>502</v>
      </c>
    </row>
    <row r="543" spans="1:48" x14ac:dyDescent="0.3">
      <c r="A543" t="s">
        <v>818</v>
      </c>
      <c r="B543" t="s">
        <v>819</v>
      </c>
      <c r="C543" t="s">
        <v>3154</v>
      </c>
      <c r="D543" t="s">
        <v>552</v>
      </c>
      <c r="E543">
        <v>19611.92788159</v>
      </c>
      <c r="F543">
        <v>1723.2</v>
      </c>
      <c r="G543">
        <v>-4.1092693693393301</v>
      </c>
      <c r="H543">
        <f>(Table2[[#This Row],[1Y Return vs Nifty]]-AVERAGE(Table2[1Y Return vs Nifty]))/_xlfn.STDEV.P(Table2[1Y Return vs Nifty])</f>
        <v>-0.47730154097660366</v>
      </c>
      <c r="I543">
        <v>6.2333918495414897</v>
      </c>
      <c r="J543">
        <f>(Table2[[#This Row],[1M Return vs Nifty]]-AVERAGE(Table2[1M Return vs Nifty]))/_xlfn.STDEV.P(Table2[1M Return vs Nifty])</f>
        <v>0.74484935154172127</v>
      </c>
      <c r="K543">
        <v>-7.2667484360313201</v>
      </c>
      <c r="L543">
        <f>(Table2[[#This Row],[6M Return vs Nifty]]-AVERAGE(Table2[6M Return vs Nifty]))/_xlfn.STDEV.P(Table2[6M Return vs Nifty])</f>
        <v>-0.49731001821191095</v>
      </c>
      <c r="M543">
        <v>0.98043669469481098</v>
      </c>
      <c r="N543">
        <f>(Table2[[#This Row],[1W Return vs Nifty]]-AVERAGE(Table2[1W Return vs Nifty]))/_xlfn.STDEV.P(Table2[1W Return vs Nifty])</f>
        <v>0.18602467334264067</v>
      </c>
      <c r="O543">
        <v>1725.49</v>
      </c>
      <c r="P543">
        <v>1700.9280845053399</v>
      </c>
      <c r="Q543">
        <v>1626.9237169298999</v>
      </c>
      <c r="R543">
        <v>49.087057635475098</v>
      </c>
      <c r="S543" s="1">
        <f>(Table2[[#This Row],[Close Price]]-Table2[[#This Row],[20D EMA]])/Table2[[#This Row],[20D EMA]]</f>
        <v>-1.3271592417226201E-3</v>
      </c>
      <c r="T543" s="1">
        <f>(Table2[[#This Row],[Close Price]]-Table2[[#This Row],[50D EMA]])/Table2[[#This Row],[50D EMA]]</f>
        <v>1.3093978338970854E-2</v>
      </c>
      <c r="U543" s="1">
        <f>(Table2[[#This Row],[Close Price]]-Table2[[#This Row],[200D EMA]])/Table2[[#This Row],[200D EMA]]</f>
        <v>5.917688830044171E-2</v>
      </c>
      <c r="V543">
        <v>0.59375393033943702</v>
      </c>
      <c r="W543">
        <v>1666.05</v>
      </c>
      <c r="X543">
        <v>1733.5</v>
      </c>
      <c r="Y543">
        <v>1666.05</v>
      </c>
      <c r="Z543">
        <v>1814.8</v>
      </c>
      <c r="AA543">
        <v>1666.05</v>
      </c>
      <c r="AB543">
        <v>1814.8</v>
      </c>
      <c r="AC543" s="1">
        <f>(Table2[[#This Row],[Close Price]]/Table2[[#This Row],[Day Low]])-1</f>
        <v>3.4302691996038526E-2</v>
      </c>
      <c r="AD543" s="1">
        <f>(Table2[[#This Row],[Day High]]/Table2[[#This Row],[Close Price]])-1</f>
        <v>5.9772516248839391E-3</v>
      </c>
      <c r="AE543" s="1">
        <f>(Table2[[#This Row],[Close Price]]/Table2[[#This Row],[Current Week Low]])-1</f>
        <v>3.4302691996038526E-2</v>
      </c>
      <c r="AF543" s="1">
        <f>(Table2[[#This Row],[Current Week High]]/Table2[[#This Row],[Close Price]])-1</f>
        <v>5.3156917363045508E-2</v>
      </c>
      <c r="AG543" s="1">
        <f>(Table2[[#This Row],[Close Price]]/Table2[[#This Row],[Current Month Low]])-1</f>
        <v>3.4302691996038526E-2</v>
      </c>
      <c r="AH543" s="1">
        <f>(Table2[[#This Row],[Current Month High]]/Table2[[#This Row],[Close Price]])-1</f>
        <v>5.3156917363045508E-2</v>
      </c>
      <c r="AI543">
        <v>10.3731429897864</v>
      </c>
      <c r="AJ543">
        <v>31.743119266055</v>
      </c>
      <c r="AK543" t="str">
        <f>IF(AND(Table2[[#This Row],[20D EMA]]&gt;Table2[[#This Row],[50D EMA]],Table2[[#This Row],[50D EMA]]&gt;Table2[[#This Row],[200D EMA]]),"Uptrend","Downtrend/NoTrend")</f>
        <v>Uptrend</v>
      </c>
      <c r="AL543">
        <v>-0.06</v>
      </c>
      <c r="AM543" t="s">
        <v>3190</v>
      </c>
      <c r="AN543">
        <v>-0.66</v>
      </c>
      <c r="AO543" t="s">
        <v>3190</v>
      </c>
      <c r="AQ543">
        <f>(Table2[[#This Row],[Sharpe Ratio]]-AVERAGE(Table2[Sharpe Ratio]))/_xlfn.STDEV.P(Table2[Sharpe Ratio])</f>
        <v>-0.77082524510946515</v>
      </c>
      <c r="AR5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-0.81456277941361765</v>
      </c>
      <c r="AS543">
        <f>_xlfn.RANK.AVG(Table2[[#This Row],[1Y Return vs Nifty Z-Score]],Table2[1Y Return vs Nifty Z-Score])</f>
        <v>475</v>
      </c>
      <c r="AT543">
        <f>_xlfn.RANK.AVG(Table2[[#This Row],[6M Return vs Nifty Z-Score]],Table2[6M Return vs Nifty Z-Score])</f>
        <v>483</v>
      </c>
      <c r="AU543">
        <f>_xlfn.RANK.AVG(Table2[[#This Row],[Sharpe Ratio Z-Score]],Table2[Sharpe Ratio Z-Score])</f>
        <v>548.5</v>
      </c>
      <c r="AV543">
        <f>(Table2[[#This Row],[Rank 1Y]]+Table2[[#This Row],[Rank 6M]]+Table2[[#This Row],[Rank Sharpe]])/3</f>
        <v>502.16666666666669</v>
      </c>
    </row>
    <row r="544" spans="1:48" x14ac:dyDescent="0.3">
      <c r="A544" t="s">
        <v>492</v>
      </c>
      <c r="B544" t="s">
        <v>493</v>
      </c>
      <c r="C544" t="s">
        <v>3154</v>
      </c>
      <c r="D544" t="s">
        <v>458</v>
      </c>
      <c r="E544">
        <v>43078.750446899998</v>
      </c>
      <c r="F544">
        <v>1576.05</v>
      </c>
      <c r="G544">
        <v>-37.083770808153403</v>
      </c>
      <c r="H544">
        <f>(Table2[[#This Row],[1Y Return vs Nifty]]-AVERAGE(Table2[1Y Return vs Nifty]))/_xlfn.STDEV.P(Table2[1Y Return vs Nifty])</f>
        <v>-1.0391387324875216</v>
      </c>
      <c r="I544">
        <v>9.2180312022139592</v>
      </c>
      <c r="J544">
        <f>(Table2[[#This Row],[1M Return vs Nifty]]-AVERAGE(Table2[1M Return vs Nifty]))/_xlfn.STDEV.P(Table2[1M Return vs Nifty])</f>
        <v>1.0883557220064872</v>
      </c>
      <c r="K544">
        <v>-10.095434783392999</v>
      </c>
      <c r="L544">
        <f>(Table2[[#This Row],[6M Return vs Nifty]]-AVERAGE(Table2[6M Return vs Nifty]))/_xlfn.STDEV.P(Table2[6M Return vs Nifty])</f>
        <v>-0.58715210191611933</v>
      </c>
      <c r="M544">
        <v>-0.87770416336174095</v>
      </c>
      <c r="N544">
        <f>(Table2[[#This Row],[1W Return vs Nifty]]-AVERAGE(Table2[1W Return vs Nifty]))/_xlfn.STDEV.P(Table2[1W Return vs Nifty])</f>
        <v>-0.22323295196077514</v>
      </c>
      <c r="O544">
        <v>1542.82</v>
      </c>
      <c r="P544">
        <v>1510.7461782484099</v>
      </c>
      <c r="Q544">
        <v>1508.49067990959</v>
      </c>
      <c r="R544">
        <v>50.155572789106003</v>
      </c>
      <c r="S544" s="1">
        <f>(Table2[[#This Row],[Close Price]]-Table2[[#This Row],[20D EMA]])/Table2[[#This Row],[20D EMA]]</f>
        <v>2.1538481481961615E-2</v>
      </c>
      <c r="T544" s="1">
        <f>(Table2[[#This Row],[Close Price]]-Table2[[#This Row],[50D EMA]])/Table2[[#This Row],[50D EMA]]</f>
        <v>4.3226203509119321E-2</v>
      </c>
      <c r="U544" s="1">
        <f>(Table2[[#This Row],[Close Price]]-Table2[[#This Row],[200D EMA]])/Table2[[#This Row],[200D EMA]]</f>
        <v>4.478603745464247E-2</v>
      </c>
      <c r="V544">
        <v>0.97773273886698397</v>
      </c>
      <c r="W544">
        <v>1532.6</v>
      </c>
      <c r="X544">
        <v>1585</v>
      </c>
      <c r="Y544">
        <v>1532.05</v>
      </c>
      <c r="Z544">
        <v>1601.5</v>
      </c>
      <c r="AA544">
        <v>1504.2</v>
      </c>
      <c r="AB544">
        <v>1652.6</v>
      </c>
      <c r="AC544" s="1">
        <f>(Table2[[#This Row],[Close Price]]/Table2[[#This Row],[Day Low]])-1</f>
        <v>2.8350515463917647E-2</v>
      </c>
      <c r="AD544" s="1">
        <f>(Table2[[#This Row],[Day High]]/Table2[[#This Row],[Close Price]])-1</f>
        <v>5.6787538466418486E-3</v>
      </c>
      <c r="AE544" s="1">
        <f>(Table2[[#This Row],[Close Price]]/Table2[[#This Row],[Current Week Low]])-1</f>
        <v>2.8719689305179319E-2</v>
      </c>
      <c r="AF544" s="1">
        <f>(Table2[[#This Row],[Current Week High]]/Table2[[#This Row],[Close Price]])-1</f>
        <v>1.6147964848830965E-2</v>
      </c>
      <c r="AG544" s="1">
        <f>(Table2[[#This Row],[Close Price]]/Table2[[#This Row],[Current Month Low]])-1</f>
        <v>4.77662544874351E-2</v>
      </c>
      <c r="AH544" s="1">
        <f>(Table2[[#This Row],[Current Month High]]/Table2[[#This Row],[Close Price]])-1</f>
        <v>4.8570794073792056E-2</v>
      </c>
      <c r="AI544">
        <v>13.4703848228165</v>
      </c>
      <c r="AJ544">
        <v>20.7701149425287</v>
      </c>
      <c r="AK544" t="str">
        <f>IF(AND(Table2[[#This Row],[20D EMA]]&gt;Table2[[#This Row],[50D EMA]],Table2[[#This Row],[50D EMA]]&gt;Table2[[#This Row],[200D EMA]]),"Uptrend","Downtrend/NoTrend")</f>
        <v>Uptrend</v>
      </c>
      <c r="AL544">
        <v>0.04</v>
      </c>
      <c r="AM544" t="s">
        <v>3191</v>
      </c>
      <c r="AN544">
        <v>-2.81</v>
      </c>
      <c r="AO544" t="s">
        <v>3190</v>
      </c>
      <c r="AP544">
        <v>7.2197842771454995E-2</v>
      </c>
      <c r="AQ544">
        <f>(Table2[[#This Row],[Sharpe Ratio]]-AVERAGE(Table2[Sharpe Ratio]))/_xlfn.STDEV.P(Table2[Sharpe Ratio])</f>
        <v>7.5167400135399048E-2</v>
      </c>
      <c r="AR5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-0.68600066422252981</v>
      </c>
      <c r="AS544">
        <f>_xlfn.RANK.AVG(Table2[[#This Row],[1Y Return vs Nifty Z-Score]],Table2[1Y Return vs Nifty Z-Score])</f>
        <v>668</v>
      </c>
      <c r="AT544">
        <f>_xlfn.RANK.AVG(Table2[[#This Row],[6M Return vs Nifty Z-Score]],Table2[6M Return vs Nifty Z-Score])</f>
        <v>517</v>
      </c>
      <c r="AU544">
        <f>_xlfn.RANK.AVG(Table2[[#This Row],[Sharpe Ratio Z-Score]],Table2[Sharpe Ratio Z-Score])</f>
        <v>322</v>
      </c>
      <c r="AV544">
        <f>(Table2[[#This Row],[Rank 1Y]]+Table2[[#This Row],[Rank 6M]]+Table2[[#This Row],[Rank Sharpe]])/3</f>
        <v>502.33333333333331</v>
      </c>
    </row>
    <row r="545" spans="1:48" x14ac:dyDescent="0.3">
      <c r="A545" t="s">
        <v>910</v>
      </c>
      <c r="B545" t="s">
        <v>911</v>
      </c>
      <c r="C545" t="s">
        <v>3159</v>
      </c>
      <c r="D545" t="s">
        <v>448</v>
      </c>
      <c r="E545">
        <v>16995.904624819999</v>
      </c>
      <c r="F545">
        <v>1610.55</v>
      </c>
      <c r="G545">
        <v>-9.2937518402994392</v>
      </c>
      <c r="H545">
        <f>(Table2[[#This Row],[1Y Return vs Nifty]]-AVERAGE(Table2[1Y Return vs Nifty]))/_xlfn.STDEV.P(Table2[1Y Return vs Nifty])</f>
        <v>-0.56563752617191376</v>
      </c>
      <c r="I545">
        <v>2.7839023351718999</v>
      </c>
      <c r="J545">
        <f>(Table2[[#This Row],[1M Return vs Nifty]]-AVERAGE(Table2[1M Return vs Nifty]))/_xlfn.STDEV.P(Table2[1M Return vs Nifty])</f>
        <v>0.34784271756553342</v>
      </c>
      <c r="K545">
        <v>9.6348850788137401</v>
      </c>
      <c r="L545">
        <f>(Table2[[#This Row],[6M Return vs Nifty]]-AVERAGE(Table2[6M Return vs Nifty]))/_xlfn.STDEV.P(Table2[6M Return vs Nifty])</f>
        <v>3.9503819205888815E-2</v>
      </c>
      <c r="M545">
        <v>2.9999435903826601</v>
      </c>
      <c r="N545">
        <f>(Table2[[#This Row],[1W Return vs Nifty]]-AVERAGE(Table2[1W Return vs Nifty]))/_xlfn.STDEV.P(Table2[1W Return vs Nifty])</f>
        <v>0.63082335091842212</v>
      </c>
      <c r="O545">
        <v>1575.84</v>
      </c>
      <c r="P545">
        <v>1551.5622924639199</v>
      </c>
      <c r="Q545">
        <v>1473.8265649222501</v>
      </c>
      <c r="R545">
        <v>58.275480314338097</v>
      </c>
      <c r="S545" s="1">
        <f>(Table2[[#This Row],[Close Price]]-Table2[[#This Row],[20D EMA]])/Table2[[#This Row],[20D EMA]]</f>
        <v>2.2026347852573888E-2</v>
      </c>
      <c r="T545" s="1">
        <f>(Table2[[#This Row],[Close Price]]-Table2[[#This Row],[50D EMA]])/Table2[[#This Row],[50D EMA]]</f>
        <v>3.8018265732925292E-2</v>
      </c>
      <c r="U545" s="1">
        <f>(Table2[[#This Row],[Close Price]]-Table2[[#This Row],[200D EMA]])/Table2[[#This Row],[200D EMA]]</f>
        <v>9.2767655524625806E-2</v>
      </c>
      <c r="V545">
        <v>0.79078199629782697</v>
      </c>
      <c r="W545">
        <v>1560.1</v>
      </c>
      <c r="X545">
        <v>1629</v>
      </c>
      <c r="Y545">
        <v>1551.55</v>
      </c>
      <c r="Z545">
        <v>1640</v>
      </c>
      <c r="AA545">
        <v>1482</v>
      </c>
      <c r="AB545">
        <v>1643.95</v>
      </c>
      <c r="AC545" s="1">
        <f>(Table2[[#This Row],[Close Price]]/Table2[[#This Row],[Day Low]])-1</f>
        <v>3.2337670662136997E-2</v>
      </c>
      <c r="AD545" s="1">
        <f>(Table2[[#This Row],[Day High]]/Table2[[#This Row],[Close Price]])-1</f>
        <v>1.1455713886560526E-2</v>
      </c>
      <c r="AE545" s="1">
        <f>(Table2[[#This Row],[Close Price]]/Table2[[#This Row],[Current Week Low]])-1</f>
        <v>3.8026489639392924E-2</v>
      </c>
      <c r="AF545" s="1">
        <f>(Table2[[#This Row],[Current Week High]]/Table2[[#This Row],[Close Price]])-1</f>
        <v>1.8285678805377126E-2</v>
      </c>
      <c r="AG545" s="1">
        <f>(Table2[[#This Row],[Close Price]]/Table2[[#This Row],[Current Month Low]])-1</f>
        <v>8.6740890688259187E-2</v>
      </c>
      <c r="AH545" s="1">
        <f>(Table2[[#This Row],[Current Month High]]/Table2[[#This Row],[Close Price]])-1</f>
        <v>2.0738257117133951E-2</v>
      </c>
      <c r="AI545">
        <v>4.9330973890906904</v>
      </c>
      <c r="AJ545">
        <v>29.569589702333001</v>
      </c>
      <c r="AK545" t="str">
        <f>IF(AND(Table2[[#This Row],[20D EMA]]&gt;Table2[[#This Row],[50D EMA]],Table2[[#This Row],[50D EMA]]&gt;Table2[[#This Row],[200D EMA]]),"Uptrend","Downtrend/NoTrend")</f>
        <v>Uptrend</v>
      </c>
      <c r="AL545">
        <v>0.03</v>
      </c>
      <c r="AM545" t="s">
        <v>3191</v>
      </c>
      <c r="AN545">
        <v>-1</v>
      </c>
      <c r="AO545" t="s">
        <v>3190</v>
      </c>
      <c r="AP545">
        <v>-6.9372544431879998E-2</v>
      </c>
      <c r="AQ545">
        <f>(Table2[[#This Row],[Sharpe Ratio]]-AVERAGE(Table2[Sharpe Ratio]))/_xlfn.STDEV.P(Table2[Sharpe Ratio])</f>
        <v>-1.5837118926658775</v>
      </c>
      <c r="AR5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-1.1311795311479469</v>
      </c>
      <c r="AS545">
        <f>_xlfn.RANK.AVG(Table2[[#This Row],[1Y Return vs Nifty Z-Score]],Table2[1Y Return vs Nifty Z-Score])</f>
        <v>513</v>
      </c>
      <c r="AT545">
        <f>_xlfn.RANK.AVG(Table2[[#This Row],[6M Return vs Nifty Z-Score]],Table2[6M Return vs Nifty Z-Score])</f>
        <v>304</v>
      </c>
      <c r="AU545">
        <f>_xlfn.RANK.AVG(Table2[[#This Row],[Sharpe Ratio Z-Score]],Table2[Sharpe Ratio Z-Score])</f>
        <v>691</v>
      </c>
      <c r="AV545">
        <f>(Table2[[#This Row],[Rank 1Y]]+Table2[[#This Row],[Rank 6M]]+Table2[[#This Row],[Rank Sharpe]])/3</f>
        <v>502.66666666666669</v>
      </c>
    </row>
    <row r="546" spans="1:48" x14ac:dyDescent="0.3">
      <c r="A546" t="s">
        <v>442</v>
      </c>
      <c r="B546" t="s">
        <v>443</v>
      </c>
      <c r="C546" t="s">
        <v>3147</v>
      </c>
      <c r="D546" t="s">
        <v>234</v>
      </c>
      <c r="E546">
        <v>52420.964840740002</v>
      </c>
      <c r="F546">
        <v>1976.55</v>
      </c>
      <c r="G546">
        <v>-0.25637185960685399</v>
      </c>
      <c r="H546">
        <f>(Table2[[#This Row],[1Y Return vs Nifty]]-AVERAGE(Table2[1Y Return vs Nifty]))/_xlfn.STDEV.P(Table2[1Y Return vs Nifty])</f>
        <v>-0.41165381253211997</v>
      </c>
      <c r="I546">
        <v>-3.6779951038358001</v>
      </c>
      <c r="J546">
        <f>(Table2[[#This Row],[1M Return vs Nifty]]-AVERAGE(Table2[1M Return vs Nifty]))/_xlfn.STDEV.P(Table2[1M Return vs Nifty])</f>
        <v>-0.39586621115363019</v>
      </c>
      <c r="K546">
        <v>-5.6168416946057</v>
      </c>
      <c r="L546">
        <f>(Table2[[#This Row],[6M Return vs Nifty]]-AVERAGE(Table2[6M Return vs Nifty]))/_xlfn.STDEV.P(Table2[6M Return vs Nifty])</f>
        <v>-0.44490722717586928</v>
      </c>
      <c r="M546">
        <v>-5.0229975154763</v>
      </c>
      <c r="N546">
        <f>(Table2[[#This Row],[1W Return vs Nifty]]-AVERAGE(Table2[1W Return vs Nifty]))/_xlfn.STDEV.P(Table2[1W Return vs Nifty])</f>
        <v>-1.1362385005534796</v>
      </c>
      <c r="O546">
        <v>2071.9899999999998</v>
      </c>
      <c r="P546">
        <v>2062.7222856949702</v>
      </c>
      <c r="Q546">
        <v>1932.0796304225601</v>
      </c>
      <c r="R546">
        <v>21.658613460772401</v>
      </c>
      <c r="S546" s="1">
        <f>(Table2[[#This Row],[Close Price]]-Table2[[#This Row],[20D EMA]])/Table2[[#This Row],[20D EMA]]</f>
        <v>-4.6061998368717917E-2</v>
      </c>
      <c r="T546" s="1">
        <f>(Table2[[#This Row],[Close Price]]-Table2[[#This Row],[50D EMA]])/Table2[[#This Row],[50D EMA]]</f>
        <v>-4.1775999751676299E-2</v>
      </c>
      <c r="U546" s="1">
        <f>(Table2[[#This Row],[Close Price]]-Table2[[#This Row],[200D EMA]])/Table2[[#This Row],[200D EMA]]</f>
        <v>2.301684096100837E-2</v>
      </c>
      <c r="V546">
        <v>0.55577431312655101</v>
      </c>
      <c r="W546">
        <v>1961.1</v>
      </c>
      <c r="X546">
        <v>1982.7</v>
      </c>
      <c r="Y546">
        <v>1961.1</v>
      </c>
      <c r="Z546">
        <v>2102.5</v>
      </c>
      <c r="AA546">
        <v>1961.1</v>
      </c>
      <c r="AB546">
        <v>2186.4</v>
      </c>
      <c r="AC546" s="1">
        <f>(Table2[[#This Row],[Close Price]]/Table2[[#This Row],[Day Low]])-1</f>
        <v>7.8782316047116829E-3</v>
      </c>
      <c r="AD546" s="1">
        <f>(Table2[[#This Row],[Day High]]/Table2[[#This Row],[Close Price]])-1</f>
        <v>3.1114821279503158E-3</v>
      </c>
      <c r="AE546" s="1">
        <f>(Table2[[#This Row],[Close Price]]/Table2[[#This Row],[Current Week Low]])-1</f>
        <v>7.8782316047116829E-3</v>
      </c>
      <c r="AF546" s="1">
        <f>(Table2[[#This Row],[Current Week High]]/Table2[[#This Row],[Close Price]])-1</f>
        <v>6.3722142116313885E-2</v>
      </c>
      <c r="AG546" s="1">
        <f>(Table2[[#This Row],[Close Price]]/Table2[[#This Row],[Current Month Low]])-1</f>
        <v>7.8782316047116829E-3</v>
      </c>
      <c r="AH546" s="1">
        <f>(Table2[[#This Row],[Current Month High]]/Table2[[#This Row],[Close Price]])-1</f>
        <v>0.10616984139030139</v>
      </c>
      <c r="AI546">
        <v>11.5529584376818</v>
      </c>
      <c r="AJ546">
        <v>27.774904648005599</v>
      </c>
      <c r="AK546" t="str">
        <f>IF(AND(Table2[[#This Row],[20D EMA]]&gt;Table2[[#This Row],[50D EMA]],Table2[[#This Row],[50D EMA]]&gt;Table2[[#This Row],[200D EMA]]),"Uptrend","Downtrend/NoTrend")</f>
        <v>Uptrend</v>
      </c>
      <c r="AL546">
        <v>-0.04</v>
      </c>
      <c r="AM546" t="s">
        <v>3190</v>
      </c>
      <c r="AN546">
        <v>-8.6300000000000008</v>
      </c>
      <c r="AO546" t="s">
        <v>3190</v>
      </c>
      <c r="AP546">
        <v>-7.4351127331779999E-3</v>
      </c>
      <c r="AQ546">
        <f>(Table2[[#This Row],[Sharpe Ratio]]-AVERAGE(Table2[Sharpe Ratio]))/_xlfn.STDEV.P(Table2[Sharpe Ratio])</f>
        <v>-0.85794766383250676</v>
      </c>
      <c r="AR5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-3.2466134152476056</v>
      </c>
      <c r="AS546">
        <f>_xlfn.RANK.AVG(Table2[[#This Row],[1Y Return vs Nifty Z-Score]],Table2[1Y Return vs Nifty Z-Score])</f>
        <v>445</v>
      </c>
      <c r="AT546">
        <f>_xlfn.RANK.AVG(Table2[[#This Row],[6M Return vs Nifty Z-Score]],Table2[6M Return vs Nifty Z-Score])</f>
        <v>471</v>
      </c>
      <c r="AU546">
        <f>_xlfn.RANK.AVG(Table2[[#This Row],[Sharpe Ratio Z-Score]],Table2[Sharpe Ratio Z-Score])</f>
        <v>593</v>
      </c>
      <c r="AV546">
        <f>(Table2[[#This Row],[Rank 1Y]]+Table2[[#This Row],[Rank 6M]]+Table2[[#This Row],[Rank Sharpe]])/3</f>
        <v>503</v>
      </c>
    </row>
    <row r="547" spans="1:48" x14ac:dyDescent="0.3">
      <c r="A547" t="s">
        <v>327</v>
      </c>
      <c r="B547" t="s">
        <v>328</v>
      </c>
      <c r="C547" t="s">
        <v>3145</v>
      </c>
      <c r="D547" t="s">
        <v>34</v>
      </c>
      <c r="E547">
        <v>85137.603334870902</v>
      </c>
      <c r="F547">
        <v>112.22</v>
      </c>
      <c r="G547">
        <v>-16.489991692133799</v>
      </c>
      <c r="H547">
        <f>(Table2[[#This Row],[1Y Return vs Nifty]]-AVERAGE(Table2[1Y Return vs Nifty]))/_xlfn.STDEV.P(Table2[1Y Return vs Nifty])</f>
        <v>-0.68825090958563351</v>
      </c>
      <c r="I547">
        <v>-7.9210110636368896</v>
      </c>
      <c r="J547">
        <f>(Table2[[#This Row],[1M Return vs Nifty]]-AVERAGE(Table2[1M Return vs Nifty]))/_xlfn.STDEV.P(Table2[1M Return vs Nifty])</f>
        <v>-0.88420092766478497</v>
      </c>
      <c r="K547">
        <v>-34.271014375294698</v>
      </c>
      <c r="L547">
        <f>(Table2[[#This Row],[6M Return vs Nifty]]-AVERAGE(Table2[6M Return vs Nifty]))/_xlfn.STDEV.P(Table2[6M Return vs Nifty])</f>
        <v>-1.3549941948788813</v>
      </c>
      <c r="M547">
        <v>-1.9649390718331601</v>
      </c>
      <c r="N547">
        <f>(Table2[[#This Row],[1W Return vs Nifty]]-AVERAGE(Table2[1W Return vs Nifty]))/_xlfn.STDEV.P(Table2[1W Return vs Nifty])</f>
        <v>-0.46269767007336049</v>
      </c>
      <c r="O547">
        <v>116.73</v>
      </c>
      <c r="P547">
        <v>121.639624303389</v>
      </c>
      <c r="Q547">
        <v>126.814031441658</v>
      </c>
      <c r="R547">
        <v>15.6542219357531</v>
      </c>
      <c r="S547" s="1">
        <f>(Table2[[#This Row],[Close Price]]-Table2[[#This Row],[20D EMA]])/Table2[[#This Row],[20D EMA]]</f>
        <v>-3.8636168936862891E-2</v>
      </c>
      <c r="T547" s="1">
        <f>(Table2[[#This Row],[Close Price]]-Table2[[#This Row],[50D EMA]])/Table2[[#This Row],[50D EMA]]</f>
        <v>-7.7438781625097139E-2</v>
      </c>
      <c r="U547" s="1">
        <f>(Table2[[#This Row],[Close Price]]-Table2[[#This Row],[200D EMA]])/Table2[[#This Row],[200D EMA]]</f>
        <v>-0.11508215041938893</v>
      </c>
      <c r="V547">
        <v>0.86039692051563599</v>
      </c>
      <c r="W547">
        <v>110.27</v>
      </c>
      <c r="X547">
        <v>114.27</v>
      </c>
      <c r="Y547">
        <v>110.27</v>
      </c>
      <c r="Z547">
        <v>116.45</v>
      </c>
      <c r="AA547">
        <v>110.27</v>
      </c>
      <c r="AB547">
        <v>123.64</v>
      </c>
      <c r="AC547" s="1">
        <f>(Table2[[#This Row],[Close Price]]/Table2[[#This Row],[Day Low]])-1</f>
        <v>1.7683866872222787E-2</v>
      </c>
      <c r="AD547" s="1">
        <f>(Table2[[#This Row],[Day High]]/Table2[[#This Row],[Close Price]])-1</f>
        <v>1.8267688469078669E-2</v>
      </c>
      <c r="AE547" s="1">
        <f>(Table2[[#This Row],[Close Price]]/Table2[[#This Row],[Current Week Low]])-1</f>
        <v>1.7683866872222787E-2</v>
      </c>
      <c r="AF547" s="1">
        <f>(Table2[[#This Row],[Current Week High]]/Table2[[#This Row],[Close Price]])-1</f>
        <v>3.7693815719123114E-2</v>
      </c>
      <c r="AG547" s="1">
        <f>(Table2[[#This Row],[Close Price]]/Table2[[#This Row],[Current Month Low]])-1</f>
        <v>1.7683866872222787E-2</v>
      </c>
      <c r="AH547" s="1">
        <f>(Table2[[#This Row],[Current Month High]]/Table2[[#This Row],[Close Price]])-1</f>
        <v>0.10176439137408666</v>
      </c>
      <c r="AI547">
        <v>53.715915166636897</v>
      </c>
      <c r="AJ547">
        <v>22.9808219178082</v>
      </c>
      <c r="AK547" t="str">
        <f>IF(AND(Table2[[#This Row],[20D EMA]]&gt;Table2[[#This Row],[50D EMA]],Table2[[#This Row],[50D EMA]]&gt;Table2[[#This Row],[200D EMA]]),"Uptrend","Downtrend/NoTrend")</f>
        <v>Downtrend/NoTrend</v>
      </c>
      <c r="AL547">
        <v>-0.18</v>
      </c>
      <c r="AM547" t="s">
        <v>3190</v>
      </c>
      <c r="AN547">
        <v>-7.91</v>
      </c>
      <c r="AO547" t="s">
        <v>3190</v>
      </c>
      <c r="AP547">
        <v>9.3936475481961004E-2</v>
      </c>
      <c r="AQ547">
        <f>(Table2[[#This Row],[Sharpe Ratio]]-AVERAGE(Table2[Sharpe Ratio]))/_xlfn.STDEV.P(Table2[Sharpe Ratio])</f>
        <v>0.3298941715291655</v>
      </c>
      <c r="AR5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7">
        <f>_xlfn.RANK.AVG(Table2[[#This Row],[1Y Return vs Nifty Z-Score]],Table2[1Y Return vs Nifty Z-Score])</f>
        <v>549</v>
      </c>
      <c r="AT547">
        <f>_xlfn.RANK.AVG(Table2[[#This Row],[6M Return vs Nifty Z-Score]],Table2[6M Return vs Nifty Z-Score])</f>
        <v>708</v>
      </c>
      <c r="AU547">
        <f>_xlfn.RANK.AVG(Table2[[#This Row],[Sharpe Ratio Z-Score]],Table2[Sharpe Ratio Z-Score])</f>
        <v>256</v>
      </c>
      <c r="AV547">
        <f>(Table2[[#This Row],[Rank 1Y]]+Table2[[#This Row],[Rank 6M]]+Table2[[#This Row],[Rank Sharpe]])/3</f>
        <v>504.33333333333331</v>
      </c>
    </row>
    <row r="548" spans="1:48" x14ac:dyDescent="0.3">
      <c r="A548" t="s">
        <v>1869</v>
      </c>
      <c r="B548" t="s">
        <v>1870</v>
      </c>
      <c r="C548" t="s">
        <v>3164</v>
      </c>
      <c r="D548" t="s">
        <v>1350</v>
      </c>
      <c r="E548">
        <v>4008.8384710599998</v>
      </c>
      <c r="F548">
        <v>596.95000000000005</v>
      </c>
      <c r="G548">
        <v>-47.863952069912202</v>
      </c>
      <c r="H548">
        <f>(Table2[[#This Row],[1Y Return vs Nifty]]-AVERAGE(Table2[1Y Return vs Nifty]))/_xlfn.STDEV.P(Table2[1Y Return vs Nifty])</f>
        <v>-1.2228172264694162</v>
      </c>
      <c r="I548">
        <v>1.54653808448699</v>
      </c>
      <c r="J548">
        <f>(Table2[[#This Row],[1M Return vs Nifty]]-AVERAGE(Table2[1M Return vs Nifty]))/_xlfn.STDEV.P(Table2[1M Return vs Nifty])</f>
        <v>0.20543271338360722</v>
      </c>
      <c r="K548">
        <v>-14.5607629014492</v>
      </c>
      <c r="L548">
        <f>(Table2[[#This Row],[6M Return vs Nifty]]-AVERAGE(Table2[6M Return vs Nifty]))/_xlfn.STDEV.P(Table2[6M Return vs Nifty])</f>
        <v>-0.72897566709270245</v>
      </c>
      <c r="M548">
        <v>-0.24579774783576</v>
      </c>
      <c r="N548">
        <f>(Table2[[#This Row],[1W Return vs Nifty]]-AVERAGE(Table2[1W Return vs Nifty]))/_xlfn.STDEV.P(Table2[1W Return vs Nifty])</f>
        <v>-8.4054849336928916E-2</v>
      </c>
      <c r="O548">
        <v>611.45000000000005</v>
      </c>
      <c r="P548">
        <v>615.84752701720299</v>
      </c>
      <c r="Q548">
        <v>629.75954979625101</v>
      </c>
      <c r="R548">
        <v>43.541541447531898</v>
      </c>
      <c r="S548" s="1">
        <f>(Table2[[#This Row],[Close Price]]-Table2[[#This Row],[20D EMA]])/Table2[[#This Row],[20D EMA]]</f>
        <v>-2.3714122168615584E-2</v>
      </c>
      <c r="T548" s="1">
        <f>(Table2[[#This Row],[Close Price]]-Table2[[#This Row],[50D EMA]])/Table2[[#This Row],[50D EMA]]</f>
        <v>-3.0685398882303323E-2</v>
      </c>
      <c r="U548" s="1">
        <f>(Table2[[#This Row],[Close Price]]-Table2[[#This Row],[200D EMA]])/Table2[[#This Row],[200D EMA]]</f>
        <v>-5.2098534761189391E-2</v>
      </c>
      <c r="V548">
        <v>0.89909576826991799</v>
      </c>
      <c r="W548">
        <v>593</v>
      </c>
      <c r="X548">
        <v>609</v>
      </c>
      <c r="Y548">
        <v>593</v>
      </c>
      <c r="Z548">
        <v>629</v>
      </c>
      <c r="AA548">
        <v>581.6</v>
      </c>
      <c r="AB548">
        <v>629.95000000000005</v>
      </c>
      <c r="AC548" s="1">
        <f>(Table2[[#This Row],[Close Price]]/Table2[[#This Row],[Day Low]])-1</f>
        <v>6.6610455311972849E-3</v>
      </c>
      <c r="AD548" s="1">
        <f>(Table2[[#This Row],[Day High]]/Table2[[#This Row],[Close Price]])-1</f>
        <v>2.0185945221542712E-2</v>
      </c>
      <c r="AE548" s="1">
        <f>(Table2[[#This Row],[Close Price]]/Table2[[#This Row],[Current Week Low]])-1</f>
        <v>6.6610455311972849E-3</v>
      </c>
      <c r="AF548" s="1">
        <f>(Table2[[#This Row],[Current Week High]]/Table2[[#This Row],[Close Price]])-1</f>
        <v>5.368958874277574E-2</v>
      </c>
      <c r="AG548" s="1">
        <f>(Table2[[#This Row],[Close Price]]/Table2[[#This Row],[Current Month Low]])-1</f>
        <v>2.6392709766162259E-2</v>
      </c>
      <c r="AH548" s="1">
        <f>(Table2[[#This Row],[Current Month High]]/Table2[[#This Row],[Close Price]])-1</f>
        <v>5.5281011810034419E-2</v>
      </c>
      <c r="AI548">
        <v>36.527347349024097</v>
      </c>
      <c r="AJ548">
        <v>8.2215373459028296</v>
      </c>
      <c r="AK548" t="str">
        <f>IF(AND(Table2[[#This Row],[20D EMA]]&gt;Table2[[#This Row],[50D EMA]],Table2[[#This Row],[50D EMA]]&gt;Table2[[#This Row],[200D EMA]]),"Uptrend","Downtrend/NoTrend")</f>
        <v>Downtrend/NoTrend</v>
      </c>
      <c r="AL548">
        <v>-0.06</v>
      </c>
      <c r="AM548" t="s">
        <v>3190</v>
      </c>
      <c r="AN548">
        <v>-4.24</v>
      </c>
      <c r="AO548" t="s">
        <v>3190</v>
      </c>
      <c r="AP548">
        <v>9.6487145412004996E-2</v>
      </c>
      <c r="AQ548">
        <f>(Table2[[#This Row],[Sharpe Ratio]]-AVERAGE(Table2[Sharpe Ratio]))/_xlfn.STDEV.P(Table2[Sharpe Ratio])</f>
        <v>0.35978215596791391</v>
      </c>
      <c r="AR5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48">
        <f>_xlfn.RANK.AVG(Table2[[#This Row],[1Y Return vs Nifty Z-Score]],Table2[1Y Return vs Nifty Z-Score])</f>
        <v>705</v>
      </c>
      <c r="AT548">
        <f>_xlfn.RANK.AVG(Table2[[#This Row],[6M Return vs Nifty Z-Score]],Table2[6M Return vs Nifty Z-Score])</f>
        <v>566</v>
      </c>
      <c r="AU548">
        <f>_xlfn.RANK.AVG(Table2[[#This Row],[Sharpe Ratio Z-Score]],Table2[Sharpe Ratio Z-Score])</f>
        <v>245</v>
      </c>
      <c r="AV548">
        <f>(Table2[[#This Row],[Rank 1Y]]+Table2[[#This Row],[Rank 6M]]+Table2[[#This Row],[Rank Sharpe]])/3</f>
        <v>505.33333333333331</v>
      </c>
    </row>
    <row r="549" spans="1:48" x14ac:dyDescent="0.3">
      <c r="A549" t="s">
        <v>35</v>
      </c>
      <c r="B549" t="s">
        <v>36</v>
      </c>
      <c r="C549" t="s">
        <v>3147</v>
      </c>
      <c r="D549" t="s">
        <v>37</v>
      </c>
      <c r="E549">
        <v>643470.81096763001</v>
      </c>
      <c r="F549">
        <v>2717.1</v>
      </c>
      <c r="G549">
        <v>-19.721927614682802</v>
      </c>
      <c r="H549">
        <f>(Table2[[#This Row],[1Y Return vs Nifty]]-AVERAGE(Table2[1Y Return vs Nifty]))/_xlfn.STDEV.P(Table2[1Y Return vs Nifty])</f>
        <v>-0.74331836239420834</v>
      </c>
      <c r="I549">
        <v>-2.7128832944839099</v>
      </c>
      <c r="J549">
        <f>(Table2[[#This Row],[1M Return vs Nifty]]-AVERAGE(Table2[1M Return vs Nifty]))/_xlfn.STDEV.P(Table2[1M Return vs Nifty])</f>
        <v>-0.28479012605601084</v>
      </c>
      <c r="K549">
        <v>9.6849793170857499</v>
      </c>
      <c r="L549">
        <f>(Table2[[#This Row],[6M Return vs Nifty]]-AVERAGE(Table2[6M Return vs Nifty]))/_xlfn.STDEV.P(Table2[6M Return vs Nifty])</f>
        <v>4.1094865435574245E-2</v>
      </c>
      <c r="M549">
        <v>-0.50438761905798402</v>
      </c>
      <c r="N549">
        <f>(Table2[[#This Row],[1W Return vs Nifty]]-AVERAGE(Table2[1W Return vs Nifty]))/_xlfn.STDEV.P(Table2[1W Return vs Nifty])</f>
        <v>-0.14100956090524996</v>
      </c>
      <c r="O549">
        <v>2819.58</v>
      </c>
      <c r="P549">
        <v>2805.75321073544</v>
      </c>
      <c r="Q549">
        <v>2624.7108062862999</v>
      </c>
      <c r="R549">
        <v>24.3836053663928</v>
      </c>
      <c r="S549" s="1">
        <f>(Table2[[#This Row],[Close Price]]-Table2[[#This Row],[20D EMA]])/Table2[[#This Row],[20D EMA]]</f>
        <v>-3.6345838741940299E-2</v>
      </c>
      <c r="T549" s="1">
        <f>(Table2[[#This Row],[Close Price]]-Table2[[#This Row],[50D EMA]])/Table2[[#This Row],[50D EMA]]</f>
        <v>-3.1596938175543404E-2</v>
      </c>
      <c r="U549" s="1">
        <f>(Table2[[#This Row],[Close Price]]-Table2[[#This Row],[200D EMA]])/Table2[[#This Row],[200D EMA]]</f>
        <v>3.5199761243190589E-2</v>
      </c>
      <c r="V549">
        <v>0.76994549224311204</v>
      </c>
      <c r="W549">
        <v>2693.45</v>
      </c>
      <c r="X549">
        <v>2740</v>
      </c>
      <c r="Y549">
        <v>2693.45</v>
      </c>
      <c r="Z549">
        <v>2804.7</v>
      </c>
      <c r="AA549">
        <v>2693.45</v>
      </c>
      <c r="AB549">
        <v>2962.7</v>
      </c>
      <c r="AC549" s="1">
        <f>(Table2[[#This Row],[Close Price]]/Table2[[#This Row],[Day Low]])-1</f>
        <v>8.7805602480091061E-3</v>
      </c>
      <c r="AD549" s="1">
        <f>(Table2[[#This Row],[Day High]]/Table2[[#This Row],[Close Price]])-1</f>
        <v>8.4281034926945164E-3</v>
      </c>
      <c r="AE549" s="1">
        <f>(Table2[[#This Row],[Close Price]]/Table2[[#This Row],[Current Week Low]])-1</f>
        <v>8.7805602480091061E-3</v>
      </c>
      <c r="AF549" s="1">
        <f>(Table2[[#This Row],[Current Week High]]/Table2[[#This Row],[Close Price]])-1</f>
        <v>3.2240256155459779E-2</v>
      </c>
      <c r="AG549" s="1">
        <f>(Table2[[#This Row],[Close Price]]/Table2[[#This Row],[Current Month Low]])-1</f>
        <v>8.7805602480091061E-3</v>
      </c>
      <c r="AH549" s="1">
        <f>(Table2[[#This Row],[Current Month High]]/Table2[[#This Row],[Close Price]])-1</f>
        <v>9.0390489860513012E-2</v>
      </c>
      <c r="AI549">
        <v>11.6999742372382</v>
      </c>
      <c r="AJ549">
        <v>25.093805391220201</v>
      </c>
      <c r="AK549" t="str">
        <f>IF(AND(Table2[[#This Row],[20D EMA]]&gt;Table2[[#This Row],[50D EMA]],Table2[[#This Row],[50D EMA]]&gt;Table2[[#This Row],[200D EMA]]),"Uptrend","Downtrend/NoTrend")</f>
        <v>Uptrend</v>
      </c>
      <c r="AL549">
        <v>0.02</v>
      </c>
      <c r="AM549" t="s">
        <v>3191</v>
      </c>
      <c r="AN549">
        <v>-7.07</v>
      </c>
      <c r="AO549" t="s">
        <v>3190</v>
      </c>
      <c r="AP549">
        <v>-3.5383355166995999E-2</v>
      </c>
      <c r="AQ549">
        <f>(Table2[[#This Row],[Sharpe Ratio]]-AVERAGE(Table2[Sharpe Ratio]))/_xlfn.STDEV.P(Table2[Sharpe Ratio])</f>
        <v>-1.1854367776191397</v>
      </c>
      <c r="AR5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-2.313459961539035</v>
      </c>
      <c r="AS549">
        <f>_xlfn.RANK.AVG(Table2[[#This Row],[1Y Return vs Nifty Z-Score]],Table2[1Y Return vs Nifty Z-Score])</f>
        <v>572</v>
      </c>
      <c r="AT549">
        <f>_xlfn.RANK.AVG(Table2[[#This Row],[6M Return vs Nifty Z-Score]],Table2[6M Return vs Nifty Z-Score])</f>
        <v>301</v>
      </c>
      <c r="AU549">
        <f>_xlfn.RANK.AVG(Table2[[#This Row],[Sharpe Ratio Z-Score]],Table2[Sharpe Ratio Z-Score])</f>
        <v>644</v>
      </c>
      <c r="AV549">
        <f>(Table2[[#This Row],[Rank 1Y]]+Table2[[#This Row],[Rank 6M]]+Table2[[#This Row],[Rank Sharpe]])/3</f>
        <v>505.66666666666669</v>
      </c>
    </row>
    <row r="550" spans="1:48" x14ac:dyDescent="0.3">
      <c r="A550" t="s">
        <v>678</v>
      </c>
      <c r="B550" t="s">
        <v>679</v>
      </c>
      <c r="C550" t="s">
        <v>3151</v>
      </c>
      <c r="D550" t="s">
        <v>190</v>
      </c>
      <c r="E550">
        <v>27462.975197759999</v>
      </c>
      <c r="F550">
        <v>14193.65</v>
      </c>
      <c r="G550">
        <v>-38.630854130873502</v>
      </c>
      <c r="H550">
        <f>(Table2[[#This Row],[1Y Return vs Nifty]]-AVERAGE(Table2[1Y Return vs Nifty]))/_xlfn.STDEV.P(Table2[1Y Return vs Nifty])</f>
        <v>-1.0654987655780386</v>
      </c>
      <c r="I550">
        <v>-9.7855549401612603</v>
      </c>
      <c r="J550">
        <f>(Table2[[#This Row],[1M Return vs Nifty]]-AVERAGE(Table2[1M Return vs Nifty]))/_xlfn.STDEV.P(Table2[1M Return vs Nifty])</f>
        <v>-1.0987939233055137</v>
      </c>
      <c r="K550">
        <v>-8.9306742007327298</v>
      </c>
      <c r="L550">
        <f>(Table2[[#This Row],[6M Return vs Nifty]]-AVERAGE(Table2[6M Return vs Nifty]))/_xlfn.STDEV.P(Table2[6M Return vs Nifty])</f>
        <v>-0.5501580683215751</v>
      </c>
      <c r="M550">
        <v>-2.3011932898318301</v>
      </c>
      <c r="N550">
        <f>(Table2[[#This Row],[1W Return vs Nifty]]-AVERAGE(Table2[1W Return vs Nifty]))/_xlfn.STDEV.P(Table2[1W Return vs Nifty])</f>
        <v>-0.5367580418475032</v>
      </c>
      <c r="O550">
        <v>15379.84</v>
      </c>
      <c r="P550">
        <v>15658.1215198927</v>
      </c>
      <c r="Q550">
        <v>15260.470821758399</v>
      </c>
      <c r="R550">
        <v>31.968728595431301</v>
      </c>
      <c r="S550" s="1">
        <f>(Table2[[#This Row],[Close Price]]-Table2[[#This Row],[20D EMA]])/Table2[[#This Row],[20D EMA]]</f>
        <v>-7.7126290000416167E-2</v>
      </c>
      <c r="T550" s="1">
        <f>(Table2[[#This Row],[Close Price]]-Table2[[#This Row],[50D EMA]])/Table2[[#This Row],[50D EMA]]</f>
        <v>-9.3527918916210845E-2</v>
      </c>
      <c r="U550" s="1">
        <f>(Table2[[#This Row],[Close Price]]-Table2[[#This Row],[200D EMA]])/Table2[[#This Row],[200D EMA]]</f>
        <v>-6.990746446940059E-2</v>
      </c>
      <c r="V550">
        <v>1.6381049161889301</v>
      </c>
      <c r="W550">
        <v>14170.1</v>
      </c>
      <c r="X550">
        <v>14566.95</v>
      </c>
      <c r="Y550">
        <v>14170.1</v>
      </c>
      <c r="Z550">
        <v>15779</v>
      </c>
      <c r="AA550">
        <v>14170.1</v>
      </c>
      <c r="AB550">
        <v>16158</v>
      </c>
      <c r="AC550" s="1">
        <f>(Table2[[#This Row],[Close Price]]/Table2[[#This Row],[Day Low]])-1</f>
        <v>1.661950162666459E-3</v>
      </c>
      <c r="AD550" s="1">
        <f>(Table2[[#This Row],[Day High]]/Table2[[#This Row],[Close Price]])-1</f>
        <v>2.6300493530557745E-2</v>
      </c>
      <c r="AE550" s="1">
        <f>(Table2[[#This Row],[Close Price]]/Table2[[#This Row],[Current Week Low]])-1</f>
        <v>1.661950162666459E-3</v>
      </c>
      <c r="AF550" s="1">
        <f>(Table2[[#This Row],[Current Week High]]/Table2[[#This Row],[Close Price]])-1</f>
        <v>0.11169431400661556</v>
      </c>
      <c r="AG550" s="1">
        <f>(Table2[[#This Row],[Close Price]]/Table2[[#This Row],[Current Month Low]])-1</f>
        <v>1.661950162666459E-3</v>
      </c>
      <c r="AH550" s="1">
        <f>(Table2[[#This Row],[Current Month High]]/Table2[[#This Row],[Close Price]])-1</f>
        <v>0.13839639557125905</v>
      </c>
      <c r="AI550">
        <v>28.5786249484804</v>
      </c>
      <c r="AJ550">
        <v>9.3922928709055906</v>
      </c>
      <c r="AK550" t="str">
        <f>IF(AND(Table2[[#This Row],[20D EMA]]&gt;Table2[[#This Row],[50D EMA]],Table2[[#This Row],[50D EMA]]&gt;Table2[[#This Row],[200D EMA]]),"Uptrend","Downtrend/NoTrend")</f>
        <v>Downtrend/NoTrend</v>
      </c>
      <c r="AL550">
        <v>-0.05</v>
      </c>
      <c r="AM550" t="s">
        <v>3190</v>
      </c>
      <c r="AN550">
        <v>-11.88</v>
      </c>
      <c r="AO550" t="s">
        <v>3190</v>
      </c>
      <c r="AP550">
        <v>6.4430227606480997E-2</v>
      </c>
      <c r="AQ550">
        <f>(Table2[[#This Row],[Sharpe Ratio]]-AVERAGE(Table2[Sharpe Ratio]))/_xlfn.STDEV.P(Table2[Sharpe Ratio])</f>
        <v>-1.5851182254414412E-2</v>
      </c>
      <c r="AR5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0">
        <f>_xlfn.RANK.AVG(Table2[[#This Row],[1Y Return vs Nifty Z-Score]],Table2[1Y Return vs Nifty Z-Score])</f>
        <v>674</v>
      </c>
      <c r="AT550">
        <f>_xlfn.RANK.AVG(Table2[[#This Row],[6M Return vs Nifty Z-Score]],Table2[6M Return vs Nifty Z-Score])</f>
        <v>501</v>
      </c>
      <c r="AU550">
        <f>_xlfn.RANK.AVG(Table2[[#This Row],[Sharpe Ratio Z-Score]],Table2[Sharpe Ratio Z-Score])</f>
        <v>345</v>
      </c>
      <c r="AV550">
        <f>(Table2[[#This Row],[Rank 1Y]]+Table2[[#This Row],[Rank 6M]]+Table2[[#This Row],[Rank Sharpe]])/3</f>
        <v>506.66666666666669</v>
      </c>
    </row>
    <row r="551" spans="1:48" x14ac:dyDescent="0.3">
      <c r="A551" t="s">
        <v>235</v>
      </c>
      <c r="B551" t="s">
        <v>236</v>
      </c>
      <c r="C551" t="s">
        <v>3147</v>
      </c>
      <c r="D551" t="s">
        <v>237</v>
      </c>
      <c r="E551">
        <v>107859.82767620499</v>
      </c>
      <c r="F551">
        <v>1093.25</v>
      </c>
      <c r="G551">
        <v>-2.7755599245260401</v>
      </c>
      <c r="H551">
        <f>(Table2[[#This Row],[1Y Return vs Nifty]]-AVERAGE(Table2[1Y Return vs Nifty]))/_xlfn.STDEV.P(Table2[1Y Return vs Nifty])</f>
        <v>-0.45457708613819159</v>
      </c>
      <c r="I551">
        <v>-8.6537788303029508</v>
      </c>
      <c r="J551">
        <f>(Table2[[#This Row],[1M Return vs Nifty]]-AVERAGE(Table2[1M Return vs Nifty]))/_xlfn.STDEV.P(Table2[1M Return vs Nifty])</f>
        <v>-0.96853620780362237</v>
      </c>
      <c r="K551">
        <v>-15.4367588123683</v>
      </c>
      <c r="L551">
        <f>(Table2[[#This Row],[6M Return vs Nifty]]-AVERAGE(Table2[6M Return vs Nifty]))/_xlfn.STDEV.P(Table2[6M Return vs Nifty])</f>
        <v>-0.75679822791735629</v>
      </c>
      <c r="M551">
        <v>-2.3929196602203899</v>
      </c>
      <c r="N551">
        <f>(Table2[[#This Row],[1W Return vs Nifty]]-AVERAGE(Table2[1W Return vs Nifty]))/_xlfn.STDEV.P(Table2[1W Return vs Nifty])</f>
        <v>-0.55696087865621902</v>
      </c>
      <c r="O551">
        <v>1138.8800000000001</v>
      </c>
      <c r="P551">
        <v>1160.6695831285499</v>
      </c>
      <c r="Q551">
        <v>1109.9511243313</v>
      </c>
      <c r="R551">
        <v>15.508380435559699</v>
      </c>
      <c r="S551" s="1">
        <f>(Table2[[#This Row],[Close Price]]-Table2[[#This Row],[20D EMA]])/Table2[[#This Row],[20D EMA]]</f>
        <v>-4.0065678561393744E-2</v>
      </c>
      <c r="T551" s="1">
        <f>(Table2[[#This Row],[Close Price]]-Table2[[#This Row],[50D EMA]])/Table2[[#This Row],[50D EMA]]</f>
        <v>-5.8086801022925447E-2</v>
      </c>
      <c r="U551" s="1">
        <f>(Table2[[#This Row],[Close Price]]-Table2[[#This Row],[200D EMA]])/Table2[[#This Row],[200D EMA]]</f>
        <v>-1.5046720495338678E-2</v>
      </c>
      <c r="V551">
        <v>0.68018004107190499</v>
      </c>
      <c r="W551">
        <v>1072.05</v>
      </c>
      <c r="X551">
        <v>1098.1500000000001</v>
      </c>
      <c r="Y551">
        <v>1072.05</v>
      </c>
      <c r="Z551">
        <v>1138</v>
      </c>
      <c r="AA551">
        <v>1072.05</v>
      </c>
      <c r="AB551">
        <v>1205.45</v>
      </c>
      <c r="AC551" s="1">
        <f>(Table2[[#This Row],[Close Price]]/Table2[[#This Row],[Day Low]])-1</f>
        <v>1.9775197052376292E-2</v>
      </c>
      <c r="AD551" s="1">
        <f>(Table2[[#This Row],[Day High]]/Table2[[#This Row],[Close Price]])-1</f>
        <v>4.4820489366568239E-3</v>
      </c>
      <c r="AE551" s="1">
        <f>(Table2[[#This Row],[Close Price]]/Table2[[#This Row],[Current Week Low]])-1</f>
        <v>1.9775197052376292E-2</v>
      </c>
      <c r="AF551" s="1">
        <f>(Table2[[#This Row],[Current Week High]]/Table2[[#This Row],[Close Price]])-1</f>
        <v>4.0932997941916405E-2</v>
      </c>
      <c r="AG551" s="1">
        <f>(Table2[[#This Row],[Close Price]]/Table2[[#This Row],[Current Month Low]])-1</f>
        <v>1.9775197052376292E-2</v>
      </c>
      <c r="AH551" s="1">
        <f>(Table2[[#This Row],[Current Month High]]/Table2[[#This Row],[Close Price]])-1</f>
        <v>0.10262977361079351</v>
      </c>
      <c r="AI551">
        <v>14.650848280187001</v>
      </c>
      <c r="AJ551">
        <v>26.931047714653999</v>
      </c>
      <c r="AK551" t="str">
        <f>IF(AND(Table2[[#This Row],[20D EMA]]&gt;Table2[[#This Row],[50D EMA]],Table2[[#This Row],[50D EMA]]&gt;Table2[[#This Row],[200D EMA]]),"Uptrend","Downtrend/NoTrend")</f>
        <v>Downtrend/NoTrend</v>
      </c>
      <c r="AL551">
        <v>-0.06</v>
      </c>
      <c r="AM551" t="s">
        <v>3190</v>
      </c>
      <c r="AN551">
        <v>-8.61</v>
      </c>
      <c r="AO551" t="s">
        <v>3190</v>
      </c>
      <c r="AP551">
        <v>2.0609528736514001E-2</v>
      </c>
      <c r="AQ551">
        <f>(Table2[[#This Row],[Sharpe Ratio]]-AVERAGE(Table2[Sharpe Ratio]))/_xlfn.STDEV.P(Table2[Sharpe Ratio])</f>
        <v>-0.52932897508590926</v>
      </c>
      <c r="AR5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1">
        <f>_xlfn.RANK.AVG(Table2[[#This Row],[1Y Return vs Nifty Z-Score]],Table2[1Y Return vs Nifty Z-Score])</f>
        <v>464</v>
      </c>
      <c r="AT551">
        <f>_xlfn.RANK.AVG(Table2[[#This Row],[6M Return vs Nifty Z-Score]],Table2[6M Return vs Nifty Z-Score])</f>
        <v>583</v>
      </c>
      <c r="AU551">
        <f>_xlfn.RANK.AVG(Table2[[#This Row],[Sharpe Ratio Z-Score]],Table2[Sharpe Ratio Z-Score])</f>
        <v>474</v>
      </c>
      <c r="AV551">
        <f>(Table2[[#This Row],[Rank 1Y]]+Table2[[#This Row],[Rank 6M]]+Table2[[#This Row],[Rank Sharpe]])/3</f>
        <v>507</v>
      </c>
    </row>
    <row r="552" spans="1:48" x14ac:dyDescent="0.3">
      <c r="A552" t="s">
        <v>41</v>
      </c>
      <c r="B552" t="s">
        <v>42</v>
      </c>
      <c r="C552" t="s">
        <v>3145</v>
      </c>
      <c r="D552" t="s">
        <v>43</v>
      </c>
      <c r="E552">
        <v>590185.53548030998</v>
      </c>
      <c r="F552">
        <v>934.9</v>
      </c>
      <c r="G552">
        <v>20.510266194039101</v>
      </c>
      <c r="H552">
        <f>(Table2[[#This Row],[1Y Return vs Nifty]]-AVERAGE(Table2[1Y Return vs Nifty]))/_xlfn.STDEV.P(Table2[1Y Return vs Nifty])</f>
        <v>-5.7820726599530393E-2</v>
      </c>
      <c r="I552">
        <v>-6.8141062386772404</v>
      </c>
      <c r="J552">
        <f>(Table2[[#This Row],[1M Return vs Nifty]]-AVERAGE(Table2[1M Return vs Nifty]))/_xlfn.STDEV.P(Table2[1M Return vs Nifty])</f>
        <v>-0.75680568356892264</v>
      </c>
      <c r="K552">
        <v>-15.7152516325284</v>
      </c>
      <c r="L552">
        <f>(Table2[[#This Row],[6M Return vs Nifty]]-AVERAGE(Table2[6M Return vs Nifty]))/_xlfn.STDEV.P(Table2[6M Return vs Nifty])</f>
        <v>-0.7656434557677968</v>
      </c>
      <c r="M552">
        <v>-3.1390389160658798</v>
      </c>
      <c r="N552">
        <f>(Table2[[#This Row],[1W Return vs Nifty]]-AVERAGE(Table2[1W Return vs Nifty]))/_xlfn.STDEV.P(Table2[1W Return vs Nifty])</f>
        <v>-0.72129448852035527</v>
      </c>
      <c r="O552">
        <v>973.45</v>
      </c>
      <c r="P552">
        <v>1009.17712394751</v>
      </c>
      <c r="Q552">
        <v>968.10219392067495</v>
      </c>
      <c r="R552">
        <v>30.013644545305699</v>
      </c>
      <c r="S552" s="1">
        <f>(Table2[[#This Row],[Close Price]]-Table2[[#This Row],[20D EMA]])/Table2[[#This Row],[20D EMA]]</f>
        <v>-3.9601417638296846E-2</v>
      </c>
      <c r="T552" s="1">
        <f>(Table2[[#This Row],[Close Price]]-Table2[[#This Row],[50D EMA]])/Table2[[#This Row],[50D EMA]]</f>
        <v>-7.3601672278268374E-2</v>
      </c>
      <c r="U552" s="1">
        <f>(Table2[[#This Row],[Close Price]]-Table2[[#This Row],[200D EMA]])/Table2[[#This Row],[200D EMA]]</f>
        <v>-3.4296166385297457E-2</v>
      </c>
      <c r="V552">
        <v>0.54831957192998304</v>
      </c>
      <c r="W552">
        <v>925.3</v>
      </c>
      <c r="X552">
        <v>941.95</v>
      </c>
      <c r="Y552">
        <v>925.3</v>
      </c>
      <c r="Z552">
        <v>965.95</v>
      </c>
      <c r="AA552">
        <v>923.1</v>
      </c>
      <c r="AB552">
        <v>1012.4</v>
      </c>
      <c r="AC552" s="1">
        <f>(Table2[[#This Row],[Close Price]]/Table2[[#This Row],[Day Low]])-1</f>
        <v>1.037501350913228E-2</v>
      </c>
      <c r="AD552" s="1">
        <f>(Table2[[#This Row],[Day High]]/Table2[[#This Row],[Close Price]])-1</f>
        <v>7.5409134666810651E-3</v>
      </c>
      <c r="AE552" s="1">
        <f>(Table2[[#This Row],[Close Price]]/Table2[[#This Row],[Current Week Low]])-1</f>
        <v>1.037501350913228E-2</v>
      </c>
      <c r="AF552" s="1">
        <f>(Table2[[#This Row],[Current Week High]]/Table2[[#This Row],[Close Price]])-1</f>
        <v>3.3212108246871486E-2</v>
      </c>
      <c r="AG552" s="1">
        <f>(Table2[[#This Row],[Close Price]]/Table2[[#This Row],[Current Month Low]])-1</f>
        <v>1.2783013757989403E-2</v>
      </c>
      <c r="AH552" s="1">
        <f>(Table2[[#This Row],[Current Month High]]/Table2[[#This Row],[Close Price]])-1</f>
        <v>8.2896566477698164E-2</v>
      </c>
      <c r="AI552">
        <v>30.709166755802698</v>
      </c>
      <c r="AJ552">
        <v>56.507909935548597</v>
      </c>
      <c r="AK552" t="str">
        <f>IF(AND(Table2[[#This Row],[20D EMA]]&gt;Table2[[#This Row],[50D EMA]],Table2[[#This Row],[50D EMA]]&gt;Table2[[#This Row],[200D EMA]]),"Uptrend","Downtrend/NoTrend")</f>
        <v>Downtrend/NoTrend</v>
      </c>
      <c r="AL552">
        <v>-0.22</v>
      </c>
      <c r="AM552" t="s">
        <v>3190</v>
      </c>
      <c r="AN552">
        <v>-6.51</v>
      </c>
      <c r="AO552" t="s">
        <v>3190</v>
      </c>
      <c r="AP552">
        <v>-3.7870596352651997E-2</v>
      </c>
      <c r="AQ552">
        <f>(Table2[[#This Row],[Sharpe Ratio]]-AVERAGE(Table2[Sharpe Ratio]))/_xlfn.STDEV.P(Table2[Sharpe Ratio])</f>
        <v>-1.2145815230747063</v>
      </c>
      <c r="AR5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2">
        <f>_xlfn.RANK.AVG(Table2[[#This Row],[1Y Return vs Nifty Z-Score]],Table2[1Y Return vs Nifty Z-Score])</f>
        <v>304</v>
      </c>
      <c r="AT552">
        <f>_xlfn.RANK.AVG(Table2[[#This Row],[6M Return vs Nifty Z-Score]],Table2[6M Return vs Nifty Z-Score])</f>
        <v>584</v>
      </c>
      <c r="AU552">
        <f>_xlfn.RANK.AVG(Table2[[#This Row],[Sharpe Ratio Z-Score]],Table2[Sharpe Ratio Z-Score])</f>
        <v>647</v>
      </c>
      <c r="AV552">
        <f>(Table2[[#This Row],[Rank 1Y]]+Table2[[#This Row],[Rank 6M]]+Table2[[#This Row],[Rank Sharpe]])/3</f>
        <v>511.66666666666669</v>
      </c>
    </row>
    <row r="553" spans="1:48" x14ac:dyDescent="0.3">
      <c r="A553" t="s">
        <v>825</v>
      </c>
      <c r="B553" t="s">
        <v>826</v>
      </c>
      <c r="C553" t="s">
        <v>3145</v>
      </c>
      <c r="D553" t="s">
        <v>529</v>
      </c>
      <c r="E553">
        <v>19524.94472</v>
      </c>
      <c r="F553">
        <v>450.45</v>
      </c>
      <c r="G553">
        <v>-54.9637641890506</v>
      </c>
      <c r="H553">
        <f>(Table2[[#This Row],[1Y Return vs Nifty]]-AVERAGE(Table2[1Y Return vs Nifty]))/_xlfn.STDEV.P(Table2[1Y Return vs Nifty])</f>
        <v>-1.3437876226003047</v>
      </c>
      <c r="I553">
        <v>-9.6369323631253696</v>
      </c>
      <c r="J553">
        <f>(Table2[[#This Row],[1M Return vs Nifty]]-AVERAGE(Table2[1M Return vs Nifty]))/_xlfn.STDEV.P(Table2[1M Return vs Nifty])</f>
        <v>-1.0816887404092936</v>
      </c>
      <c r="K553">
        <v>-2.4896450819039</v>
      </c>
      <c r="L553">
        <f>(Table2[[#This Row],[6M Return vs Nifty]]-AVERAGE(Table2[6M Return vs Nifty]))/_xlfn.STDEV.P(Table2[6M Return vs Nifty])</f>
        <v>-0.34558414029495088</v>
      </c>
      <c r="M553">
        <v>-1.82139675714173</v>
      </c>
      <c r="N553">
        <f>(Table2[[#This Row],[1W Return vs Nifty]]-AVERAGE(Table2[1W Return vs Nifty]))/_xlfn.STDEV.P(Table2[1W Return vs Nifty])</f>
        <v>-0.43108231293482091</v>
      </c>
      <c r="O553">
        <v>468.42</v>
      </c>
      <c r="P553">
        <v>468.75097204336299</v>
      </c>
      <c r="Q553">
        <v>475.07643191217102</v>
      </c>
      <c r="R553">
        <v>43.417979301711902</v>
      </c>
      <c r="S553" s="1">
        <f>(Table2[[#This Row],[Close Price]]-Table2[[#This Row],[20D EMA]])/Table2[[#This Row],[20D EMA]]</f>
        <v>-3.836300755732041E-2</v>
      </c>
      <c r="T553" s="1">
        <f>(Table2[[#This Row],[Close Price]]-Table2[[#This Row],[50D EMA]])/Table2[[#This Row],[50D EMA]]</f>
        <v>-3.9041992731419929E-2</v>
      </c>
      <c r="U553" s="1">
        <f>(Table2[[#This Row],[Close Price]]-Table2[[#This Row],[200D EMA]])/Table2[[#This Row],[200D EMA]]</f>
        <v>-5.1836778795888154E-2</v>
      </c>
      <c r="V553">
        <v>0.62170959739640996</v>
      </c>
      <c r="W553">
        <v>444.75</v>
      </c>
      <c r="X553">
        <v>457.15</v>
      </c>
      <c r="Y553">
        <v>444.75</v>
      </c>
      <c r="Z553">
        <v>482.4</v>
      </c>
      <c r="AA553">
        <v>430.85</v>
      </c>
      <c r="AB553">
        <v>482.5</v>
      </c>
      <c r="AC553" s="1">
        <f>(Table2[[#This Row],[Close Price]]/Table2[[#This Row],[Day Low]])-1</f>
        <v>1.2816188870151679E-2</v>
      </c>
      <c r="AD553" s="1">
        <f>(Table2[[#This Row],[Day High]]/Table2[[#This Row],[Close Price]])-1</f>
        <v>1.487401487401474E-2</v>
      </c>
      <c r="AE553" s="1">
        <f>(Table2[[#This Row],[Close Price]]/Table2[[#This Row],[Current Week Low]])-1</f>
        <v>1.2816188870151679E-2</v>
      </c>
      <c r="AF553" s="1">
        <f>(Table2[[#This Row],[Current Week High]]/Table2[[#This Row],[Close Price]])-1</f>
        <v>7.0929070929070859E-2</v>
      </c>
      <c r="AG553" s="1">
        <f>(Table2[[#This Row],[Close Price]]/Table2[[#This Row],[Current Month Low]])-1</f>
        <v>4.5491470349309449E-2</v>
      </c>
      <c r="AH553" s="1">
        <f>(Table2[[#This Row],[Current Month High]]/Table2[[#This Row],[Close Price]])-1</f>
        <v>7.1151071151071221E-2</v>
      </c>
      <c r="AI553">
        <v>51.772482626951899</v>
      </c>
      <c r="AJ553">
        <v>48.037991323780702</v>
      </c>
      <c r="AK553" t="str">
        <f>IF(AND(Table2[[#This Row],[20D EMA]]&gt;Table2[[#This Row],[50D EMA]],Table2[[#This Row],[50D EMA]]&gt;Table2[[#This Row],[200D EMA]]),"Uptrend","Downtrend/NoTrend")</f>
        <v>Downtrend/NoTrend</v>
      </c>
      <c r="AL553">
        <v>0</v>
      </c>
      <c r="AM553" t="s">
        <v>3192</v>
      </c>
      <c r="AN553">
        <v>-3.6</v>
      </c>
      <c r="AO553" t="s">
        <v>3190</v>
      </c>
      <c r="AP553">
        <v>5.0900813843948997E-2</v>
      </c>
      <c r="AQ553">
        <f>(Table2[[#This Row],[Sharpe Ratio]]-AVERAGE(Table2[Sharpe Ratio]))/_xlfn.STDEV.P(Table2[Sharpe Ratio])</f>
        <v>-0.17438479071427909</v>
      </c>
      <c r="AR5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3">
        <f>_xlfn.RANK.AVG(Table2[[#This Row],[1Y Return vs Nifty Z-Score]],Table2[1Y Return vs Nifty Z-Score])</f>
        <v>718</v>
      </c>
      <c r="AT553">
        <f>_xlfn.RANK.AVG(Table2[[#This Row],[6M Return vs Nifty Z-Score]],Table2[6M Return vs Nifty Z-Score])</f>
        <v>435</v>
      </c>
      <c r="AU553">
        <f>_xlfn.RANK.AVG(Table2[[#This Row],[Sharpe Ratio Z-Score]],Table2[Sharpe Ratio Z-Score])</f>
        <v>384</v>
      </c>
      <c r="AV553">
        <f>(Table2[[#This Row],[Rank 1Y]]+Table2[[#This Row],[Rank 6M]]+Table2[[#This Row],[Rank Sharpe]])/3</f>
        <v>512.33333333333337</v>
      </c>
    </row>
    <row r="554" spans="1:48" x14ac:dyDescent="0.3">
      <c r="A554" t="s">
        <v>967</v>
      </c>
      <c r="B554" t="s">
        <v>968</v>
      </c>
      <c r="C554" t="s">
        <v>3146</v>
      </c>
      <c r="D554" t="s">
        <v>27</v>
      </c>
      <c r="E554">
        <v>15463.478320570001</v>
      </c>
      <c r="F554">
        <v>79.7</v>
      </c>
      <c r="G554">
        <v>-41.560809534064198</v>
      </c>
      <c r="H554">
        <f>(Table2[[#This Row],[1Y Return vs Nifty]]-AVERAGE(Table2[1Y Return vs Nifty]))/_xlfn.STDEV.P(Table2[1Y Return vs Nifty])</f>
        <v>-1.1154209127873129</v>
      </c>
      <c r="I554">
        <v>-9.9602873590337104</v>
      </c>
      <c r="J554">
        <f>(Table2[[#This Row],[1M Return vs Nifty]]-AVERAGE(Table2[1M Return vs Nifty]))/_xlfn.STDEV.P(Table2[1M Return vs Nifty])</f>
        <v>-1.1189041248800058</v>
      </c>
      <c r="K554">
        <v>-8.5381750091896595</v>
      </c>
      <c r="L554">
        <f>(Table2[[#This Row],[6M Return vs Nifty]]-AVERAGE(Table2[6M Return vs Nifty]))/_xlfn.STDEV.P(Table2[6M Return vs Nifty])</f>
        <v>-0.5376918769909822</v>
      </c>
      <c r="M554">
        <v>-4.6803151848873599</v>
      </c>
      <c r="N554">
        <f>(Table2[[#This Row],[1W Return vs Nifty]]-AVERAGE(Table2[1W Return vs Nifty]))/_xlfn.STDEV.P(Table2[1W Return vs Nifty])</f>
        <v>-1.0607623297119677</v>
      </c>
      <c r="O554">
        <v>82.72</v>
      </c>
      <c r="P554">
        <v>85.888689434771607</v>
      </c>
      <c r="Q554">
        <v>85.798296254719205</v>
      </c>
      <c r="R554">
        <v>37.510280178882702</v>
      </c>
      <c r="S554" s="1">
        <f>(Table2[[#This Row],[Close Price]]-Table2[[#This Row],[20D EMA]])/Table2[[#This Row],[20D EMA]]</f>
        <v>-3.6508704061895506E-2</v>
      </c>
      <c r="T554" s="1">
        <f>(Table2[[#This Row],[Close Price]]-Table2[[#This Row],[50D EMA]])/Table2[[#This Row],[50D EMA]]</f>
        <v>-7.205476618049482E-2</v>
      </c>
      <c r="U554" s="1">
        <f>(Table2[[#This Row],[Close Price]]-Table2[[#This Row],[200D EMA]])/Table2[[#This Row],[200D EMA]]</f>
        <v>-7.1077125315105238E-2</v>
      </c>
      <c r="V554">
        <v>0.271788317724377</v>
      </c>
      <c r="W554">
        <v>77.349999999999994</v>
      </c>
      <c r="X554">
        <v>80.709999999999994</v>
      </c>
      <c r="Y554">
        <v>77.349999999999994</v>
      </c>
      <c r="Z554">
        <v>83.7</v>
      </c>
      <c r="AA554">
        <v>75.91</v>
      </c>
      <c r="AB554">
        <v>86.33</v>
      </c>
      <c r="AC554" s="1">
        <f>(Table2[[#This Row],[Close Price]]/Table2[[#This Row],[Day Low]])-1</f>
        <v>3.0381383322559907E-2</v>
      </c>
      <c r="AD554" s="1">
        <f>(Table2[[#This Row],[Day High]]/Table2[[#This Row],[Close Price]])-1</f>
        <v>1.2672521957339811E-2</v>
      </c>
      <c r="AE554" s="1">
        <f>(Table2[[#This Row],[Close Price]]/Table2[[#This Row],[Current Week Low]])-1</f>
        <v>3.0381383322559907E-2</v>
      </c>
      <c r="AF554" s="1">
        <f>(Table2[[#This Row],[Current Week High]]/Table2[[#This Row],[Close Price]])-1</f>
        <v>5.0188205771643624E-2</v>
      </c>
      <c r="AG554" s="1">
        <f>(Table2[[#This Row],[Close Price]]/Table2[[#This Row],[Current Month Low]])-1</f>
        <v>4.9927545777894933E-2</v>
      </c>
      <c r="AH554" s="1">
        <f>(Table2[[#This Row],[Current Month High]]/Table2[[#This Row],[Close Price]])-1</f>
        <v>8.3186951066499315E-2</v>
      </c>
      <c r="AI554">
        <v>39.774153074027602</v>
      </c>
      <c r="AJ554">
        <v>22.521137586471902</v>
      </c>
      <c r="AK554" t="str">
        <f>IF(AND(Table2[[#This Row],[20D EMA]]&gt;Table2[[#This Row],[50D EMA]],Table2[[#This Row],[50D EMA]]&gt;Table2[[#This Row],[200D EMA]]),"Uptrend","Downtrend/NoTrend")</f>
        <v>Downtrend/NoTrend</v>
      </c>
      <c r="AL554">
        <v>-0.19</v>
      </c>
      <c r="AM554" t="s">
        <v>3190</v>
      </c>
      <c r="AN554">
        <v>-6.32</v>
      </c>
      <c r="AO554" t="s">
        <v>3190</v>
      </c>
      <c r="AP554">
        <v>6.0590317168635E-2</v>
      </c>
      <c r="AQ554">
        <f>(Table2[[#This Row],[Sharpe Ratio]]-AVERAGE(Table2[Sharpe Ratio]))/_xlfn.STDEV.P(Table2[Sharpe Ratio])</f>
        <v>-6.0846099887896396E-2</v>
      </c>
      <c r="AR5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4">
        <f>_xlfn.RANK.AVG(Table2[[#This Row],[1Y Return vs Nifty Z-Score]],Table2[1Y Return vs Nifty Z-Score])</f>
        <v>687</v>
      </c>
      <c r="AT554">
        <f>_xlfn.RANK.AVG(Table2[[#This Row],[6M Return vs Nifty Z-Score]],Table2[6M Return vs Nifty Z-Score])</f>
        <v>497</v>
      </c>
      <c r="AU554">
        <f>_xlfn.RANK.AVG(Table2[[#This Row],[Sharpe Ratio Z-Score]],Table2[Sharpe Ratio Z-Score])</f>
        <v>353</v>
      </c>
      <c r="AV554">
        <f>(Table2[[#This Row],[Rank 1Y]]+Table2[[#This Row],[Rank 6M]]+Table2[[#This Row],[Rank Sharpe]])/3</f>
        <v>512.33333333333337</v>
      </c>
    </row>
    <row r="555" spans="1:48" x14ac:dyDescent="0.3">
      <c r="A555" t="s">
        <v>1287</v>
      </c>
      <c r="B555" t="s">
        <v>1288</v>
      </c>
      <c r="C555" t="s">
        <v>3155</v>
      </c>
      <c r="D555" t="s">
        <v>455</v>
      </c>
      <c r="E555">
        <v>9229.3692128700004</v>
      </c>
      <c r="F555">
        <v>301.85000000000002</v>
      </c>
      <c r="G555">
        <v>-23.677975549406501</v>
      </c>
      <c r="H555">
        <f>(Table2[[#This Row],[1Y Return vs Nifty]]-AVERAGE(Table2[1Y Return vs Nifty]))/_xlfn.STDEV.P(Table2[1Y Return vs Nifty])</f>
        <v>-0.81072362294839695</v>
      </c>
      <c r="I555">
        <v>-6.7043177432230401</v>
      </c>
      <c r="J555">
        <f>(Table2[[#This Row],[1M Return vs Nifty]]-AVERAGE(Table2[1M Return vs Nifty]))/_xlfn.STDEV.P(Table2[1M Return vs Nifty])</f>
        <v>-0.74416997012552411</v>
      </c>
      <c r="K555">
        <v>12.698006287504199</v>
      </c>
      <c r="L555">
        <f>(Table2[[#This Row],[6M Return vs Nifty]]-AVERAGE(Table2[6M Return vs Nifty]))/_xlfn.STDEV.P(Table2[6M Return vs Nifty])</f>
        <v>0.13679180317907866</v>
      </c>
      <c r="M555">
        <v>-3.8788725988624102</v>
      </c>
      <c r="N555">
        <f>(Table2[[#This Row],[1W Return vs Nifty]]-AVERAGE(Table2[1W Return vs Nifty]))/_xlfn.STDEV.P(Table2[1W Return vs Nifty])</f>
        <v>-0.88424369381228984</v>
      </c>
      <c r="O555">
        <v>317</v>
      </c>
      <c r="P555">
        <v>311.66774191890403</v>
      </c>
      <c r="Q555">
        <v>292.31565778832299</v>
      </c>
      <c r="R555">
        <v>26.266142353560099</v>
      </c>
      <c r="S555" s="1">
        <f>(Table2[[#This Row],[Close Price]]-Table2[[#This Row],[20D EMA]])/Table2[[#This Row],[20D EMA]]</f>
        <v>-4.7791798107255451E-2</v>
      </c>
      <c r="T555" s="1">
        <f>(Table2[[#This Row],[Close Price]]-Table2[[#This Row],[50D EMA]])/Table2[[#This Row],[50D EMA]]</f>
        <v>-3.1500667532858059E-2</v>
      </c>
      <c r="U555" s="1">
        <f>(Table2[[#This Row],[Close Price]]-Table2[[#This Row],[200D EMA]])/Table2[[#This Row],[200D EMA]]</f>
        <v>3.2616597700630912E-2</v>
      </c>
      <c r="V555">
        <v>0.68838195492059195</v>
      </c>
      <c r="W555">
        <v>295.05</v>
      </c>
      <c r="X555">
        <v>304</v>
      </c>
      <c r="Y555">
        <v>295.05</v>
      </c>
      <c r="Z555">
        <v>319.75</v>
      </c>
      <c r="AA555">
        <v>295.05</v>
      </c>
      <c r="AB555">
        <v>346.7</v>
      </c>
      <c r="AC555" s="1">
        <f>(Table2[[#This Row],[Close Price]]/Table2[[#This Row],[Day Low]])-1</f>
        <v>2.3046941196407378E-2</v>
      </c>
      <c r="AD555" s="1">
        <f>(Table2[[#This Row],[Day High]]/Table2[[#This Row],[Close Price]])-1</f>
        <v>7.1227430843132655E-3</v>
      </c>
      <c r="AE555" s="1">
        <f>(Table2[[#This Row],[Close Price]]/Table2[[#This Row],[Current Week Low]])-1</f>
        <v>2.3046941196407378E-2</v>
      </c>
      <c r="AF555" s="1">
        <f>(Table2[[#This Row],[Current Week High]]/Table2[[#This Row],[Close Price]])-1</f>
        <v>5.9300977306609104E-2</v>
      </c>
      <c r="AG555" s="1">
        <f>(Table2[[#This Row],[Close Price]]/Table2[[#This Row],[Current Month Low]])-1</f>
        <v>2.3046941196407378E-2</v>
      </c>
      <c r="AH555" s="1">
        <f>(Table2[[#This Row],[Current Month High]]/Table2[[#This Row],[Close Price]])-1</f>
        <v>0.14858373364253752</v>
      </c>
      <c r="AI555">
        <v>23.206890839821</v>
      </c>
      <c r="AJ555">
        <v>41.713615023474098</v>
      </c>
      <c r="AK555" t="str">
        <f>IF(AND(Table2[[#This Row],[20D EMA]]&gt;Table2[[#This Row],[50D EMA]],Table2[[#This Row],[50D EMA]]&gt;Table2[[#This Row],[200D EMA]]),"Uptrend","Downtrend/NoTrend")</f>
        <v>Uptrend</v>
      </c>
      <c r="AL555">
        <v>-0.06</v>
      </c>
      <c r="AM555" t="s">
        <v>3190</v>
      </c>
      <c r="AN555">
        <v>-10.59</v>
      </c>
      <c r="AO555" t="s">
        <v>3190</v>
      </c>
      <c r="AP555">
        <v>-5.7945372192381002E-2</v>
      </c>
      <c r="AQ555">
        <f>(Table2[[#This Row],[Sharpe Ratio]]-AVERAGE(Table2[Sharpe Ratio]))/_xlfn.STDEV.P(Table2[Sharpe Ratio])</f>
        <v>-1.4498117192055064</v>
      </c>
      <c r="AR5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-3.7521572029126391</v>
      </c>
      <c r="AS555">
        <f>_xlfn.RANK.AVG(Table2[[#This Row],[1Y Return vs Nifty Z-Score]],Table2[1Y Return vs Nifty Z-Score])</f>
        <v>596</v>
      </c>
      <c r="AT555">
        <f>_xlfn.RANK.AVG(Table2[[#This Row],[6M Return vs Nifty Z-Score]],Table2[6M Return vs Nifty Z-Score])</f>
        <v>259</v>
      </c>
      <c r="AU555">
        <f>_xlfn.RANK.AVG(Table2[[#This Row],[Sharpe Ratio Z-Score]],Table2[Sharpe Ratio Z-Score])</f>
        <v>682</v>
      </c>
      <c r="AV555">
        <f>(Table2[[#This Row],[Rank 1Y]]+Table2[[#This Row],[Rank 6M]]+Table2[[#This Row],[Rank Sharpe]])/3</f>
        <v>512.33333333333337</v>
      </c>
    </row>
    <row r="556" spans="1:48" x14ac:dyDescent="0.3">
      <c r="A556" t="s">
        <v>374</v>
      </c>
      <c r="B556" t="s">
        <v>375</v>
      </c>
      <c r="C556" t="s">
        <v>3145</v>
      </c>
      <c r="D556" t="s">
        <v>24</v>
      </c>
      <c r="E556">
        <v>65514.990193400001</v>
      </c>
      <c r="F556">
        <v>21.09</v>
      </c>
      <c r="G556">
        <v>-2.6530289138608798</v>
      </c>
      <c r="H556">
        <f>(Table2[[#This Row],[1Y Return vs Nifty]]-AVERAGE(Table2[1Y Return vs Nifty]))/_xlfn.STDEV.P(Table2[1Y Return vs Nifty])</f>
        <v>-0.45248933724431223</v>
      </c>
      <c r="I556">
        <v>-8.9631216109101093</v>
      </c>
      <c r="J556">
        <f>(Table2[[#This Row],[1M Return vs Nifty]]-AVERAGE(Table2[1M Return vs Nifty]))/_xlfn.STDEV.P(Table2[1M Return vs Nifty])</f>
        <v>-1.0041389065687836</v>
      </c>
      <c r="K556">
        <v>-24.751591549273101</v>
      </c>
      <c r="L556">
        <f>(Table2[[#This Row],[6M Return vs Nifty]]-AVERAGE(Table2[6M Return vs Nifty]))/_xlfn.STDEV.P(Table2[6M Return vs Nifty])</f>
        <v>-1.0526472121005073</v>
      </c>
      <c r="M556">
        <v>-1.8493588421438001</v>
      </c>
      <c r="N556">
        <f>(Table2[[#This Row],[1W Return vs Nifty]]-AVERAGE(Table2[1W Return vs Nifty]))/_xlfn.STDEV.P(Table2[1W Return vs Nifty])</f>
        <v>-0.43724099377802056</v>
      </c>
      <c r="O556">
        <v>21.82</v>
      </c>
      <c r="P556">
        <v>22.739933613462</v>
      </c>
      <c r="Q556">
        <v>22.919779129699101</v>
      </c>
      <c r="R556">
        <v>20.691332325758498</v>
      </c>
      <c r="S556" s="1">
        <f>(Table2[[#This Row],[Close Price]]-Table2[[#This Row],[20D EMA]])/Table2[[#This Row],[20D EMA]]</f>
        <v>-3.3455545371219086E-2</v>
      </c>
      <c r="T556" s="1">
        <f>(Table2[[#This Row],[Close Price]]-Table2[[#This Row],[50D EMA]])/Table2[[#This Row],[50D EMA]]</f>
        <v>-7.2556659201733223E-2</v>
      </c>
      <c r="U556" s="1">
        <f>(Table2[[#This Row],[Close Price]]-Table2[[#This Row],[200D EMA]])/Table2[[#This Row],[200D EMA]]</f>
        <v>-7.9834064689048481E-2</v>
      </c>
      <c r="V556">
        <v>0.59237894949868897</v>
      </c>
      <c r="W556">
        <v>20.57</v>
      </c>
      <c r="X556">
        <v>21.15</v>
      </c>
      <c r="Y556">
        <v>20.57</v>
      </c>
      <c r="Z556">
        <v>21.49</v>
      </c>
      <c r="AA556">
        <v>20.57</v>
      </c>
      <c r="AB556">
        <v>22.58</v>
      </c>
      <c r="AC556" s="1">
        <f>(Table2[[#This Row],[Close Price]]/Table2[[#This Row],[Day Low]])-1</f>
        <v>2.5279533300923696E-2</v>
      </c>
      <c r="AD556" s="1">
        <f>(Table2[[#This Row],[Day High]]/Table2[[#This Row],[Close Price]])-1</f>
        <v>2.8449502133711668E-3</v>
      </c>
      <c r="AE556" s="1">
        <f>(Table2[[#This Row],[Close Price]]/Table2[[#This Row],[Current Week Low]])-1</f>
        <v>2.5279533300923696E-2</v>
      </c>
      <c r="AF556" s="1">
        <f>(Table2[[#This Row],[Current Week High]]/Table2[[#This Row],[Close Price]])-1</f>
        <v>1.8966334755808445E-2</v>
      </c>
      <c r="AG556" s="1">
        <f>(Table2[[#This Row],[Close Price]]/Table2[[#This Row],[Current Month Low]])-1</f>
        <v>2.5279533300923696E-2</v>
      </c>
      <c r="AH556" s="1">
        <f>(Table2[[#This Row],[Current Month High]]/Table2[[#This Row],[Close Price]])-1</f>
        <v>7.0649596965386419E-2</v>
      </c>
      <c r="AI556">
        <v>55.761024182076802</v>
      </c>
      <c r="AJ556">
        <v>34.331210191082803</v>
      </c>
      <c r="AK556" t="str">
        <f>IF(AND(Table2[[#This Row],[20D EMA]]&gt;Table2[[#This Row],[50D EMA]],Table2[[#This Row],[50D EMA]]&gt;Table2[[#This Row],[200D EMA]]),"Uptrend","Downtrend/NoTrend")</f>
        <v>Downtrend/NoTrend</v>
      </c>
      <c r="AL556">
        <v>-0.21</v>
      </c>
      <c r="AM556" t="s">
        <v>3190</v>
      </c>
      <c r="AN556">
        <v>-5.93</v>
      </c>
      <c r="AO556" t="s">
        <v>3190</v>
      </c>
      <c r="AP556">
        <v>4.1930958718176002E-2</v>
      </c>
      <c r="AQ556">
        <f>(Table2[[#This Row],[Sharpe Ratio]]-AVERAGE(Table2[Sharpe Ratio]))/_xlfn.STDEV.P(Table2[Sharpe Ratio])</f>
        <v>-0.27949086000969237</v>
      </c>
      <c r="AR5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6">
        <f>_xlfn.RANK.AVG(Table2[[#This Row],[1Y Return vs Nifty Z-Score]],Table2[1Y Return vs Nifty Z-Score])</f>
        <v>463</v>
      </c>
      <c r="AT556">
        <f>_xlfn.RANK.AVG(Table2[[#This Row],[6M Return vs Nifty Z-Score]],Table2[6M Return vs Nifty Z-Score])</f>
        <v>668</v>
      </c>
      <c r="AU556">
        <f>_xlfn.RANK.AVG(Table2[[#This Row],[Sharpe Ratio Z-Score]],Table2[Sharpe Ratio Z-Score])</f>
        <v>412</v>
      </c>
      <c r="AV556">
        <f>(Table2[[#This Row],[Rank 1Y]]+Table2[[#This Row],[Rank 6M]]+Table2[[#This Row],[Rank Sharpe]])/3</f>
        <v>514.33333333333337</v>
      </c>
    </row>
    <row r="557" spans="1:48" x14ac:dyDescent="0.3">
      <c r="A557" t="s">
        <v>652</v>
      </c>
      <c r="B557" t="s">
        <v>653</v>
      </c>
      <c r="C557" t="s">
        <v>3145</v>
      </c>
      <c r="D557" t="s">
        <v>54</v>
      </c>
      <c r="E557">
        <v>29278.0727443</v>
      </c>
      <c r="F557">
        <v>376</v>
      </c>
      <c r="G557">
        <v>-26.121467540365298</v>
      </c>
      <c r="H557">
        <f>(Table2[[#This Row],[1Y Return vs Nifty]]-AVERAGE(Table2[1Y Return vs Nifty]))/_xlfn.STDEV.P(Table2[1Y Return vs Nifty])</f>
        <v>-0.85235714636124071</v>
      </c>
      <c r="I557">
        <v>-4.3859602707348904</v>
      </c>
      <c r="J557">
        <f>(Table2[[#This Row],[1M Return vs Nifty]]-AVERAGE(Table2[1M Return vs Nifty]))/_xlfn.STDEV.P(Table2[1M Return vs Nifty])</f>
        <v>-0.47734692495552855</v>
      </c>
      <c r="K557">
        <v>-37.869394248665799</v>
      </c>
      <c r="L557">
        <f>(Table2[[#This Row],[6M Return vs Nifty]]-AVERAGE(Table2[6M Return vs Nifty]))/_xlfn.STDEV.P(Table2[6M Return vs Nifty])</f>
        <v>-1.4692825627230131</v>
      </c>
      <c r="M557">
        <v>-2.3349117285238501</v>
      </c>
      <c r="N557">
        <f>(Table2[[#This Row],[1W Return vs Nifty]]-AVERAGE(Table2[1W Return vs Nifty]))/_xlfn.STDEV.P(Table2[1W Return vs Nifty])</f>
        <v>-0.54418456610060428</v>
      </c>
      <c r="O557">
        <v>385.88</v>
      </c>
      <c r="P557">
        <v>390.86032100656399</v>
      </c>
      <c r="Q557">
        <v>410.22775039286802</v>
      </c>
      <c r="R557">
        <v>35.390903594442698</v>
      </c>
      <c r="S557" s="1">
        <f>(Table2[[#This Row],[Close Price]]-Table2[[#This Row],[20D EMA]])/Table2[[#This Row],[20D EMA]]</f>
        <v>-2.5603814657406437E-2</v>
      </c>
      <c r="T557" s="1">
        <f>(Table2[[#This Row],[Close Price]]-Table2[[#This Row],[50D EMA]])/Table2[[#This Row],[50D EMA]]</f>
        <v>-3.8019517991222322E-2</v>
      </c>
      <c r="U557" s="1">
        <f>(Table2[[#This Row],[Close Price]]-Table2[[#This Row],[200D EMA]])/Table2[[#This Row],[200D EMA]]</f>
        <v>-8.343597028745299E-2</v>
      </c>
      <c r="V557">
        <v>0.50390993287270303</v>
      </c>
      <c r="W557">
        <v>370.35</v>
      </c>
      <c r="X557">
        <v>378.45</v>
      </c>
      <c r="Y557">
        <v>370.35</v>
      </c>
      <c r="Z557">
        <v>386.05</v>
      </c>
      <c r="AA557">
        <v>370.35</v>
      </c>
      <c r="AB557">
        <v>407.65</v>
      </c>
      <c r="AC557" s="1">
        <f>(Table2[[#This Row],[Close Price]]/Table2[[#This Row],[Day Low]])-1</f>
        <v>1.5255839071148802E-2</v>
      </c>
      <c r="AD557" s="1">
        <f>(Table2[[#This Row],[Day High]]/Table2[[#This Row],[Close Price]])-1</f>
        <v>6.5159574468085513E-3</v>
      </c>
      <c r="AE557" s="1">
        <f>(Table2[[#This Row],[Close Price]]/Table2[[#This Row],[Current Week Low]])-1</f>
        <v>1.5255839071148802E-2</v>
      </c>
      <c r="AF557" s="1">
        <f>(Table2[[#This Row],[Current Week High]]/Table2[[#This Row],[Close Price]])-1</f>
        <v>2.672872340425525E-2</v>
      </c>
      <c r="AG557" s="1">
        <f>(Table2[[#This Row],[Close Price]]/Table2[[#This Row],[Current Month Low]])-1</f>
        <v>1.5255839071148802E-2</v>
      </c>
      <c r="AH557" s="1">
        <f>(Table2[[#This Row],[Current Month High]]/Table2[[#This Row],[Close Price]])-1</f>
        <v>8.4175531914893575E-2</v>
      </c>
      <c r="AI557">
        <v>38.218085106382901</v>
      </c>
      <c r="AJ557">
        <v>11.804936068986001</v>
      </c>
      <c r="AK557" t="str">
        <f>IF(AND(Table2[[#This Row],[20D EMA]]&gt;Table2[[#This Row],[50D EMA]],Table2[[#This Row],[50D EMA]]&gt;Table2[[#This Row],[200D EMA]]),"Uptrend","Downtrend/NoTrend")</f>
        <v>Downtrend/NoTrend</v>
      </c>
      <c r="AL557">
        <v>0</v>
      </c>
      <c r="AM557" t="s">
        <v>3192</v>
      </c>
      <c r="AN557">
        <v>-6.21</v>
      </c>
      <c r="AO557" t="s">
        <v>3190</v>
      </c>
      <c r="AP557">
        <v>0.106834952289056</v>
      </c>
      <c r="AQ557">
        <f>(Table2[[#This Row],[Sharpe Ratio]]-AVERAGE(Table2[Sharpe Ratio]))/_xlfn.STDEV.P(Table2[Sharpe Ratio])</f>
        <v>0.48103465017485336</v>
      </c>
      <c r="AR5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7">
        <f>_xlfn.RANK.AVG(Table2[[#This Row],[1Y Return vs Nifty Z-Score]],Table2[1Y Return vs Nifty Z-Score])</f>
        <v>609</v>
      </c>
      <c r="AT557">
        <f>_xlfn.RANK.AVG(Table2[[#This Row],[6M Return vs Nifty Z-Score]],Table2[6M Return vs Nifty Z-Score])</f>
        <v>717</v>
      </c>
      <c r="AU557">
        <f>_xlfn.RANK.AVG(Table2[[#This Row],[Sharpe Ratio Z-Score]],Table2[Sharpe Ratio Z-Score])</f>
        <v>217</v>
      </c>
      <c r="AV557">
        <f>(Table2[[#This Row],[Rank 1Y]]+Table2[[#This Row],[Rank 6M]]+Table2[[#This Row],[Rank Sharpe]])/3</f>
        <v>514.33333333333337</v>
      </c>
    </row>
    <row r="558" spans="1:48" x14ac:dyDescent="0.3">
      <c r="A558" t="s">
        <v>433</v>
      </c>
      <c r="B558" t="s">
        <v>434</v>
      </c>
      <c r="C558" t="s">
        <v>3152</v>
      </c>
      <c r="D558" t="s">
        <v>117</v>
      </c>
      <c r="E558">
        <v>52800.504769286999</v>
      </c>
      <c r="F558">
        <v>129.03</v>
      </c>
      <c r="G558">
        <v>20.694691466117501</v>
      </c>
      <c r="H558">
        <f>(Table2[[#This Row],[1Y Return vs Nifty]]-AVERAGE(Table2[1Y Return vs Nifty]))/_xlfn.STDEV.P(Table2[1Y Return vs Nifty])</f>
        <v>-5.4678390176326787E-2</v>
      </c>
      <c r="I558">
        <v>-0.83141017839920595</v>
      </c>
      <c r="J558">
        <f>(Table2[[#This Row],[1M Return vs Nifty]]-AVERAGE(Table2[1M Return vs Nifty]))/_xlfn.STDEV.P(Table2[1M Return vs Nifty])</f>
        <v>-6.8248720256147852E-2</v>
      </c>
      <c r="K558">
        <v>-23.885153351441399</v>
      </c>
      <c r="L558">
        <f>(Table2[[#This Row],[6M Return vs Nifty]]-AVERAGE(Table2[6M Return vs Nifty]))/_xlfn.STDEV.P(Table2[6M Return vs Nifty])</f>
        <v>-1.0251282143980145</v>
      </c>
      <c r="M558">
        <v>-1.5294276490227601</v>
      </c>
      <c r="N558">
        <f>(Table2[[#This Row],[1W Return vs Nifty]]-AVERAGE(Table2[1W Return vs Nifty]))/_xlfn.STDEV.P(Table2[1W Return vs Nifty])</f>
        <v>-0.36677578669240124</v>
      </c>
      <c r="O558">
        <v>132.33000000000001</v>
      </c>
      <c r="P558">
        <v>134.65712081198501</v>
      </c>
      <c r="Q558">
        <v>133.21162477260799</v>
      </c>
      <c r="R558">
        <v>33.349349676723797</v>
      </c>
      <c r="S558" s="1">
        <f>(Table2[[#This Row],[Close Price]]-Table2[[#This Row],[20D EMA]])/Table2[[#This Row],[20D EMA]]</f>
        <v>-2.4937655860349212E-2</v>
      </c>
      <c r="T558" s="1">
        <f>(Table2[[#This Row],[Close Price]]-Table2[[#This Row],[50D EMA]])/Table2[[#This Row],[50D EMA]]</f>
        <v>-4.1788512765261597E-2</v>
      </c>
      <c r="U558" s="1">
        <f>(Table2[[#This Row],[Close Price]]-Table2[[#This Row],[200D EMA]])/Table2[[#This Row],[200D EMA]]</f>
        <v>-3.1390839799049185E-2</v>
      </c>
      <c r="V558">
        <v>0.91499095623007398</v>
      </c>
      <c r="W558">
        <v>125.42</v>
      </c>
      <c r="X558">
        <v>130.59</v>
      </c>
      <c r="Y558">
        <v>125.42</v>
      </c>
      <c r="Z558">
        <v>137.33000000000001</v>
      </c>
      <c r="AA558">
        <v>125.42</v>
      </c>
      <c r="AB558">
        <v>142.12</v>
      </c>
      <c r="AC558" s="1">
        <f>(Table2[[#This Row],[Close Price]]/Table2[[#This Row],[Day Low]])-1</f>
        <v>2.8783288151809971E-2</v>
      </c>
      <c r="AD558" s="1">
        <f>(Table2[[#This Row],[Day High]]/Table2[[#This Row],[Close Price]])-1</f>
        <v>1.2090211578702714E-2</v>
      </c>
      <c r="AE558" s="1">
        <f>(Table2[[#This Row],[Close Price]]/Table2[[#This Row],[Current Week Low]])-1</f>
        <v>2.8783288151809971E-2</v>
      </c>
      <c r="AF558" s="1">
        <f>(Table2[[#This Row],[Current Week High]]/Table2[[#This Row],[Close Price]])-1</f>
        <v>6.4326125707199866E-2</v>
      </c>
      <c r="AG558" s="1">
        <f>(Table2[[#This Row],[Close Price]]/Table2[[#This Row],[Current Month Low]])-1</f>
        <v>2.8783288151809971E-2</v>
      </c>
      <c r="AH558" s="1">
        <f>(Table2[[#This Row],[Current Month High]]/Table2[[#This Row],[Close Price]])-1</f>
        <v>0.10144927536231885</v>
      </c>
      <c r="AI558">
        <v>35.898628225993903</v>
      </c>
      <c r="AJ558">
        <v>57.738386308068399</v>
      </c>
      <c r="AK558" t="str">
        <f>IF(AND(Table2[[#This Row],[20D EMA]]&gt;Table2[[#This Row],[50D EMA]],Table2[[#This Row],[50D EMA]]&gt;Table2[[#This Row],[200D EMA]]),"Uptrend","Downtrend/NoTrend")</f>
        <v>Downtrend/NoTrend</v>
      </c>
      <c r="AL558">
        <v>-0.17</v>
      </c>
      <c r="AM558" t="s">
        <v>3190</v>
      </c>
      <c r="AN558">
        <v>-8.51</v>
      </c>
      <c r="AO558" t="s">
        <v>3190</v>
      </c>
      <c r="AP558">
        <v>-5.3501599035310002E-3</v>
      </c>
      <c r="AQ558">
        <f>(Table2[[#This Row],[Sharpe Ratio]]-AVERAGE(Table2[Sharpe Ratio]))/_xlfn.STDEV.P(Table2[Sharpe Ratio])</f>
        <v>-0.83351681255143206</v>
      </c>
      <c r="AR5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58">
        <f>_xlfn.RANK.AVG(Table2[[#This Row],[1Y Return vs Nifty Z-Score]],Table2[1Y Return vs Nifty Z-Score])</f>
        <v>302</v>
      </c>
      <c r="AT558">
        <f>_xlfn.RANK.AVG(Table2[[#This Row],[6M Return vs Nifty Z-Score]],Table2[6M Return vs Nifty Z-Score])</f>
        <v>660</v>
      </c>
      <c r="AU558">
        <f>_xlfn.RANK.AVG(Table2[[#This Row],[Sharpe Ratio Z-Score]],Table2[Sharpe Ratio Z-Score])</f>
        <v>583</v>
      </c>
      <c r="AV558">
        <f>(Table2[[#This Row],[Rank 1Y]]+Table2[[#This Row],[Rank 6M]]+Table2[[#This Row],[Rank Sharpe]])/3</f>
        <v>515</v>
      </c>
    </row>
    <row r="559" spans="1:48" x14ac:dyDescent="0.3">
      <c r="A559" t="s">
        <v>761</v>
      </c>
      <c r="B559" t="s">
        <v>762</v>
      </c>
      <c r="C559" t="s">
        <v>3155</v>
      </c>
      <c r="D559" t="s">
        <v>763</v>
      </c>
      <c r="E559">
        <v>22144.0703235</v>
      </c>
      <c r="F559">
        <v>1396.25</v>
      </c>
      <c r="G559">
        <v>-16.185907003182599</v>
      </c>
      <c r="H559">
        <f>(Table2[[#This Row],[1Y Return vs Nifty]]-AVERAGE(Table2[1Y Return vs Nifty]))/_xlfn.STDEV.P(Table2[1Y Return vs Nifty])</f>
        <v>-0.68306975201942044</v>
      </c>
      <c r="I559">
        <v>-4.6809492236705301</v>
      </c>
      <c r="J559">
        <f>(Table2[[#This Row],[1M Return vs Nifty]]-AVERAGE(Table2[1M Return vs Nifty]))/_xlfn.STDEV.P(Table2[1M Return vs Nifty])</f>
        <v>-0.5112976213635857</v>
      </c>
      <c r="K559">
        <v>0.80881156215065098</v>
      </c>
      <c r="L559">
        <f>(Table2[[#This Row],[6M Return vs Nifty]]-AVERAGE(Table2[6M Return vs Nifty]))/_xlfn.STDEV.P(Table2[6M Return vs Nifty])</f>
        <v>-0.24082165286461132</v>
      </c>
      <c r="M559">
        <v>0.32290527872069702</v>
      </c>
      <c r="N559">
        <f>(Table2[[#This Row],[1W Return vs Nifty]]-AVERAGE(Table2[1W Return vs Nifty]))/_xlfn.STDEV.P(Table2[1W Return vs Nifty])</f>
        <v>4.1202635391539108E-2</v>
      </c>
      <c r="O559">
        <v>1424.7</v>
      </c>
      <c r="P559">
        <v>1424.0944318680599</v>
      </c>
      <c r="Q559">
        <v>1356.62869010639</v>
      </c>
      <c r="R559">
        <v>30.190484737529498</v>
      </c>
      <c r="S559" s="1">
        <f>(Table2[[#This Row],[Close Price]]-Table2[[#This Row],[20D EMA]])/Table2[[#This Row],[20D EMA]]</f>
        <v>-1.9969116305187089E-2</v>
      </c>
      <c r="T559" s="1">
        <f>(Table2[[#This Row],[Close Price]]-Table2[[#This Row],[50D EMA]])/Table2[[#This Row],[50D EMA]]</f>
        <v>-1.9552377458238436E-2</v>
      </c>
      <c r="U559" s="1">
        <f>(Table2[[#This Row],[Close Price]]-Table2[[#This Row],[200D EMA]])/Table2[[#This Row],[200D EMA]]</f>
        <v>2.920571426991039E-2</v>
      </c>
      <c r="V559">
        <v>0.79442735137957798</v>
      </c>
      <c r="W559">
        <v>1361.5</v>
      </c>
      <c r="X559">
        <v>1400.85</v>
      </c>
      <c r="Y559">
        <v>1361.5</v>
      </c>
      <c r="Z559">
        <v>1412.1</v>
      </c>
      <c r="AA559">
        <v>1361.5</v>
      </c>
      <c r="AB559">
        <v>1501.65</v>
      </c>
      <c r="AC559" s="1">
        <f>(Table2[[#This Row],[Close Price]]/Table2[[#This Row],[Day Low]])-1</f>
        <v>2.5523319867792882E-2</v>
      </c>
      <c r="AD559" s="1">
        <f>(Table2[[#This Row],[Day High]]/Table2[[#This Row],[Close Price]])-1</f>
        <v>3.2945389435987682E-3</v>
      </c>
      <c r="AE559" s="1">
        <f>(Table2[[#This Row],[Close Price]]/Table2[[#This Row],[Current Week Low]])-1</f>
        <v>2.5523319867792882E-2</v>
      </c>
      <c r="AF559" s="1">
        <f>(Table2[[#This Row],[Current Week High]]/Table2[[#This Row],[Close Price]])-1</f>
        <v>1.1351835273052835E-2</v>
      </c>
      <c r="AG559" s="1">
        <f>(Table2[[#This Row],[Close Price]]/Table2[[#This Row],[Current Month Low]])-1</f>
        <v>2.5523319867792882E-2</v>
      </c>
      <c r="AH559" s="1">
        <f>(Table2[[#This Row],[Current Month High]]/Table2[[#This Row],[Close Price]])-1</f>
        <v>7.5487914055505811E-2</v>
      </c>
      <c r="AI559">
        <v>13.067144136078699</v>
      </c>
      <c r="AJ559">
        <v>25.748637816904498</v>
      </c>
      <c r="AK559" t="str">
        <f>IF(AND(Table2[[#This Row],[20D EMA]]&gt;Table2[[#This Row],[50D EMA]],Table2[[#This Row],[50D EMA]]&gt;Table2[[#This Row],[200D EMA]]),"Uptrend","Downtrend/NoTrend")</f>
        <v>Uptrend</v>
      </c>
      <c r="AL559">
        <v>-0.03</v>
      </c>
      <c r="AM559" t="s">
        <v>3190</v>
      </c>
      <c r="AN559">
        <v>-5.75</v>
      </c>
      <c r="AO559" t="s">
        <v>3190</v>
      </c>
      <c r="AP559">
        <v>-1.0053834009015E-2</v>
      </c>
      <c r="AQ559">
        <f>(Table2[[#This Row],[Sharpe Ratio]]-AVERAGE(Table2[Sharpe Ratio]))/_xlfn.STDEV.P(Table2[Sharpe Ratio])</f>
        <v>-0.88863305350983191</v>
      </c>
      <c r="AR5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-2.2826194443659102</v>
      </c>
      <c r="AS559">
        <f>_xlfn.RANK.AVG(Table2[[#This Row],[1Y Return vs Nifty Z-Score]],Table2[1Y Return vs Nifty Z-Score])</f>
        <v>547</v>
      </c>
      <c r="AT559">
        <f>_xlfn.RANK.AVG(Table2[[#This Row],[6M Return vs Nifty Z-Score]],Table2[6M Return vs Nifty Z-Score])</f>
        <v>400</v>
      </c>
      <c r="AU559">
        <f>_xlfn.RANK.AVG(Table2[[#This Row],[Sharpe Ratio Z-Score]],Table2[Sharpe Ratio Z-Score])</f>
        <v>598</v>
      </c>
      <c r="AV559">
        <f>(Table2[[#This Row],[Rank 1Y]]+Table2[[#This Row],[Rank 6M]]+Table2[[#This Row],[Rank Sharpe]])/3</f>
        <v>515</v>
      </c>
    </row>
    <row r="560" spans="1:48" x14ac:dyDescent="0.3">
      <c r="A560" t="s">
        <v>207</v>
      </c>
      <c r="B560" t="s">
        <v>208</v>
      </c>
      <c r="C560" t="s">
        <v>3150</v>
      </c>
      <c r="D560" t="s">
        <v>209</v>
      </c>
      <c r="E560">
        <v>122729.04111993</v>
      </c>
      <c r="F560">
        <v>1043.3</v>
      </c>
      <c r="G560">
        <v>10.048871052745801</v>
      </c>
      <c r="H560">
        <f>(Table2[[#This Row],[1Y Return vs Nifty]]-AVERAGE(Table2[1Y Return vs Nifty]))/_xlfn.STDEV.P(Table2[1Y Return vs Nifty])</f>
        <v>-0.23606757216219609</v>
      </c>
      <c r="I560">
        <v>5.4687173316668796</v>
      </c>
      <c r="J560">
        <f>(Table2[[#This Row],[1M Return vs Nifty]]-AVERAGE(Table2[1M Return vs Nifty]))/_xlfn.STDEV.P(Table2[1M Return vs Nifty])</f>
        <v>0.65684187821439799</v>
      </c>
      <c r="K560">
        <v>-12.5562428994133</v>
      </c>
      <c r="L560">
        <f>(Table2[[#This Row],[6M Return vs Nifty]]-AVERAGE(Table2[6M Return vs Nifty]))/_xlfn.STDEV.P(Table2[6M Return vs Nifty])</f>
        <v>-0.66530998214405501</v>
      </c>
      <c r="M560">
        <v>2.84708453190302</v>
      </c>
      <c r="N560">
        <f>(Table2[[#This Row],[1W Return vs Nifty]]-AVERAGE(Table2[1W Return vs Nifty]))/_xlfn.STDEV.P(Table2[1W Return vs Nifty])</f>
        <v>0.59715597042449975</v>
      </c>
      <c r="O560">
        <v>1008.4</v>
      </c>
      <c r="P560">
        <v>1020.51855946716</v>
      </c>
      <c r="Q560">
        <v>1044.03367226708</v>
      </c>
      <c r="R560">
        <v>56.837270543646497</v>
      </c>
      <c r="S560" s="1">
        <f>(Table2[[#This Row],[Close Price]]-Table2[[#This Row],[20D EMA]])/Table2[[#This Row],[20D EMA]]</f>
        <v>3.4609282030940082E-2</v>
      </c>
      <c r="T560" s="1">
        <f>(Table2[[#This Row],[Close Price]]-Table2[[#This Row],[50D EMA]])/Table2[[#This Row],[50D EMA]]</f>
        <v>2.2323396592350806E-2</v>
      </c>
      <c r="U560" s="1">
        <f>(Table2[[#This Row],[Close Price]]-Table2[[#This Row],[200D EMA]])/Table2[[#This Row],[200D EMA]]</f>
        <v>-7.0272854848337234E-4</v>
      </c>
      <c r="V560">
        <v>0.81517708565479796</v>
      </c>
      <c r="W560">
        <v>1004</v>
      </c>
      <c r="X560">
        <v>1046</v>
      </c>
      <c r="Y560">
        <v>974.05</v>
      </c>
      <c r="Z560">
        <v>1046</v>
      </c>
      <c r="AA560">
        <v>915</v>
      </c>
      <c r="AB560">
        <v>1053.45</v>
      </c>
      <c r="AC560" s="1">
        <f>(Table2[[#This Row],[Close Price]]/Table2[[#This Row],[Day Low]])-1</f>
        <v>3.9143426294820705E-2</v>
      </c>
      <c r="AD560" s="1">
        <f>(Table2[[#This Row],[Day High]]/Table2[[#This Row],[Close Price]])-1</f>
        <v>2.5879421067767083E-3</v>
      </c>
      <c r="AE560" s="1">
        <f>(Table2[[#This Row],[Close Price]]/Table2[[#This Row],[Current Week Low]])-1</f>
        <v>7.1094912992146098E-2</v>
      </c>
      <c r="AF560" s="1">
        <f>(Table2[[#This Row],[Current Week High]]/Table2[[#This Row],[Close Price]])-1</f>
        <v>2.5879421067767083E-3</v>
      </c>
      <c r="AG560" s="1">
        <f>(Table2[[#This Row],[Close Price]]/Table2[[#This Row],[Current Month Low]])-1</f>
        <v>0.14021857923497261</v>
      </c>
      <c r="AH560" s="1">
        <f>(Table2[[#This Row],[Current Month High]]/Table2[[#This Row],[Close Price]])-1</f>
        <v>9.7287453273269264E-3</v>
      </c>
      <c r="AI560">
        <v>29.205405923511901</v>
      </c>
      <c r="AJ560">
        <v>52.084548104956198</v>
      </c>
      <c r="AK560" t="str">
        <f>IF(AND(Table2[[#This Row],[20D EMA]]&gt;Table2[[#This Row],[50D EMA]],Table2[[#This Row],[50D EMA]]&gt;Table2[[#This Row],[200D EMA]]),"Uptrend","Downtrend/NoTrend")</f>
        <v>Downtrend/NoTrend</v>
      </c>
      <c r="AL560">
        <v>-0.02</v>
      </c>
      <c r="AM560" t="s">
        <v>3190</v>
      </c>
      <c r="AN560">
        <v>0.31</v>
      </c>
      <c r="AO560" t="s">
        <v>3191</v>
      </c>
      <c r="AP560">
        <v>-2.9954008211885999E-2</v>
      </c>
      <c r="AQ560">
        <f>(Table2[[#This Row],[Sharpe Ratio]]-AVERAGE(Table2[Sharpe Ratio]))/_xlfn.STDEV.P(Table2[Sharpe Ratio])</f>
        <v>-1.1218173200815291</v>
      </c>
      <c r="AR5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0">
        <f>_xlfn.RANK.AVG(Table2[[#This Row],[1Y Return vs Nifty Z-Score]],Table2[1Y Return vs Nifty Z-Score])</f>
        <v>373</v>
      </c>
      <c r="AT560">
        <f>_xlfn.RANK.AVG(Table2[[#This Row],[6M Return vs Nifty Z-Score]],Table2[6M Return vs Nifty Z-Score])</f>
        <v>542</v>
      </c>
      <c r="AU560">
        <f>_xlfn.RANK.AVG(Table2[[#This Row],[Sharpe Ratio Z-Score]],Table2[Sharpe Ratio Z-Score])</f>
        <v>633</v>
      </c>
      <c r="AV560">
        <f>(Table2[[#This Row],[Rank 1Y]]+Table2[[#This Row],[Rank 6M]]+Table2[[#This Row],[Rank Sharpe]])/3</f>
        <v>516</v>
      </c>
    </row>
    <row r="561" spans="1:48" x14ac:dyDescent="0.3">
      <c r="A561" t="s">
        <v>579</v>
      </c>
      <c r="B561" t="s">
        <v>580</v>
      </c>
      <c r="C561" t="s">
        <v>3145</v>
      </c>
      <c r="D561" t="s">
        <v>54</v>
      </c>
      <c r="E561">
        <v>34834.783549500004</v>
      </c>
      <c r="F561">
        <v>291</v>
      </c>
      <c r="G561">
        <v>-22.9181519825176</v>
      </c>
      <c r="H561">
        <f>(Table2[[#This Row],[1Y Return vs Nifty]]-AVERAGE(Table2[1Y Return vs Nifty]))/_xlfn.STDEV.P(Table2[1Y Return vs Nifty])</f>
        <v>-0.79777734263368782</v>
      </c>
      <c r="I561">
        <v>-12.072880441735601</v>
      </c>
      <c r="J561">
        <f>(Table2[[#This Row],[1M Return vs Nifty]]-AVERAGE(Table2[1M Return vs Nifty]))/_xlfn.STDEV.P(Table2[1M Return vs Nifty])</f>
        <v>-1.3620454549901611</v>
      </c>
      <c r="K561">
        <v>-13.0286218297415</v>
      </c>
      <c r="L561">
        <f>(Table2[[#This Row],[6M Return vs Nifty]]-AVERAGE(Table2[6M Return vs Nifty]))/_xlfn.STDEV.P(Table2[6M Return vs Nifty])</f>
        <v>-0.68031323884596329</v>
      </c>
      <c r="M561">
        <v>-0.90472259947109401</v>
      </c>
      <c r="N561">
        <f>(Table2[[#This Row],[1W Return vs Nifty]]-AVERAGE(Table2[1W Return vs Nifty]))/_xlfn.STDEV.P(Table2[1W Return vs Nifty])</f>
        <v>-0.2291837930682093</v>
      </c>
      <c r="O561">
        <v>300.70999999999998</v>
      </c>
      <c r="P561">
        <v>306.80138969507402</v>
      </c>
      <c r="Q561">
        <v>294.44962382184201</v>
      </c>
      <c r="R561">
        <v>26.685467581947702</v>
      </c>
      <c r="S561" s="1">
        <f>(Table2[[#This Row],[Close Price]]-Table2[[#This Row],[20D EMA]])/Table2[[#This Row],[20D EMA]]</f>
        <v>-3.2290246416813474E-2</v>
      </c>
      <c r="T561" s="1">
        <f>(Table2[[#This Row],[Close Price]]-Table2[[#This Row],[50D EMA]])/Table2[[#This Row],[50D EMA]]</f>
        <v>-5.1503644461254952E-2</v>
      </c>
      <c r="U561" s="1">
        <f>(Table2[[#This Row],[Close Price]]-Table2[[#This Row],[200D EMA]])/Table2[[#This Row],[200D EMA]]</f>
        <v>-1.1715497466314373E-2</v>
      </c>
      <c r="V561">
        <v>1.2755347142581599</v>
      </c>
      <c r="W561">
        <v>279.3</v>
      </c>
      <c r="X561">
        <v>293.39999999999998</v>
      </c>
      <c r="Y561">
        <v>279.3</v>
      </c>
      <c r="Z561">
        <v>293.39999999999998</v>
      </c>
      <c r="AA561">
        <v>279.3</v>
      </c>
      <c r="AB561">
        <v>339.9</v>
      </c>
      <c r="AC561" s="1">
        <f>(Table2[[#This Row],[Close Price]]/Table2[[#This Row],[Day Low]])-1</f>
        <v>4.1890440386680883E-2</v>
      </c>
      <c r="AD561" s="1">
        <f>(Table2[[#This Row],[Day High]]/Table2[[#This Row],[Close Price]])-1</f>
        <v>8.2474226804123418E-3</v>
      </c>
      <c r="AE561" s="1">
        <f>(Table2[[#This Row],[Close Price]]/Table2[[#This Row],[Current Week Low]])-1</f>
        <v>4.1890440386680883E-2</v>
      </c>
      <c r="AF561" s="1">
        <f>(Table2[[#This Row],[Current Week High]]/Table2[[#This Row],[Close Price]])-1</f>
        <v>8.2474226804123418E-3</v>
      </c>
      <c r="AG561" s="1">
        <f>(Table2[[#This Row],[Close Price]]/Table2[[#This Row],[Current Month Low]])-1</f>
        <v>4.1890440386680883E-2</v>
      </c>
      <c r="AH561" s="1">
        <f>(Table2[[#This Row],[Current Month High]]/Table2[[#This Row],[Close Price]])-1</f>
        <v>0.16804123711340191</v>
      </c>
      <c r="AI561">
        <v>17.869415807560099</v>
      </c>
      <c r="AJ561">
        <v>22.603749736675798</v>
      </c>
      <c r="AK561" t="str">
        <f>IF(AND(Table2[[#This Row],[20D EMA]]&gt;Table2[[#This Row],[50D EMA]],Table2[[#This Row],[50D EMA]]&gt;Table2[[#This Row],[200D EMA]]),"Uptrend","Downtrend/NoTrend")</f>
        <v>Downtrend/NoTrend</v>
      </c>
      <c r="AL561">
        <v>-0.06</v>
      </c>
      <c r="AM561" t="s">
        <v>3190</v>
      </c>
      <c r="AN561">
        <v>-11.84</v>
      </c>
      <c r="AO561" t="s">
        <v>3190</v>
      </c>
      <c r="AP561">
        <v>4.2748844889313999E-2</v>
      </c>
      <c r="AQ561">
        <f>(Table2[[#This Row],[Sharpe Ratio]]-AVERAGE(Table2[Sharpe Ratio]))/_xlfn.STDEV.P(Table2[Sharpe Ratio])</f>
        <v>-0.26990711541471124</v>
      </c>
      <c r="AR5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1">
        <f>_xlfn.RANK.AVG(Table2[[#This Row],[1Y Return vs Nifty Z-Score]],Table2[1Y Return vs Nifty Z-Score])</f>
        <v>592</v>
      </c>
      <c r="AT561">
        <f>_xlfn.RANK.AVG(Table2[[#This Row],[6M Return vs Nifty Z-Score]],Table2[6M Return vs Nifty Z-Score])</f>
        <v>549</v>
      </c>
      <c r="AU561">
        <f>_xlfn.RANK.AVG(Table2[[#This Row],[Sharpe Ratio Z-Score]],Table2[Sharpe Ratio Z-Score])</f>
        <v>407</v>
      </c>
      <c r="AV561">
        <f>(Table2[[#This Row],[Rank 1Y]]+Table2[[#This Row],[Rank 6M]]+Table2[[#This Row],[Rank Sharpe]])/3</f>
        <v>516</v>
      </c>
    </row>
    <row r="562" spans="1:48" x14ac:dyDescent="0.3">
      <c r="A562" t="s">
        <v>1439</v>
      </c>
      <c r="B562" t="s">
        <v>1440</v>
      </c>
      <c r="C562" t="s">
        <v>3155</v>
      </c>
      <c r="D562" t="s">
        <v>1441</v>
      </c>
      <c r="E562">
        <v>7517.0278980800003</v>
      </c>
      <c r="F562">
        <v>278.39999999999998</v>
      </c>
      <c r="G562">
        <v>-40.302610104202003</v>
      </c>
      <c r="H562">
        <f>(Table2[[#This Row],[1Y Return vs Nifty]]-AVERAGE(Table2[1Y Return vs Nifty]))/_xlfn.STDEV.P(Table2[1Y Return vs Nifty])</f>
        <v>-1.093983037969217</v>
      </c>
      <c r="I562">
        <v>-3.5921639886981702</v>
      </c>
      <c r="J562">
        <f>(Table2[[#This Row],[1M Return vs Nifty]]-AVERAGE(Table2[1M Return vs Nifty]))/_xlfn.STDEV.P(Table2[1M Return vs Nifty])</f>
        <v>-0.38598778654347726</v>
      </c>
      <c r="K562">
        <v>-16.478408739115501</v>
      </c>
      <c r="L562">
        <f>(Table2[[#This Row],[6M Return vs Nifty]]-AVERAGE(Table2[6M Return vs Nifty]))/_xlfn.STDEV.P(Table2[6M Return vs Nifty])</f>
        <v>-0.78988213628230819</v>
      </c>
      <c r="M562">
        <v>1.4987789169336501</v>
      </c>
      <c r="N562">
        <f>(Table2[[#This Row],[1W Return vs Nifty]]-AVERAGE(Table2[1W Return vs Nifty]))/_xlfn.STDEV.P(Table2[1W Return vs Nifty])</f>
        <v>0.30019013396861133</v>
      </c>
      <c r="O562">
        <v>275.45</v>
      </c>
      <c r="P562">
        <v>277.79478620029101</v>
      </c>
      <c r="Q562">
        <v>282.451682142994</v>
      </c>
      <c r="R562">
        <v>65.123612616698495</v>
      </c>
      <c r="S562" s="1">
        <f>(Table2[[#This Row],[Close Price]]-Table2[[#This Row],[20D EMA]])/Table2[[#This Row],[20D EMA]]</f>
        <v>1.0709747685605332E-2</v>
      </c>
      <c r="T562" s="1">
        <f>(Table2[[#This Row],[Close Price]]-Table2[[#This Row],[50D EMA]])/Table2[[#This Row],[50D EMA]]</f>
        <v>2.1786362803533749E-3</v>
      </c>
      <c r="U562" s="1">
        <f>(Table2[[#This Row],[Close Price]]-Table2[[#This Row],[200D EMA]])/Table2[[#This Row],[200D EMA]]</f>
        <v>-1.4344691142405094E-2</v>
      </c>
      <c r="V562">
        <v>0.68056589740566797</v>
      </c>
      <c r="W562">
        <v>275.3</v>
      </c>
      <c r="X562">
        <v>282.95</v>
      </c>
      <c r="Y562">
        <v>270.05</v>
      </c>
      <c r="Z562">
        <v>287.45</v>
      </c>
      <c r="AA562">
        <v>252.2</v>
      </c>
      <c r="AB562">
        <v>289.95</v>
      </c>
      <c r="AC562" s="1">
        <f>(Table2[[#This Row],[Close Price]]/Table2[[#This Row],[Day Low]])-1</f>
        <v>1.126044315292396E-2</v>
      </c>
      <c r="AD562" s="1">
        <f>(Table2[[#This Row],[Day High]]/Table2[[#This Row],[Close Price]])-1</f>
        <v>1.634339080459779E-2</v>
      </c>
      <c r="AE562" s="1">
        <f>(Table2[[#This Row],[Close Price]]/Table2[[#This Row],[Current Week Low]])-1</f>
        <v>3.0920199962969797E-2</v>
      </c>
      <c r="AF562" s="1">
        <f>(Table2[[#This Row],[Current Week High]]/Table2[[#This Row],[Close Price]])-1</f>
        <v>3.2507183908045967E-2</v>
      </c>
      <c r="AG562" s="1">
        <f>(Table2[[#This Row],[Close Price]]/Table2[[#This Row],[Current Month Low]])-1</f>
        <v>0.1038858049167326</v>
      </c>
      <c r="AH562" s="1">
        <f>(Table2[[#This Row],[Current Month High]]/Table2[[#This Row],[Close Price]])-1</f>
        <v>4.1487068965517349E-2</v>
      </c>
      <c r="AI562">
        <v>29.220545977011501</v>
      </c>
      <c r="AJ562">
        <v>11.337732453509201</v>
      </c>
      <c r="AK562" t="str">
        <f>IF(AND(Table2[[#This Row],[20D EMA]]&gt;Table2[[#This Row],[50D EMA]],Table2[[#This Row],[50D EMA]]&gt;Table2[[#This Row],[200D EMA]]),"Uptrend","Downtrend/NoTrend")</f>
        <v>Downtrend/NoTrend</v>
      </c>
      <c r="AL562">
        <v>-0.05</v>
      </c>
      <c r="AM562" t="s">
        <v>3190</v>
      </c>
      <c r="AN562">
        <v>1.53</v>
      </c>
      <c r="AO562" t="s">
        <v>3191</v>
      </c>
      <c r="AP562">
        <v>8.3870211957608007E-2</v>
      </c>
      <c r="AQ562">
        <f>(Table2[[#This Row],[Sharpe Ratio]]-AVERAGE(Table2[Sharpe Ratio]))/_xlfn.STDEV.P(Table2[Sharpe Ratio])</f>
        <v>0.21194071779984905</v>
      </c>
      <c r="AR5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2">
        <f>_xlfn.RANK.AVG(Table2[[#This Row],[1Y Return vs Nifty Z-Score]],Table2[1Y Return vs Nifty Z-Score])</f>
        <v>677</v>
      </c>
      <c r="AT562">
        <f>_xlfn.RANK.AVG(Table2[[#This Row],[6M Return vs Nifty Z-Score]],Table2[6M Return vs Nifty Z-Score])</f>
        <v>590</v>
      </c>
      <c r="AU562">
        <f>_xlfn.RANK.AVG(Table2[[#This Row],[Sharpe Ratio Z-Score]],Table2[Sharpe Ratio Z-Score])</f>
        <v>284</v>
      </c>
      <c r="AV562">
        <f>(Table2[[#This Row],[Rank 1Y]]+Table2[[#This Row],[Rank 6M]]+Table2[[#This Row],[Rank Sharpe]])/3</f>
        <v>517</v>
      </c>
    </row>
    <row r="563" spans="1:48" x14ac:dyDescent="0.3">
      <c r="A563" t="s">
        <v>1844</v>
      </c>
      <c r="B563" t="s">
        <v>1845</v>
      </c>
      <c r="C563" t="s">
        <v>3154</v>
      </c>
      <c r="D563" t="s">
        <v>117</v>
      </c>
      <c r="E563">
        <v>4174.3303697849997</v>
      </c>
      <c r="F563">
        <v>212.22</v>
      </c>
      <c r="G563">
        <v>-34.755466968935103</v>
      </c>
      <c r="H563">
        <f>(Table2[[#This Row],[1Y Return vs Nifty]]-AVERAGE(Table2[1Y Return vs Nifty]))/_xlfn.STDEV.P(Table2[1Y Return vs Nifty])</f>
        <v>-0.99946784641096342</v>
      </c>
      <c r="I563">
        <v>-4.3526631379116596</v>
      </c>
      <c r="J563">
        <f>(Table2[[#This Row],[1M Return vs Nifty]]-AVERAGE(Table2[1M Return vs Nifty]))/_xlfn.STDEV.P(Table2[1M Return vs Nifty])</f>
        <v>-0.47351471077770846</v>
      </c>
      <c r="K563">
        <v>-11.9611820133885</v>
      </c>
      <c r="L563">
        <f>(Table2[[#This Row],[6M Return vs Nifty]]-AVERAGE(Table2[6M Return vs Nifty]))/_xlfn.STDEV.P(Table2[6M Return vs Nifty])</f>
        <v>-0.6464102161868982</v>
      </c>
      <c r="M563">
        <v>-0.65752102339873697</v>
      </c>
      <c r="N563">
        <f>(Table2[[#This Row],[1W Return vs Nifty]]-AVERAGE(Table2[1W Return vs Nifty]))/_xlfn.STDEV.P(Table2[1W Return vs Nifty])</f>
        <v>-0.17473736638533213</v>
      </c>
      <c r="O563">
        <v>219.3</v>
      </c>
      <c r="P563">
        <v>222.29159355171501</v>
      </c>
      <c r="Q563">
        <v>219.85943747082399</v>
      </c>
      <c r="R563">
        <v>36.545965574231403</v>
      </c>
      <c r="S563" s="1">
        <f>(Table2[[#This Row],[Close Price]]-Table2[[#This Row],[20D EMA]])/Table2[[#This Row],[20D EMA]]</f>
        <v>-3.2284541723666266E-2</v>
      </c>
      <c r="T563" s="1">
        <f>(Table2[[#This Row],[Close Price]]-Table2[[#This Row],[50D EMA]])/Table2[[#This Row],[50D EMA]]</f>
        <v>-4.5308027131362963E-2</v>
      </c>
      <c r="U563" s="1">
        <f>(Table2[[#This Row],[Close Price]]-Table2[[#This Row],[200D EMA]])/Table2[[#This Row],[200D EMA]]</f>
        <v>-3.4746916296635066E-2</v>
      </c>
      <c r="V563">
        <v>0.51165645459186104</v>
      </c>
      <c r="W563">
        <v>210.66</v>
      </c>
      <c r="X563">
        <v>214.79</v>
      </c>
      <c r="Y563">
        <v>210.6</v>
      </c>
      <c r="Z563">
        <v>218.9</v>
      </c>
      <c r="AA563">
        <v>203.72</v>
      </c>
      <c r="AB563">
        <v>247.49</v>
      </c>
      <c r="AC563" s="1">
        <f>(Table2[[#This Row],[Close Price]]/Table2[[#This Row],[Day Low]])-1</f>
        <v>7.4052976360010625E-3</v>
      </c>
      <c r="AD563" s="1">
        <f>(Table2[[#This Row],[Day High]]/Table2[[#This Row],[Close Price]])-1</f>
        <v>1.2110074451041397E-2</v>
      </c>
      <c r="AE563" s="1">
        <f>(Table2[[#This Row],[Close Price]]/Table2[[#This Row],[Current Week Low]])-1</f>
        <v>7.692307692307665E-3</v>
      </c>
      <c r="AF563" s="1">
        <f>(Table2[[#This Row],[Current Week High]]/Table2[[#This Row],[Close Price]])-1</f>
        <v>3.1476769390255344E-2</v>
      </c>
      <c r="AG563" s="1">
        <f>(Table2[[#This Row],[Close Price]]/Table2[[#This Row],[Current Month Low]])-1</f>
        <v>4.1723934812487817E-2</v>
      </c>
      <c r="AH563" s="1">
        <f>(Table2[[#This Row],[Current Month High]]/Table2[[#This Row],[Close Price]])-1</f>
        <v>0.16619545754405807</v>
      </c>
      <c r="AI563">
        <v>30.9961360851946</v>
      </c>
      <c r="AJ563">
        <v>27.153984421809401</v>
      </c>
      <c r="AK563" t="str">
        <f>IF(AND(Table2[[#This Row],[20D EMA]]&gt;Table2[[#This Row],[50D EMA]],Table2[[#This Row],[50D EMA]]&gt;Table2[[#This Row],[200D EMA]]),"Uptrend","Downtrend/NoTrend")</f>
        <v>Downtrend/NoTrend</v>
      </c>
      <c r="AL563">
        <v>-0.02</v>
      </c>
      <c r="AM563" t="s">
        <v>3190</v>
      </c>
      <c r="AN563">
        <v>-11.29</v>
      </c>
      <c r="AO563" t="s">
        <v>3190</v>
      </c>
      <c r="AP563">
        <v>5.9455277298076002E-2</v>
      </c>
      <c r="AQ563">
        <f>(Table2[[#This Row],[Sharpe Ratio]]-AVERAGE(Table2[Sharpe Ratio]))/_xlfn.STDEV.P(Table2[Sharpe Ratio])</f>
        <v>-7.4146156311912501E-2</v>
      </c>
      <c r="AR5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3">
        <f>_xlfn.RANK.AVG(Table2[[#This Row],[1Y Return vs Nifty Z-Score]],Table2[1Y Return vs Nifty Z-Score])</f>
        <v>658</v>
      </c>
      <c r="AT563">
        <f>_xlfn.RANK.AVG(Table2[[#This Row],[6M Return vs Nifty Z-Score]],Table2[6M Return vs Nifty Z-Score])</f>
        <v>536</v>
      </c>
      <c r="AU563">
        <f>_xlfn.RANK.AVG(Table2[[#This Row],[Sharpe Ratio Z-Score]],Table2[Sharpe Ratio Z-Score])</f>
        <v>358</v>
      </c>
      <c r="AV563">
        <f>(Table2[[#This Row],[Rank 1Y]]+Table2[[#This Row],[Rank 6M]]+Table2[[#This Row],[Rank Sharpe]])/3</f>
        <v>517.33333333333337</v>
      </c>
    </row>
    <row r="564" spans="1:48" x14ac:dyDescent="0.3">
      <c r="A564" t="s">
        <v>1984</v>
      </c>
      <c r="B564" t="s">
        <v>1985</v>
      </c>
      <c r="C564" t="s">
        <v>3144</v>
      </c>
      <c r="D564" t="s">
        <v>21</v>
      </c>
      <c r="E564">
        <v>3532.7428105250001</v>
      </c>
      <c r="F564">
        <v>591.45000000000005</v>
      </c>
      <c r="G564">
        <v>-31.753881241551401</v>
      </c>
      <c r="H564">
        <f>(Table2[[#This Row],[1Y Return vs Nifty]]-AVERAGE(Table2[1Y Return vs Nifty]))/_xlfn.STDEV.P(Table2[1Y Return vs Nifty])</f>
        <v>-0.9483252234275128</v>
      </c>
      <c r="I564">
        <v>-5.8679223444464697</v>
      </c>
      <c r="J564">
        <f>(Table2[[#This Row],[1M Return vs Nifty]]-AVERAGE(Table2[1M Return vs Nifty]))/_xlfn.STDEV.P(Table2[1M Return vs Nifty])</f>
        <v>-0.64790803903160044</v>
      </c>
      <c r="K564">
        <v>-15.3549792373461</v>
      </c>
      <c r="L564">
        <f>(Table2[[#This Row],[6M Return vs Nifty]]-AVERAGE(Table2[6M Return vs Nifty]))/_xlfn.STDEV.P(Table2[6M Return vs Nifty])</f>
        <v>-0.75420082172868774</v>
      </c>
      <c r="M564">
        <v>-2.5886262757996001</v>
      </c>
      <c r="N564">
        <f>(Table2[[#This Row],[1W Return vs Nifty]]-AVERAGE(Table2[1W Return vs Nifty]))/_xlfn.STDEV.P(Table2[1W Return vs Nifty])</f>
        <v>-0.6000654820563549</v>
      </c>
      <c r="O564">
        <v>608.91999999999996</v>
      </c>
      <c r="P564">
        <v>614.68294375296296</v>
      </c>
      <c r="Q564">
        <v>604.01585702904299</v>
      </c>
      <c r="R564">
        <v>41.771192826746898</v>
      </c>
      <c r="S564" s="1">
        <f>(Table2[[#This Row],[Close Price]]-Table2[[#This Row],[20D EMA]])/Table2[[#This Row],[20D EMA]]</f>
        <v>-2.8690139919857971E-2</v>
      </c>
      <c r="T564" s="1">
        <f>(Table2[[#This Row],[Close Price]]-Table2[[#This Row],[50D EMA]])/Table2[[#This Row],[50D EMA]]</f>
        <v>-3.779662993593666E-2</v>
      </c>
      <c r="U564" s="1">
        <f>(Table2[[#This Row],[Close Price]]-Table2[[#This Row],[200D EMA]])/Table2[[#This Row],[200D EMA]]</f>
        <v>-2.0803852883681397E-2</v>
      </c>
      <c r="V564">
        <v>0.40840974171551903</v>
      </c>
      <c r="W564">
        <v>586.1</v>
      </c>
      <c r="X564">
        <v>598.5</v>
      </c>
      <c r="Y564">
        <v>586.1</v>
      </c>
      <c r="Z564">
        <v>617.4</v>
      </c>
      <c r="AA564">
        <v>558</v>
      </c>
      <c r="AB564">
        <v>630</v>
      </c>
      <c r="AC564" s="1">
        <f>(Table2[[#This Row],[Close Price]]/Table2[[#This Row],[Day Low]])-1</f>
        <v>9.1281351305239067E-3</v>
      </c>
      <c r="AD564" s="1">
        <f>(Table2[[#This Row],[Day High]]/Table2[[#This Row],[Close Price]])-1</f>
        <v>1.1919857976160131E-2</v>
      </c>
      <c r="AE564" s="1">
        <f>(Table2[[#This Row],[Close Price]]/Table2[[#This Row],[Current Week Low]])-1</f>
        <v>9.1281351305239067E-3</v>
      </c>
      <c r="AF564" s="1">
        <f>(Table2[[#This Row],[Current Week High]]/Table2[[#This Row],[Close Price]])-1</f>
        <v>4.3875221912249351E-2</v>
      </c>
      <c r="AG564" s="1">
        <f>(Table2[[#This Row],[Close Price]]/Table2[[#This Row],[Current Month Low]])-1</f>
        <v>5.9946236559139887E-2</v>
      </c>
      <c r="AH564" s="1">
        <f>(Table2[[#This Row],[Current Month High]]/Table2[[#This Row],[Close Price]])-1</f>
        <v>6.5178797869642313E-2</v>
      </c>
      <c r="AI564">
        <v>33.823653732352597</v>
      </c>
      <c r="AJ564">
        <v>31.433333333333302</v>
      </c>
      <c r="AK564" t="str">
        <f>IF(AND(Table2[[#This Row],[20D EMA]]&gt;Table2[[#This Row],[50D EMA]],Table2[[#This Row],[50D EMA]]&gt;Table2[[#This Row],[200D EMA]]),"Uptrend","Downtrend/NoTrend")</f>
        <v>Downtrend/NoTrend</v>
      </c>
      <c r="AL564">
        <v>-0.12</v>
      </c>
      <c r="AM564" t="s">
        <v>3190</v>
      </c>
      <c r="AN564">
        <v>-2.98</v>
      </c>
      <c r="AO564" t="s">
        <v>3190</v>
      </c>
      <c r="AP564">
        <v>6.867668478392E-2</v>
      </c>
      <c r="AQ564">
        <f>(Table2[[#This Row],[Sharpe Ratio]]-AVERAGE(Table2[Sharpe Ratio]))/_xlfn.STDEV.P(Table2[Sharpe Ratio])</f>
        <v>3.3907528013879425E-2</v>
      </c>
      <c r="AR5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4">
        <f>_xlfn.RANK.AVG(Table2[[#This Row],[1Y Return vs Nifty Z-Score]],Table2[1Y Return vs Nifty Z-Score])</f>
        <v>643</v>
      </c>
      <c r="AT564">
        <f>_xlfn.RANK.AVG(Table2[[#This Row],[6M Return vs Nifty Z-Score]],Table2[6M Return vs Nifty Z-Score])</f>
        <v>581</v>
      </c>
      <c r="AU564">
        <f>_xlfn.RANK.AVG(Table2[[#This Row],[Sharpe Ratio Z-Score]],Table2[Sharpe Ratio Z-Score])</f>
        <v>332</v>
      </c>
      <c r="AV564">
        <f>(Table2[[#This Row],[Rank 1Y]]+Table2[[#This Row],[Rank 6M]]+Table2[[#This Row],[Rank Sharpe]])/3</f>
        <v>518.66666666666663</v>
      </c>
    </row>
    <row r="565" spans="1:48" x14ac:dyDescent="0.3">
      <c r="A565" t="s">
        <v>1561</v>
      </c>
      <c r="B565" t="s">
        <v>1562</v>
      </c>
      <c r="C565" t="s">
        <v>3147</v>
      </c>
      <c r="D565" t="s">
        <v>40</v>
      </c>
      <c r="E565">
        <v>6354.4963767999998</v>
      </c>
      <c r="F565">
        <v>368</v>
      </c>
      <c r="G565">
        <v>-3.9928265532829501</v>
      </c>
      <c r="H565">
        <f>(Table2[[#This Row],[1Y Return vs Nifty]]-AVERAGE(Table2[1Y Return vs Nifty]))/_xlfn.STDEV.P(Table2[1Y Return vs Nifty])</f>
        <v>-0.47531752599866284</v>
      </c>
      <c r="I565">
        <v>-11.7762335734473</v>
      </c>
      <c r="J565">
        <f>(Table2[[#This Row],[1M Return vs Nifty]]-AVERAGE(Table2[1M Return vs Nifty]))/_xlfn.STDEV.P(Table2[1M Return vs Nifty])</f>
        <v>-1.3279039467559379</v>
      </c>
      <c r="K565">
        <v>-9.1114967710824306</v>
      </c>
      <c r="L565">
        <f>(Table2[[#This Row],[6M Return vs Nifty]]-AVERAGE(Table2[6M Return vs Nifty]))/_xlfn.STDEV.P(Table2[6M Return vs Nifty])</f>
        <v>-0.55590118526917176</v>
      </c>
      <c r="M565">
        <v>0.96442977155871101</v>
      </c>
      <c r="N565">
        <f>(Table2[[#This Row],[1W Return vs Nifty]]-AVERAGE(Table2[1W Return vs Nifty]))/_xlfn.STDEV.P(Table2[1W Return vs Nifty])</f>
        <v>0.18249913042015939</v>
      </c>
      <c r="O565">
        <v>380.72</v>
      </c>
      <c r="P565">
        <v>390.47232261795801</v>
      </c>
      <c r="Q565">
        <v>368.02941595189498</v>
      </c>
      <c r="R565">
        <v>47.293718705259302</v>
      </c>
      <c r="S565" s="1">
        <f>(Table2[[#This Row],[Close Price]]-Table2[[#This Row],[20D EMA]])/Table2[[#This Row],[20D EMA]]</f>
        <v>-3.3410380332002589E-2</v>
      </c>
      <c r="T565" s="1">
        <f>(Table2[[#This Row],[Close Price]]-Table2[[#This Row],[50D EMA]])/Table2[[#This Row],[50D EMA]]</f>
        <v>-5.7551640196391481E-2</v>
      </c>
      <c r="U565" s="1">
        <f>(Table2[[#This Row],[Close Price]]-Table2[[#This Row],[200D EMA]])/Table2[[#This Row],[200D EMA]]</f>
        <v>-7.9928262850653296E-5</v>
      </c>
      <c r="V565">
        <v>0.29008381113923198</v>
      </c>
      <c r="W565">
        <v>365.3</v>
      </c>
      <c r="X565">
        <v>372.95</v>
      </c>
      <c r="Y565">
        <v>365.3</v>
      </c>
      <c r="Z565">
        <v>384.5</v>
      </c>
      <c r="AA565">
        <v>345.05</v>
      </c>
      <c r="AB565">
        <v>384.5</v>
      </c>
      <c r="AC565" s="1">
        <f>(Table2[[#This Row],[Close Price]]/Table2[[#This Row],[Day Low]])-1</f>
        <v>7.3911853271284578E-3</v>
      </c>
      <c r="AD565" s="1">
        <f>(Table2[[#This Row],[Day High]]/Table2[[#This Row],[Close Price]])-1</f>
        <v>1.3451086956521641E-2</v>
      </c>
      <c r="AE565" s="1">
        <f>(Table2[[#This Row],[Close Price]]/Table2[[#This Row],[Current Week Low]])-1</f>
        <v>7.3911853271284578E-3</v>
      </c>
      <c r="AF565" s="1">
        <f>(Table2[[#This Row],[Current Week High]]/Table2[[#This Row],[Close Price]])-1</f>
        <v>4.4836956521739024E-2</v>
      </c>
      <c r="AG565" s="1">
        <f>(Table2[[#This Row],[Close Price]]/Table2[[#This Row],[Current Month Low]])-1</f>
        <v>6.651209969569627E-2</v>
      </c>
      <c r="AH565" s="1">
        <f>(Table2[[#This Row],[Current Month High]]/Table2[[#This Row],[Close Price]])-1</f>
        <v>4.4836956521739024E-2</v>
      </c>
      <c r="AI565">
        <v>32.105978260869499</v>
      </c>
      <c r="AJ565">
        <v>28.141817030705901</v>
      </c>
      <c r="AK565" t="str">
        <f>IF(AND(Table2[[#This Row],[20D EMA]]&gt;Table2[[#This Row],[50D EMA]],Table2[[#This Row],[50D EMA]]&gt;Table2[[#This Row],[200D EMA]]),"Uptrend","Downtrend/NoTrend")</f>
        <v>Downtrend/NoTrend</v>
      </c>
      <c r="AL565">
        <v>-0.06</v>
      </c>
      <c r="AM565" t="s">
        <v>3190</v>
      </c>
      <c r="AN565">
        <v>-1.6</v>
      </c>
      <c r="AO565" t="s">
        <v>3190</v>
      </c>
      <c r="AP565">
        <v>-5.4551954936499997E-3</v>
      </c>
      <c r="AQ565">
        <f>(Table2[[#This Row],[Sharpe Ratio]]-AVERAGE(Table2[Sharpe Ratio]))/_xlfn.STDEV.P(Table2[Sharpe Ratio])</f>
        <v>-0.8347475880610401</v>
      </c>
      <c r="AR5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5">
        <f>_xlfn.RANK.AVG(Table2[[#This Row],[1Y Return vs Nifty Z-Score]],Table2[1Y Return vs Nifty Z-Score])</f>
        <v>473</v>
      </c>
      <c r="AT565">
        <f>_xlfn.RANK.AVG(Table2[[#This Row],[6M Return vs Nifty Z-Score]],Table2[6M Return vs Nifty Z-Score])</f>
        <v>505</v>
      </c>
      <c r="AU565">
        <f>_xlfn.RANK.AVG(Table2[[#This Row],[Sharpe Ratio Z-Score]],Table2[Sharpe Ratio Z-Score])</f>
        <v>584</v>
      </c>
      <c r="AV565">
        <f>(Table2[[#This Row],[Rank 1Y]]+Table2[[#This Row],[Rank 6M]]+Table2[[#This Row],[Rank Sharpe]])/3</f>
        <v>520.66666666666663</v>
      </c>
    </row>
    <row r="566" spans="1:48" x14ac:dyDescent="0.3">
      <c r="A566" t="s">
        <v>1041</v>
      </c>
      <c r="B566" t="s">
        <v>1042</v>
      </c>
      <c r="C566" t="s">
        <v>3157</v>
      </c>
      <c r="D566" t="s">
        <v>538</v>
      </c>
      <c r="E566">
        <v>13570.9129194</v>
      </c>
      <c r="F566">
        <v>868.8</v>
      </c>
      <c r="G566">
        <v>-33.174146852932502</v>
      </c>
      <c r="H566">
        <f>(Table2[[#This Row],[1Y Return vs Nifty]]-AVERAGE(Table2[1Y Return vs Nifty]))/_xlfn.STDEV.P(Table2[1Y Return vs Nifty])</f>
        <v>-0.97252446852538188</v>
      </c>
      <c r="I566">
        <v>4.7380585514215303</v>
      </c>
      <c r="J566">
        <f>(Table2[[#This Row],[1M Return vs Nifty]]-AVERAGE(Table2[1M Return vs Nifty]))/_xlfn.STDEV.P(Table2[1M Return vs Nifty])</f>
        <v>0.57274932430983394</v>
      </c>
      <c r="K566">
        <v>-8.4832625168104894</v>
      </c>
      <c r="L566">
        <f>(Table2[[#This Row],[6M Return vs Nifty]]-AVERAGE(Table2[6M Return vs Nifty]))/_xlfn.STDEV.P(Table2[6M Return vs Nifty])</f>
        <v>-0.53594779789174329</v>
      </c>
      <c r="M566">
        <v>-2.01625740884983</v>
      </c>
      <c r="N566">
        <f>(Table2[[#This Row],[1W Return vs Nifty]]-AVERAGE(Table2[1W Return vs Nifty]))/_xlfn.STDEV.P(Table2[1W Return vs Nifty])</f>
        <v>-0.47400059183566939</v>
      </c>
      <c r="O566">
        <v>877.05</v>
      </c>
      <c r="P566">
        <v>861.16493075823405</v>
      </c>
      <c r="Q566">
        <v>837.69379835743996</v>
      </c>
      <c r="R566">
        <v>44.456702046254797</v>
      </c>
      <c r="S566" s="1">
        <f>(Table2[[#This Row],[Close Price]]-Table2[[#This Row],[20D EMA]])/Table2[[#This Row],[20D EMA]]</f>
        <v>-9.4065332649221831E-3</v>
      </c>
      <c r="T566" s="1">
        <f>(Table2[[#This Row],[Close Price]]-Table2[[#This Row],[50D EMA]])/Table2[[#This Row],[50D EMA]]</f>
        <v>8.8659778969905553E-3</v>
      </c>
      <c r="U566" s="1">
        <f>(Table2[[#This Row],[Close Price]]-Table2[[#This Row],[200D EMA]])/Table2[[#This Row],[200D EMA]]</f>
        <v>3.7133140657783795E-2</v>
      </c>
      <c r="V566">
        <v>0.49585488038974501</v>
      </c>
      <c r="W566">
        <v>861.2</v>
      </c>
      <c r="X566">
        <v>876</v>
      </c>
      <c r="Y566">
        <v>856.95</v>
      </c>
      <c r="Z566">
        <v>893</v>
      </c>
      <c r="AA566">
        <v>856.95</v>
      </c>
      <c r="AB566">
        <v>944.35</v>
      </c>
      <c r="AC566" s="1">
        <f>(Table2[[#This Row],[Close Price]]/Table2[[#This Row],[Day Low]])-1</f>
        <v>8.8248954946585911E-3</v>
      </c>
      <c r="AD566" s="1">
        <f>(Table2[[#This Row],[Day High]]/Table2[[#This Row],[Close Price]])-1</f>
        <v>8.2872928176795924E-3</v>
      </c>
      <c r="AE566" s="1">
        <f>(Table2[[#This Row],[Close Price]]/Table2[[#This Row],[Current Week Low]])-1</f>
        <v>1.382811132504802E-2</v>
      </c>
      <c r="AF566" s="1">
        <f>(Table2[[#This Row],[Current Week High]]/Table2[[#This Row],[Close Price]])-1</f>
        <v>2.7854511970534013E-2</v>
      </c>
      <c r="AG566" s="1">
        <f>(Table2[[#This Row],[Close Price]]/Table2[[#This Row],[Current Month Low]])-1</f>
        <v>1.382811132504802E-2</v>
      </c>
      <c r="AH566" s="1">
        <f>(Table2[[#This Row],[Current Month High]]/Table2[[#This Row],[Close Price]])-1</f>
        <v>8.6959023941068248E-2</v>
      </c>
      <c r="AI566">
        <v>10.1519337016574</v>
      </c>
      <c r="AJ566">
        <v>22.547429296847401</v>
      </c>
      <c r="AK566" t="str">
        <f>IF(AND(Table2[[#This Row],[20D EMA]]&gt;Table2[[#This Row],[50D EMA]],Table2[[#This Row],[50D EMA]]&gt;Table2[[#This Row],[200D EMA]]),"Uptrend","Downtrend/NoTrend")</f>
        <v>Uptrend</v>
      </c>
      <c r="AL566">
        <v>0.02</v>
      </c>
      <c r="AM566" t="s">
        <v>3191</v>
      </c>
      <c r="AN566">
        <v>-3.94</v>
      </c>
      <c r="AO566" t="s">
        <v>3190</v>
      </c>
      <c r="AP566">
        <v>3.9371825350671998E-2</v>
      </c>
      <c r="AQ566">
        <f>(Table2[[#This Row],[Sharpe Ratio]]-AVERAGE(Table2[Sharpe Ratio]))/_xlfn.STDEV.P(Table2[Sharpe Ratio])</f>
        <v>-0.30947801646757328</v>
      </c>
      <c r="AR5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-1.7192015504105338</v>
      </c>
      <c r="AS566">
        <f>_xlfn.RANK.AVG(Table2[[#This Row],[1Y Return vs Nifty Z-Score]],Table2[1Y Return vs Nifty Z-Score])</f>
        <v>651</v>
      </c>
      <c r="AT566">
        <f>_xlfn.RANK.AVG(Table2[[#This Row],[6M Return vs Nifty Z-Score]],Table2[6M Return vs Nifty Z-Score])</f>
        <v>496</v>
      </c>
      <c r="AU566">
        <f>_xlfn.RANK.AVG(Table2[[#This Row],[Sharpe Ratio Z-Score]],Table2[Sharpe Ratio Z-Score])</f>
        <v>419</v>
      </c>
      <c r="AV566">
        <f>(Table2[[#This Row],[Rank 1Y]]+Table2[[#This Row],[Rank 6M]]+Table2[[#This Row],[Rank Sharpe]])/3</f>
        <v>522</v>
      </c>
    </row>
    <row r="567" spans="1:48" x14ac:dyDescent="0.3">
      <c r="A567" t="s">
        <v>541</v>
      </c>
      <c r="B567" t="s">
        <v>542</v>
      </c>
      <c r="C567" t="s">
        <v>3143</v>
      </c>
      <c r="D567" t="s">
        <v>181</v>
      </c>
      <c r="E567">
        <v>39255.446878125003</v>
      </c>
      <c r="F567">
        <v>563</v>
      </c>
      <c r="G567">
        <v>7.7474667246805904</v>
      </c>
      <c r="H567">
        <f>(Table2[[#This Row],[1Y Return vs Nifty]]-AVERAGE(Table2[1Y Return vs Nifty]))/_xlfn.STDEV.P(Table2[1Y Return vs Nifty])</f>
        <v>-0.27528012998086349</v>
      </c>
      <c r="I567">
        <v>-6.4042478167269996</v>
      </c>
      <c r="J567">
        <f>(Table2[[#This Row],[1M Return vs Nifty]]-AVERAGE(Table2[1M Return vs Nifty]))/_xlfn.STDEV.P(Table2[1M Return vs Nifty])</f>
        <v>-0.70963449727384131</v>
      </c>
      <c r="K567">
        <v>-11.250345997738901</v>
      </c>
      <c r="L567">
        <f>(Table2[[#This Row],[6M Return vs Nifty]]-AVERAGE(Table2[6M Return vs Nifty]))/_xlfn.STDEV.P(Table2[6M Return vs Nifty])</f>
        <v>-0.62383330910862766</v>
      </c>
      <c r="M567">
        <v>-4.8955541450834996</v>
      </c>
      <c r="N567">
        <f>(Table2[[#This Row],[1W Return vs Nifty]]-AVERAGE(Table2[1W Return vs Nifty]))/_xlfn.STDEV.P(Table2[1W Return vs Nifty])</f>
        <v>-1.1081689541025326</v>
      </c>
      <c r="O567">
        <v>598.54999999999995</v>
      </c>
      <c r="P567">
        <v>610.938998107732</v>
      </c>
      <c r="Q567">
        <v>580.45488052487406</v>
      </c>
      <c r="R567">
        <v>21.063196280395101</v>
      </c>
      <c r="S567" s="1">
        <f>(Table2[[#This Row],[Close Price]]-Table2[[#This Row],[20D EMA]])/Table2[[#This Row],[20D EMA]]</f>
        <v>-5.9393534374738884E-2</v>
      </c>
      <c r="T567" s="1">
        <f>(Table2[[#This Row],[Close Price]]-Table2[[#This Row],[50D EMA]])/Table2[[#This Row],[50D EMA]]</f>
        <v>-7.846773287711864E-2</v>
      </c>
      <c r="U567" s="1">
        <f>(Table2[[#This Row],[Close Price]]-Table2[[#This Row],[200D EMA]])/Table2[[#This Row],[200D EMA]]</f>
        <v>-3.007103757847733E-2</v>
      </c>
      <c r="V567">
        <v>0.57896162747577395</v>
      </c>
      <c r="W567">
        <v>543.35</v>
      </c>
      <c r="X567">
        <v>566.54999999999995</v>
      </c>
      <c r="Y567">
        <v>543.35</v>
      </c>
      <c r="Z567">
        <v>602.9</v>
      </c>
      <c r="AA567">
        <v>543.35</v>
      </c>
      <c r="AB567">
        <v>627</v>
      </c>
      <c r="AC567" s="1">
        <f>(Table2[[#This Row],[Close Price]]/Table2[[#This Row],[Day Low]])-1</f>
        <v>3.6164534830219974E-2</v>
      </c>
      <c r="AD567" s="1">
        <f>(Table2[[#This Row],[Day High]]/Table2[[#This Row],[Close Price]])-1</f>
        <v>6.3055062166961218E-3</v>
      </c>
      <c r="AE567" s="1">
        <f>(Table2[[#This Row],[Close Price]]/Table2[[#This Row],[Current Week Low]])-1</f>
        <v>3.6164534830219974E-2</v>
      </c>
      <c r="AF567" s="1">
        <f>(Table2[[#This Row],[Current Week High]]/Table2[[#This Row],[Close Price]])-1</f>
        <v>7.0870337477797474E-2</v>
      </c>
      <c r="AG567" s="1">
        <f>(Table2[[#This Row],[Close Price]]/Table2[[#This Row],[Current Month Low]])-1</f>
        <v>3.6164534830219974E-2</v>
      </c>
      <c r="AH567" s="1">
        <f>(Table2[[#This Row],[Current Month High]]/Table2[[#This Row],[Close Price]])-1</f>
        <v>0.11367673179396087</v>
      </c>
      <c r="AI567">
        <v>22.548845470692701</v>
      </c>
      <c r="AJ567">
        <v>41.795743609117203</v>
      </c>
      <c r="AK567" t="str">
        <f>IF(AND(Table2[[#This Row],[20D EMA]]&gt;Table2[[#This Row],[50D EMA]],Table2[[#This Row],[50D EMA]]&gt;Table2[[#This Row],[200D EMA]]),"Uptrend","Downtrend/NoTrend")</f>
        <v>Downtrend/NoTrend</v>
      </c>
      <c r="AL567">
        <v>-0.11</v>
      </c>
      <c r="AM567" t="s">
        <v>3190</v>
      </c>
      <c r="AN567">
        <v>-8.5</v>
      </c>
      <c r="AO567" t="s">
        <v>3190</v>
      </c>
      <c r="AP567">
        <v>-4.0065280213366E-2</v>
      </c>
      <c r="AQ567">
        <f>(Table2[[#This Row],[Sharpe Ratio]]-AVERAGE(Table2[Sharpe Ratio]))/_xlfn.STDEV.P(Table2[Sharpe Ratio])</f>
        <v>-1.2402981696326798</v>
      </c>
      <c r="AR5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67">
        <f>_xlfn.RANK.AVG(Table2[[#This Row],[1Y Return vs Nifty Z-Score]],Table2[1Y Return vs Nifty Z-Score])</f>
        <v>390</v>
      </c>
      <c r="AT567">
        <f>_xlfn.RANK.AVG(Table2[[#This Row],[6M Return vs Nifty Z-Score]],Table2[6M Return vs Nifty Z-Score])</f>
        <v>527</v>
      </c>
      <c r="AU567">
        <f>_xlfn.RANK.AVG(Table2[[#This Row],[Sharpe Ratio Z-Score]],Table2[Sharpe Ratio Z-Score])</f>
        <v>653</v>
      </c>
      <c r="AV567">
        <f>(Table2[[#This Row],[Rank 1Y]]+Table2[[#This Row],[Rank 6M]]+Table2[[#This Row],[Rank Sharpe]])/3</f>
        <v>523.33333333333337</v>
      </c>
    </row>
    <row r="568" spans="1:48" x14ac:dyDescent="0.3">
      <c r="A568" t="s">
        <v>772</v>
      </c>
      <c r="B568" t="s">
        <v>773</v>
      </c>
      <c r="C568" t="s">
        <v>3157</v>
      </c>
      <c r="D568" t="s">
        <v>538</v>
      </c>
      <c r="E568">
        <v>21288.189038944001</v>
      </c>
      <c r="F568">
        <v>174.98</v>
      </c>
      <c r="G568">
        <v>-40.510417871442101</v>
      </c>
      <c r="H568">
        <f>(Table2[[#This Row],[1Y Return vs Nifty]]-AVERAGE(Table2[1Y Return vs Nifty]))/_xlfn.STDEV.P(Table2[1Y Return vs Nifty])</f>
        <v>-1.0975237778508184</v>
      </c>
      <c r="I568">
        <v>-6.3496291113937904</v>
      </c>
      <c r="J568">
        <f>(Table2[[#This Row],[1M Return vs Nifty]]-AVERAGE(Table2[1M Return vs Nifty]))/_xlfn.STDEV.P(Table2[1M Return vs Nifty])</f>
        <v>-0.7033483531165261</v>
      </c>
      <c r="K568">
        <v>-5.0152505521895003</v>
      </c>
      <c r="L568">
        <f>(Table2[[#This Row],[6M Return vs Nifty]]-AVERAGE(Table2[6M Return vs Nifty]))/_xlfn.STDEV.P(Table2[6M Return vs Nifty])</f>
        <v>-0.42580005333771037</v>
      </c>
      <c r="M568">
        <v>-1.6772598237554099</v>
      </c>
      <c r="N568">
        <f>(Table2[[#This Row],[1W Return vs Nifty]]-AVERAGE(Table2[1W Return vs Nifty]))/_xlfn.STDEV.P(Table2[1W Return vs Nifty])</f>
        <v>-0.39933599035629513</v>
      </c>
      <c r="O568">
        <v>183.94</v>
      </c>
      <c r="P568">
        <v>183.46878128218299</v>
      </c>
      <c r="Q568">
        <v>176.30584918885299</v>
      </c>
      <c r="R568">
        <v>34.739732544233497</v>
      </c>
      <c r="S568" s="1">
        <f>(Table2[[#This Row],[Close Price]]-Table2[[#This Row],[20D EMA]])/Table2[[#This Row],[20D EMA]]</f>
        <v>-4.8711536370555662E-2</v>
      </c>
      <c r="T568" s="1">
        <f>(Table2[[#This Row],[Close Price]]-Table2[[#This Row],[50D EMA]])/Table2[[#This Row],[50D EMA]]</f>
        <v>-4.626826004325435E-2</v>
      </c>
      <c r="U568" s="1">
        <f>(Table2[[#This Row],[Close Price]]-Table2[[#This Row],[200D EMA]])/Table2[[#This Row],[200D EMA]]</f>
        <v>-7.5201656380259572E-3</v>
      </c>
      <c r="V568">
        <v>0.60199084198470998</v>
      </c>
      <c r="W568">
        <v>173.01</v>
      </c>
      <c r="X568">
        <v>177.29</v>
      </c>
      <c r="Y568">
        <v>173.01</v>
      </c>
      <c r="Z568">
        <v>183.7</v>
      </c>
      <c r="AA568">
        <v>169.91</v>
      </c>
      <c r="AB568">
        <v>197.99</v>
      </c>
      <c r="AC568" s="1">
        <f>(Table2[[#This Row],[Close Price]]/Table2[[#This Row],[Day Low]])-1</f>
        <v>1.1386625050575194E-2</v>
      </c>
      <c r="AD568" s="1">
        <f>(Table2[[#This Row],[Day High]]/Table2[[#This Row],[Close Price]])-1</f>
        <v>1.3201508743856394E-2</v>
      </c>
      <c r="AE568" s="1">
        <f>(Table2[[#This Row],[Close Price]]/Table2[[#This Row],[Current Week Low]])-1</f>
        <v>1.1386625050575194E-2</v>
      </c>
      <c r="AF568" s="1">
        <f>(Table2[[#This Row],[Current Week High]]/Table2[[#This Row],[Close Price]])-1</f>
        <v>4.983426677334557E-2</v>
      </c>
      <c r="AG568" s="1">
        <f>(Table2[[#This Row],[Close Price]]/Table2[[#This Row],[Current Month Low]])-1</f>
        <v>2.9839326702371771E-2</v>
      </c>
      <c r="AH568" s="1">
        <f>(Table2[[#This Row],[Current Month High]]/Table2[[#This Row],[Close Price]])-1</f>
        <v>0.13150074294205072</v>
      </c>
      <c r="AI568">
        <v>27.294547948336898</v>
      </c>
      <c r="AJ568">
        <v>23.0087873462214</v>
      </c>
      <c r="AK568" t="str">
        <f>IF(AND(Table2[[#This Row],[20D EMA]]&gt;Table2[[#This Row],[50D EMA]],Table2[[#This Row],[50D EMA]]&gt;Table2[[#This Row],[200D EMA]]),"Uptrend","Downtrend/NoTrend")</f>
        <v>Uptrend</v>
      </c>
      <c r="AL568">
        <v>-0.01</v>
      </c>
      <c r="AM568" t="s">
        <v>3190</v>
      </c>
      <c r="AN568">
        <v>-9.3000000000000007</v>
      </c>
      <c r="AO568" t="s">
        <v>3190</v>
      </c>
      <c r="AP568">
        <v>3.6910080457198999E-2</v>
      </c>
      <c r="AQ568">
        <f>(Table2[[#This Row],[Sharpe Ratio]]-AVERAGE(Table2[Sharpe Ratio]))/_xlfn.STDEV.P(Table2[Sharpe Ratio])</f>
        <v>-0.3383240040262302</v>
      </c>
      <c r="AR5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-2.96433217868758</v>
      </c>
      <c r="AS568">
        <f>_xlfn.RANK.AVG(Table2[[#This Row],[1Y Return vs Nifty Z-Score]],Table2[1Y Return vs Nifty Z-Score])</f>
        <v>678</v>
      </c>
      <c r="AT568">
        <f>_xlfn.RANK.AVG(Table2[[#This Row],[6M Return vs Nifty Z-Score]],Table2[6M Return vs Nifty Z-Score])</f>
        <v>468</v>
      </c>
      <c r="AU568">
        <f>_xlfn.RANK.AVG(Table2[[#This Row],[Sharpe Ratio Z-Score]],Table2[Sharpe Ratio Z-Score])</f>
        <v>426</v>
      </c>
      <c r="AV568">
        <f>(Table2[[#This Row],[Rank 1Y]]+Table2[[#This Row],[Rank 6M]]+Table2[[#This Row],[Rank Sharpe]])/3</f>
        <v>524</v>
      </c>
    </row>
    <row r="569" spans="1:48" x14ac:dyDescent="0.3">
      <c r="A569" t="s">
        <v>788</v>
      </c>
      <c r="B569" t="s">
        <v>789</v>
      </c>
      <c r="C569" t="s">
        <v>3159</v>
      </c>
      <c r="D569" t="s">
        <v>448</v>
      </c>
      <c r="E569">
        <v>20458.412475199999</v>
      </c>
      <c r="F569">
        <v>1929.3</v>
      </c>
      <c r="G569">
        <v>-17.728518748332299</v>
      </c>
      <c r="H569">
        <f>(Table2[[#This Row],[1Y Return vs Nifty]]-AVERAGE(Table2[1Y Return vs Nifty]))/_xlfn.STDEV.P(Table2[1Y Return vs Nifty])</f>
        <v>-0.70935359597972614</v>
      </c>
      <c r="I569">
        <v>1.98689751923414</v>
      </c>
      <c r="J569">
        <f>(Table2[[#This Row],[1M Return vs Nifty]]-AVERAGE(Table2[1M Return vs Nifty]))/_xlfn.STDEV.P(Table2[1M Return vs Nifty])</f>
        <v>0.25611430444232736</v>
      </c>
      <c r="K569">
        <v>4.77163937054575</v>
      </c>
      <c r="L569">
        <f>(Table2[[#This Row],[6M Return vs Nifty]]-AVERAGE(Table2[6M Return vs Nifty]))/_xlfn.STDEV.P(Table2[6M Return vs Nifty])</f>
        <v>-0.11495803139973401</v>
      </c>
      <c r="M569">
        <v>0.34777695756944199</v>
      </c>
      <c r="N569">
        <f>(Table2[[#This Row],[1W Return vs Nifty]]-AVERAGE(Table2[1W Return vs Nifty]))/_xlfn.STDEV.P(Table2[1W Return vs Nifty])</f>
        <v>4.6680650784620123E-2</v>
      </c>
      <c r="O569">
        <v>1984.45</v>
      </c>
      <c r="P569">
        <v>1981.5398102732599</v>
      </c>
      <c r="Q569">
        <v>1874.8453476413699</v>
      </c>
      <c r="R569">
        <v>45.369535506604002</v>
      </c>
      <c r="S569" s="1">
        <f>(Table2[[#This Row],[Close Price]]-Table2[[#This Row],[20D EMA]])/Table2[[#This Row],[20D EMA]]</f>
        <v>-2.7791075612890268E-2</v>
      </c>
      <c r="T569" s="1">
        <f>(Table2[[#This Row],[Close Price]]-Table2[[#This Row],[50D EMA]])/Table2[[#This Row],[50D EMA]]</f>
        <v>-2.636324034592874E-2</v>
      </c>
      <c r="U569" s="1">
        <f>(Table2[[#This Row],[Close Price]]-Table2[[#This Row],[200D EMA]])/Table2[[#This Row],[200D EMA]]</f>
        <v>2.9044876915920639E-2</v>
      </c>
      <c r="V569">
        <v>0.82864487225657801</v>
      </c>
      <c r="W569">
        <v>1922</v>
      </c>
      <c r="X569">
        <v>1974.5</v>
      </c>
      <c r="Y569">
        <v>1922</v>
      </c>
      <c r="Z569">
        <v>2085</v>
      </c>
      <c r="AA569">
        <v>1922</v>
      </c>
      <c r="AB569">
        <v>2134.9499999999998</v>
      </c>
      <c r="AC569" s="1">
        <f>(Table2[[#This Row],[Close Price]]/Table2[[#This Row],[Day Low]])-1</f>
        <v>3.7981269510924953E-3</v>
      </c>
      <c r="AD569" s="1">
        <f>(Table2[[#This Row],[Day High]]/Table2[[#This Row],[Close Price]])-1</f>
        <v>2.3428186388845695E-2</v>
      </c>
      <c r="AE569" s="1">
        <f>(Table2[[#This Row],[Close Price]]/Table2[[#This Row],[Current Week Low]])-1</f>
        <v>3.7981269510924953E-3</v>
      </c>
      <c r="AF569" s="1">
        <f>(Table2[[#This Row],[Current Week High]]/Table2[[#This Row],[Close Price]])-1</f>
        <v>8.0702845591665406E-2</v>
      </c>
      <c r="AG569" s="1">
        <f>(Table2[[#This Row],[Close Price]]/Table2[[#This Row],[Current Month Low]])-1</f>
        <v>3.7981269510924953E-3</v>
      </c>
      <c r="AH569" s="1">
        <f>(Table2[[#This Row],[Current Month High]]/Table2[[#This Row],[Close Price]])-1</f>
        <v>0.10659306484217068</v>
      </c>
      <c r="AI569">
        <v>20.7691908982532</v>
      </c>
      <c r="AJ569">
        <v>31.9450143619203</v>
      </c>
      <c r="AK569" t="str">
        <f>IF(AND(Table2[[#This Row],[20D EMA]]&gt;Table2[[#This Row],[50D EMA]],Table2[[#This Row],[50D EMA]]&gt;Table2[[#This Row],[200D EMA]]),"Uptrend","Downtrend/NoTrend")</f>
        <v>Uptrend</v>
      </c>
      <c r="AL569">
        <v>-0.09</v>
      </c>
      <c r="AM569" t="s">
        <v>3190</v>
      </c>
      <c r="AN569">
        <v>-9.18</v>
      </c>
      <c r="AO569" t="s">
        <v>3190</v>
      </c>
      <c r="AP569">
        <v>-4.0983149485491997E-2</v>
      </c>
      <c r="AQ569">
        <f>(Table2[[#This Row],[Sharpe Ratio]]-AVERAGE(Table2[Sharpe Ratio]))/_xlfn.STDEV.P(Table2[Sharpe Ratio])</f>
        <v>-1.2510534861865683</v>
      </c>
      <c r="AR5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-1.7725701583390812</v>
      </c>
      <c r="AS569">
        <f>_xlfn.RANK.AVG(Table2[[#This Row],[1Y Return vs Nifty Z-Score]],Table2[1Y Return vs Nifty Z-Score])</f>
        <v>558</v>
      </c>
      <c r="AT569">
        <f>_xlfn.RANK.AVG(Table2[[#This Row],[6M Return vs Nifty Z-Score]],Table2[6M Return vs Nifty Z-Score])</f>
        <v>360</v>
      </c>
      <c r="AU569">
        <f>_xlfn.RANK.AVG(Table2[[#This Row],[Sharpe Ratio Z-Score]],Table2[Sharpe Ratio Z-Score])</f>
        <v>656</v>
      </c>
      <c r="AV569">
        <f>(Table2[[#This Row],[Rank 1Y]]+Table2[[#This Row],[Rank 6M]]+Table2[[#This Row],[Rank Sharpe]])/3</f>
        <v>524.66666666666663</v>
      </c>
    </row>
    <row r="570" spans="1:48" x14ac:dyDescent="0.3">
      <c r="A570" t="s">
        <v>427</v>
      </c>
      <c r="B570" t="s">
        <v>428</v>
      </c>
      <c r="C570" t="s">
        <v>3157</v>
      </c>
      <c r="D570" t="s">
        <v>429</v>
      </c>
      <c r="E570">
        <v>53229.123321758998</v>
      </c>
      <c r="F570">
        <v>184.79</v>
      </c>
      <c r="G570">
        <v>-0.16846010102853601</v>
      </c>
      <c r="H570">
        <f>(Table2[[#This Row],[1Y Return vs Nifty]]-AVERAGE(Table2[1Y Return vs Nifty]))/_xlfn.STDEV.P(Table2[1Y Return vs Nifty])</f>
        <v>-0.41015592497096676</v>
      </c>
      <c r="I570">
        <v>-4.9384015531279299</v>
      </c>
      <c r="J570">
        <f>(Table2[[#This Row],[1M Return vs Nifty]]-AVERAGE(Table2[1M Return vs Nifty]))/_xlfn.STDEV.P(Table2[1M Return vs Nifty])</f>
        <v>-0.54092817460963327</v>
      </c>
      <c r="K570">
        <v>-2.3746943959892999</v>
      </c>
      <c r="L570">
        <f>(Table2[[#This Row],[6M Return vs Nifty]]-AVERAGE(Table2[6M Return vs Nifty]))/_xlfn.STDEV.P(Table2[6M Return vs Nifty])</f>
        <v>-0.34193318438199571</v>
      </c>
      <c r="M570">
        <v>-2.4879406584514601</v>
      </c>
      <c r="N570">
        <f>(Table2[[#This Row],[1W Return vs Nifty]]-AVERAGE(Table2[1W Return vs Nifty]))/_xlfn.STDEV.P(Table2[1W Return vs Nifty])</f>
        <v>-0.57788936097304466</v>
      </c>
      <c r="O570">
        <v>193.74</v>
      </c>
      <c r="P570">
        <v>195.79364427003301</v>
      </c>
      <c r="Q570">
        <v>181.317676975056</v>
      </c>
      <c r="R570">
        <v>28.517541095533701</v>
      </c>
      <c r="S570" s="1">
        <f>(Table2[[#This Row],[Close Price]]-Table2[[#This Row],[20D EMA]])/Table2[[#This Row],[20D EMA]]</f>
        <v>-4.6195932693300384E-2</v>
      </c>
      <c r="T570" s="1">
        <f>(Table2[[#This Row],[Close Price]]-Table2[[#This Row],[50D EMA]])/Table2[[#This Row],[50D EMA]]</f>
        <v>-5.6200211764060683E-2</v>
      </c>
      <c r="U570" s="1">
        <f>(Table2[[#This Row],[Close Price]]-Table2[[#This Row],[200D EMA]])/Table2[[#This Row],[200D EMA]]</f>
        <v>1.915049366875398E-2</v>
      </c>
      <c r="V570">
        <v>0.53399620065251696</v>
      </c>
      <c r="W570">
        <v>181.91</v>
      </c>
      <c r="X570">
        <v>186</v>
      </c>
      <c r="Y570">
        <v>180.5</v>
      </c>
      <c r="Z570">
        <v>195.77</v>
      </c>
      <c r="AA570">
        <v>180.5</v>
      </c>
      <c r="AB570">
        <v>200.15</v>
      </c>
      <c r="AC570" s="1">
        <f>(Table2[[#This Row],[Close Price]]/Table2[[#This Row],[Day Low]])-1</f>
        <v>1.583200483755709E-2</v>
      </c>
      <c r="AD570" s="1">
        <f>(Table2[[#This Row],[Day High]]/Table2[[#This Row],[Close Price]])-1</f>
        <v>6.5479733751827585E-3</v>
      </c>
      <c r="AE570" s="1">
        <f>(Table2[[#This Row],[Close Price]]/Table2[[#This Row],[Current Week Low]])-1</f>
        <v>2.3767313019390501E-2</v>
      </c>
      <c r="AF570" s="1">
        <f>(Table2[[#This Row],[Current Week High]]/Table2[[#This Row],[Close Price]])-1</f>
        <v>5.9418799718599535E-2</v>
      </c>
      <c r="AG570" s="1">
        <f>(Table2[[#This Row],[Close Price]]/Table2[[#This Row],[Current Month Low]])-1</f>
        <v>2.3767313019390501E-2</v>
      </c>
      <c r="AH570" s="1">
        <f>(Table2[[#This Row],[Current Month High]]/Table2[[#This Row],[Close Price]])-1</f>
        <v>8.3121381027111862E-2</v>
      </c>
      <c r="AI570">
        <v>24.3573786460306</v>
      </c>
      <c r="AJ570">
        <v>35.377289377289301</v>
      </c>
      <c r="AK570" t="str">
        <f>IF(AND(Table2[[#This Row],[20D EMA]]&gt;Table2[[#This Row],[50D EMA]],Table2[[#This Row],[50D EMA]]&gt;Table2[[#This Row],[200D EMA]]),"Uptrend","Downtrend/NoTrend")</f>
        <v>Downtrend/NoTrend</v>
      </c>
      <c r="AL570">
        <v>-7.0000000000000007E-2</v>
      </c>
      <c r="AM570" t="s">
        <v>3190</v>
      </c>
      <c r="AN570">
        <v>-6.36</v>
      </c>
      <c r="AO570" t="s">
        <v>3190</v>
      </c>
      <c r="AP570">
        <v>-7.9271132131851996E-2</v>
      </c>
      <c r="AQ570">
        <f>(Table2[[#This Row],[Sharpe Ratio]]-AVERAGE(Table2[Sharpe Ratio]))/_xlfn.STDEV.P(Table2[Sharpe Ratio])</f>
        <v>-1.6997005714273226</v>
      </c>
      <c r="AR5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0">
        <f>_xlfn.RANK.AVG(Table2[[#This Row],[1Y Return vs Nifty Z-Score]],Table2[1Y Return vs Nifty Z-Score])</f>
        <v>444</v>
      </c>
      <c r="AT570">
        <f>_xlfn.RANK.AVG(Table2[[#This Row],[6M Return vs Nifty Z-Score]],Table2[6M Return vs Nifty Z-Score])</f>
        <v>433</v>
      </c>
      <c r="AU570">
        <f>_xlfn.RANK.AVG(Table2[[#This Row],[Sharpe Ratio Z-Score]],Table2[Sharpe Ratio Z-Score])</f>
        <v>701</v>
      </c>
      <c r="AV570">
        <f>(Table2[[#This Row],[Rank 1Y]]+Table2[[#This Row],[Rank 6M]]+Table2[[#This Row],[Rank Sharpe]])/3</f>
        <v>526</v>
      </c>
    </row>
    <row r="571" spans="1:48" x14ac:dyDescent="0.3">
      <c r="A571" t="s">
        <v>739</v>
      </c>
      <c r="B571" t="s">
        <v>740</v>
      </c>
      <c r="C571" t="s">
        <v>3145</v>
      </c>
      <c r="D571" t="s">
        <v>412</v>
      </c>
      <c r="E571">
        <v>23245.858201409999</v>
      </c>
      <c r="F571">
        <v>1035.95</v>
      </c>
      <c r="G571">
        <v>-24.419574053323299</v>
      </c>
      <c r="H571">
        <f>(Table2[[#This Row],[1Y Return vs Nifty]]-AVERAGE(Table2[1Y Return vs Nifty]))/_xlfn.STDEV.P(Table2[1Y Return vs Nifty])</f>
        <v>-0.82335937489274236</v>
      </c>
      <c r="I571">
        <v>-3.24288385126978</v>
      </c>
      <c r="J571">
        <f>(Table2[[#This Row],[1M Return vs Nifty]]-AVERAGE(Table2[1M Return vs Nifty]))/_xlfn.STDEV.P(Table2[1M Return vs Nifty])</f>
        <v>-0.34578864081552529</v>
      </c>
      <c r="K571">
        <v>10.1571809355413</v>
      </c>
      <c r="L571">
        <f>(Table2[[#This Row],[6M Return vs Nifty]]-AVERAGE(Table2[6M Return vs Nifty]))/_xlfn.STDEV.P(Table2[6M Return vs Nifty])</f>
        <v>5.6092490524023771E-2</v>
      </c>
      <c r="M571">
        <v>-0.91532396611358402</v>
      </c>
      <c r="N571">
        <f>(Table2[[#This Row],[1W Return vs Nifty]]-AVERAGE(Table2[1W Return vs Nifty]))/_xlfn.STDEV.P(Table2[1W Return vs Nifty])</f>
        <v>-0.23151875605998926</v>
      </c>
      <c r="O571">
        <v>1062.49</v>
      </c>
      <c r="P571">
        <v>1042.0174931300701</v>
      </c>
      <c r="Q571">
        <v>968.93656093195398</v>
      </c>
      <c r="R571">
        <v>39.571380560668103</v>
      </c>
      <c r="S571" s="1">
        <f>(Table2[[#This Row],[Close Price]]-Table2[[#This Row],[20D EMA]])/Table2[[#This Row],[20D EMA]]</f>
        <v>-2.4979058626434097E-2</v>
      </c>
      <c r="T571" s="1">
        <f>(Table2[[#This Row],[Close Price]]-Table2[[#This Row],[50D EMA]])/Table2[[#This Row],[50D EMA]]</f>
        <v>-5.8228323133464495E-3</v>
      </c>
      <c r="U571" s="1">
        <f>(Table2[[#This Row],[Close Price]]-Table2[[#This Row],[200D EMA]])/Table2[[#This Row],[200D EMA]]</f>
        <v>6.9161843788400776E-2</v>
      </c>
      <c r="V571">
        <v>0.64503613654810099</v>
      </c>
      <c r="W571">
        <v>1015.35</v>
      </c>
      <c r="X571">
        <v>1063.95</v>
      </c>
      <c r="Y571">
        <v>1015.35</v>
      </c>
      <c r="Z571">
        <v>1113.3499999999999</v>
      </c>
      <c r="AA571">
        <v>986.05</v>
      </c>
      <c r="AB571">
        <v>1121.9000000000001</v>
      </c>
      <c r="AC571" s="1">
        <f>(Table2[[#This Row],[Close Price]]/Table2[[#This Row],[Day Low]])-1</f>
        <v>2.028857044368948E-2</v>
      </c>
      <c r="AD571" s="1">
        <f>(Table2[[#This Row],[Day High]]/Table2[[#This Row],[Close Price]])-1</f>
        <v>2.7028331483179624E-2</v>
      </c>
      <c r="AE571" s="1">
        <f>(Table2[[#This Row],[Close Price]]/Table2[[#This Row],[Current Week Low]])-1</f>
        <v>2.028857044368948E-2</v>
      </c>
      <c r="AF571" s="1">
        <f>(Table2[[#This Row],[Current Week High]]/Table2[[#This Row],[Close Price]])-1</f>
        <v>7.4714030599932313E-2</v>
      </c>
      <c r="AG571" s="1">
        <f>(Table2[[#This Row],[Close Price]]/Table2[[#This Row],[Current Month Low]])-1</f>
        <v>5.0605953044977614E-2</v>
      </c>
      <c r="AH571" s="1">
        <f>(Table2[[#This Row],[Current Month High]]/Table2[[#This Row],[Close Price]])-1</f>
        <v>8.2967324677831966E-2</v>
      </c>
      <c r="AI571">
        <v>10.410734108789001</v>
      </c>
      <c r="AJ571">
        <v>40.639424382297001</v>
      </c>
      <c r="AK571" t="str">
        <f>IF(AND(Table2[[#This Row],[20D EMA]]&gt;Table2[[#This Row],[50D EMA]],Table2[[#This Row],[50D EMA]]&gt;Table2[[#This Row],[200D EMA]]),"Uptrend","Downtrend/NoTrend")</f>
        <v>Uptrend</v>
      </c>
      <c r="AL571">
        <v>-0.03</v>
      </c>
      <c r="AM571" t="s">
        <v>3190</v>
      </c>
      <c r="AN571">
        <v>-6.1</v>
      </c>
      <c r="AO571" t="s">
        <v>3190</v>
      </c>
      <c r="AP571">
        <v>-6.4493323946271996E-2</v>
      </c>
      <c r="AQ571">
        <f>(Table2[[#This Row],[Sharpe Ratio]]-AVERAGE(Table2[Sharpe Ratio]))/_xlfn.STDEV.P(Table2[Sharpe Ratio])</f>
        <v>-1.5265386519304294</v>
      </c>
      <c r="AR5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-2.8711129331746625</v>
      </c>
      <c r="AS571">
        <f>_xlfn.RANK.AVG(Table2[[#This Row],[1Y Return vs Nifty Z-Score]],Table2[1Y Return vs Nifty Z-Score])</f>
        <v>602</v>
      </c>
      <c r="AT571">
        <f>_xlfn.RANK.AVG(Table2[[#This Row],[6M Return vs Nifty Z-Score]],Table2[6M Return vs Nifty Z-Score])</f>
        <v>292</v>
      </c>
      <c r="AU571">
        <f>_xlfn.RANK.AVG(Table2[[#This Row],[Sharpe Ratio Z-Score]],Table2[Sharpe Ratio Z-Score])</f>
        <v>686</v>
      </c>
      <c r="AV571">
        <f>(Table2[[#This Row],[Rank 1Y]]+Table2[[#This Row],[Rank 6M]]+Table2[[#This Row],[Rank Sharpe]])/3</f>
        <v>526.66666666666663</v>
      </c>
    </row>
    <row r="572" spans="1:48" x14ac:dyDescent="0.3">
      <c r="A572" t="s">
        <v>2200</v>
      </c>
      <c r="B572" t="s">
        <v>2201</v>
      </c>
      <c r="C572" t="s">
        <v>3151</v>
      </c>
      <c r="D572" t="s">
        <v>258</v>
      </c>
      <c r="E572">
        <v>2680.394503</v>
      </c>
      <c r="F572">
        <v>274.45</v>
      </c>
      <c r="G572">
        <v>-22.8405949626253</v>
      </c>
      <c r="H572">
        <f>(Table2[[#This Row],[1Y Return vs Nifty]]-AVERAGE(Table2[1Y Return vs Nifty]))/_xlfn.STDEV.P(Table2[1Y Return vs Nifty])</f>
        <v>-0.79645588464836847</v>
      </c>
      <c r="I572">
        <v>-10.518155168363499</v>
      </c>
      <c r="J572">
        <f>(Table2[[#This Row],[1M Return vs Nifty]]-AVERAGE(Table2[1M Return vs Nifty]))/_xlfn.STDEV.P(Table2[1M Return vs Nifty])</f>
        <v>-1.1831099212052529</v>
      </c>
      <c r="K572">
        <v>-26.252802875437201</v>
      </c>
      <c r="L572">
        <f>(Table2[[#This Row],[6M Return vs Nifty]]-AVERAGE(Table2[6M Return vs Nifty]))/_xlfn.STDEV.P(Table2[6M Return vs Nifty])</f>
        <v>-1.100327278767756</v>
      </c>
      <c r="M572">
        <v>-3.19968373589563</v>
      </c>
      <c r="N572">
        <f>(Table2[[#This Row],[1W Return vs Nifty]]-AVERAGE(Table2[1W Return vs Nifty]))/_xlfn.STDEV.P(Table2[1W Return vs Nifty])</f>
        <v>-0.73465157866928832</v>
      </c>
      <c r="O572">
        <v>290.43</v>
      </c>
      <c r="P572">
        <v>303.52958502979499</v>
      </c>
      <c r="Q572">
        <v>304.86735958725302</v>
      </c>
      <c r="R572">
        <v>17.514639055199101</v>
      </c>
      <c r="S572" s="1">
        <f>(Table2[[#This Row],[Close Price]]-Table2[[#This Row],[20D EMA]])/Table2[[#This Row],[20D EMA]]</f>
        <v>-5.5021864132493263E-2</v>
      </c>
      <c r="T572" s="1">
        <f>(Table2[[#This Row],[Close Price]]-Table2[[#This Row],[50D EMA]])/Table2[[#This Row],[50D EMA]]</f>
        <v>-9.5804779711804691E-2</v>
      </c>
      <c r="U572" s="1">
        <f>(Table2[[#This Row],[Close Price]]-Table2[[#This Row],[200D EMA]])/Table2[[#This Row],[200D EMA]]</f>
        <v>-9.9772437523104482E-2</v>
      </c>
      <c r="V572">
        <v>1.23151382953906</v>
      </c>
      <c r="W572">
        <v>268.05</v>
      </c>
      <c r="X572">
        <v>278.05</v>
      </c>
      <c r="Y572">
        <v>268.05</v>
      </c>
      <c r="Z572">
        <v>289.25</v>
      </c>
      <c r="AA572">
        <v>268.05</v>
      </c>
      <c r="AB572">
        <v>302.60000000000002</v>
      </c>
      <c r="AC572" s="1">
        <f>(Table2[[#This Row],[Close Price]]/Table2[[#This Row],[Day Low]])-1</f>
        <v>2.3876142510725451E-2</v>
      </c>
      <c r="AD572" s="1">
        <f>(Table2[[#This Row],[Day High]]/Table2[[#This Row],[Close Price]])-1</f>
        <v>1.3117143377664453E-2</v>
      </c>
      <c r="AE572" s="1">
        <f>(Table2[[#This Row],[Close Price]]/Table2[[#This Row],[Current Week Low]])-1</f>
        <v>2.3876142510725451E-2</v>
      </c>
      <c r="AF572" s="1">
        <f>(Table2[[#This Row],[Current Week High]]/Table2[[#This Row],[Close Price]])-1</f>
        <v>5.3926033885953739E-2</v>
      </c>
      <c r="AG572" s="1">
        <f>(Table2[[#This Row],[Close Price]]/Table2[[#This Row],[Current Month Low]])-1</f>
        <v>2.3876142510725451E-2</v>
      </c>
      <c r="AH572" s="1">
        <f>(Table2[[#This Row],[Current Month High]]/Table2[[#This Row],[Close Price]])-1</f>
        <v>0.10256877391145935</v>
      </c>
      <c r="AI572">
        <v>46.3108034250318</v>
      </c>
      <c r="AJ572">
        <v>11.951866204364601</v>
      </c>
      <c r="AK572" t="str">
        <f>IF(AND(Table2[[#This Row],[20D EMA]]&gt;Table2[[#This Row],[50D EMA]],Table2[[#This Row],[50D EMA]]&gt;Table2[[#This Row],[200D EMA]]),"Uptrend","Downtrend/NoTrend")</f>
        <v>Downtrend/NoTrend</v>
      </c>
      <c r="AL572">
        <v>-0.11</v>
      </c>
      <c r="AM572" t="s">
        <v>3190</v>
      </c>
      <c r="AN572">
        <v>-8.44</v>
      </c>
      <c r="AO572" t="s">
        <v>3190</v>
      </c>
      <c r="AP572">
        <v>7.4264168499449001E-2</v>
      </c>
      <c r="AQ572">
        <f>(Table2[[#This Row],[Sharpe Ratio]]-AVERAGE(Table2[Sharpe Ratio]))/_xlfn.STDEV.P(Table2[Sharpe Ratio])</f>
        <v>9.9379984631820004E-2</v>
      </c>
      <c r="AR5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2">
        <f>_xlfn.RANK.AVG(Table2[[#This Row],[1Y Return vs Nifty Z-Score]],Table2[1Y Return vs Nifty Z-Score])</f>
        <v>591</v>
      </c>
      <c r="AT572">
        <f>_xlfn.RANK.AVG(Table2[[#This Row],[6M Return vs Nifty Z-Score]],Table2[6M Return vs Nifty Z-Score])</f>
        <v>677</v>
      </c>
      <c r="AU572">
        <f>_xlfn.RANK.AVG(Table2[[#This Row],[Sharpe Ratio Z-Score]],Table2[Sharpe Ratio Z-Score])</f>
        <v>314</v>
      </c>
      <c r="AV572">
        <f>(Table2[[#This Row],[Rank 1Y]]+Table2[[#This Row],[Rank 6M]]+Table2[[#This Row],[Rank Sharpe]])/3</f>
        <v>527.33333333333337</v>
      </c>
    </row>
    <row r="573" spans="1:48" x14ac:dyDescent="0.3">
      <c r="A573" t="s">
        <v>790</v>
      </c>
      <c r="B573" t="s">
        <v>791</v>
      </c>
      <c r="C573" t="s">
        <v>3144</v>
      </c>
      <c r="D573" t="s">
        <v>278</v>
      </c>
      <c r="E573">
        <v>20451.840052175001</v>
      </c>
      <c r="F573">
        <v>1830.7</v>
      </c>
      <c r="G573">
        <v>-17.406986121768998</v>
      </c>
      <c r="H573">
        <f>(Table2[[#This Row],[1Y Return vs Nifty]]-AVERAGE(Table2[1Y Return vs Nifty]))/_xlfn.STDEV.P(Table2[1Y Return vs Nifty])</f>
        <v>-0.70387515112066856</v>
      </c>
      <c r="I573">
        <v>-10.2968890872746</v>
      </c>
      <c r="J573">
        <f>(Table2[[#This Row],[1M Return vs Nifty]]-AVERAGE(Table2[1M Return vs Nifty]))/_xlfn.STDEV.P(Table2[1M Return vs Nifty])</f>
        <v>-1.1576440945371986</v>
      </c>
      <c r="K573">
        <v>-22.048145525457201</v>
      </c>
      <c r="L573">
        <f>(Table2[[#This Row],[6M Return vs Nifty]]-AVERAGE(Table2[6M Return vs Nifty]))/_xlfn.STDEV.P(Table2[6M Return vs Nifty])</f>
        <v>-0.96678289413255203</v>
      </c>
      <c r="M573">
        <v>8.7629215001388205E-2</v>
      </c>
      <c r="N573">
        <f>(Table2[[#This Row],[1W Return vs Nifty]]-AVERAGE(Table2[1W Return vs Nifty]))/_xlfn.STDEV.P(Table2[1W Return vs Nifty])</f>
        <v>-1.0617183709370497E-2</v>
      </c>
      <c r="O573">
        <v>1894.11</v>
      </c>
      <c r="P573">
        <v>1911.8289620654</v>
      </c>
      <c r="Q573">
        <v>1868.67998537783</v>
      </c>
      <c r="R573">
        <v>41.548769762548098</v>
      </c>
      <c r="S573" s="1">
        <f>(Table2[[#This Row],[Close Price]]-Table2[[#This Row],[20D EMA]])/Table2[[#This Row],[20D EMA]]</f>
        <v>-3.3477464350011275E-2</v>
      </c>
      <c r="T573" s="1">
        <f>(Table2[[#This Row],[Close Price]]-Table2[[#This Row],[50D EMA]])/Table2[[#This Row],[50D EMA]]</f>
        <v>-4.2435261561135758E-2</v>
      </c>
      <c r="U573" s="1">
        <f>(Table2[[#This Row],[Close Price]]-Table2[[#This Row],[200D EMA]])/Table2[[#This Row],[200D EMA]]</f>
        <v>-2.0324499472899719E-2</v>
      </c>
      <c r="V573">
        <v>0.38190142613626499</v>
      </c>
      <c r="W573">
        <v>1807.05</v>
      </c>
      <c r="X573">
        <v>1856</v>
      </c>
      <c r="Y573">
        <v>1807.05</v>
      </c>
      <c r="Z573">
        <v>1893.95</v>
      </c>
      <c r="AA573">
        <v>1806.05</v>
      </c>
      <c r="AB573">
        <v>1936</v>
      </c>
      <c r="AC573" s="1">
        <f>(Table2[[#This Row],[Close Price]]/Table2[[#This Row],[Day Low]])-1</f>
        <v>1.3087629008605273E-2</v>
      </c>
      <c r="AD573" s="1">
        <f>(Table2[[#This Row],[Day High]]/Table2[[#This Row],[Close Price]])-1</f>
        <v>1.3819850330474726E-2</v>
      </c>
      <c r="AE573" s="1">
        <f>(Table2[[#This Row],[Close Price]]/Table2[[#This Row],[Current Week Low]])-1</f>
        <v>1.3087629008605273E-2</v>
      </c>
      <c r="AF573" s="1">
        <f>(Table2[[#This Row],[Current Week High]]/Table2[[#This Row],[Close Price]])-1</f>
        <v>3.4549625826186814E-2</v>
      </c>
      <c r="AG573" s="1">
        <f>(Table2[[#This Row],[Close Price]]/Table2[[#This Row],[Current Month Low]])-1</f>
        <v>1.364857008388487E-2</v>
      </c>
      <c r="AH573" s="1">
        <f>(Table2[[#This Row],[Current Month High]]/Table2[[#This Row],[Close Price]])-1</f>
        <v>5.7518981810236403E-2</v>
      </c>
      <c r="AI573">
        <v>34.3174741902004</v>
      </c>
      <c r="AJ573">
        <v>18.714739640749599</v>
      </c>
      <c r="AK573" t="str">
        <f>IF(AND(Table2[[#This Row],[20D EMA]]&gt;Table2[[#This Row],[50D EMA]],Table2[[#This Row],[50D EMA]]&gt;Table2[[#This Row],[200D EMA]]),"Uptrend","Downtrend/NoTrend")</f>
        <v>Downtrend/NoTrend</v>
      </c>
      <c r="AL573">
        <v>0.01</v>
      </c>
      <c r="AM573" t="s">
        <v>3191</v>
      </c>
      <c r="AN573">
        <v>-4.37</v>
      </c>
      <c r="AO573" t="s">
        <v>3190</v>
      </c>
      <c r="AP573">
        <v>5.1825203815789998E-2</v>
      </c>
      <c r="AQ573">
        <f>(Table2[[#This Row],[Sharpe Ratio]]-AVERAGE(Table2[Sharpe Ratio]))/_xlfn.STDEV.P(Table2[Sharpe Ratio])</f>
        <v>-0.16355306655887558</v>
      </c>
      <c r="AR5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3">
        <f>_xlfn.RANK.AVG(Table2[[#This Row],[1Y Return vs Nifty Z-Score]],Table2[1Y Return vs Nifty Z-Score])</f>
        <v>556</v>
      </c>
      <c r="AT573">
        <f>_xlfn.RANK.AVG(Table2[[#This Row],[6M Return vs Nifty Z-Score]],Table2[6M Return vs Nifty Z-Score])</f>
        <v>646</v>
      </c>
      <c r="AU573">
        <f>_xlfn.RANK.AVG(Table2[[#This Row],[Sharpe Ratio Z-Score]],Table2[Sharpe Ratio Z-Score])</f>
        <v>381</v>
      </c>
      <c r="AV573">
        <f>(Table2[[#This Row],[Rank 1Y]]+Table2[[#This Row],[Rank 6M]]+Table2[[#This Row],[Rank Sharpe]])/3</f>
        <v>527.66666666666663</v>
      </c>
    </row>
    <row r="574" spans="1:48" x14ac:dyDescent="0.3">
      <c r="A574" t="s">
        <v>1346</v>
      </c>
      <c r="B574" t="s">
        <v>1347</v>
      </c>
      <c r="C574" t="s">
        <v>3159</v>
      </c>
      <c r="D574" t="s">
        <v>395</v>
      </c>
      <c r="E574">
        <v>8460.8733944899996</v>
      </c>
      <c r="F574">
        <v>211.67</v>
      </c>
      <c r="G574">
        <v>-23.695279270118899</v>
      </c>
      <c r="H574">
        <f>(Table2[[#This Row],[1Y Return vs Nifty]]-AVERAGE(Table2[1Y Return vs Nifty]))/_xlfn.STDEV.P(Table2[1Y Return vs Nifty])</f>
        <v>-0.81101845299657171</v>
      </c>
      <c r="I574">
        <v>-3.2019547912750599</v>
      </c>
      <c r="J574">
        <f>(Table2[[#This Row],[1M Return vs Nifty]]-AVERAGE(Table2[1M Return vs Nifty]))/_xlfn.STDEV.P(Table2[1M Return vs Nifty])</f>
        <v>-0.34107805732987495</v>
      </c>
      <c r="K574">
        <v>-18.372007415561399</v>
      </c>
      <c r="L574">
        <f>(Table2[[#This Row],[6M Return vs Nifty]]-AVERAGE(Table2[6M Return vs Nifty]))/_xlfn.STDEV.P(Table2[6M Return vs Nifty])</f>
        <v>-0.85002484208286688</v>
      </c>
      <c r="M574">
        <v>-0.34357879957675103</v>
      </c>
      <c r="N574">
        <f>(Table2[[#This Row],[1W Return vs Nifty]]-AVERAGE(Table2[1W Return vs Nifty]))/_xlfn.STDEV.P(Table2[1W Return vs Nifty])</f>
        <v>-0.10559123656057744</v>
      </c>
      <c r="O574">
        <v>216.31</v>
      </c>
      <c r="P574">
        <v>222.498186540756</v>
      </c>
      <c r="Q574">
        <v>223.50348984566401</v>
      </c>
      <c r="R574">
        <v>42.456832071085998</v>
      </c>
      <c r="S574" s="1">
        <f>(Table2[[#This Row],[Close Price]]-Table2[[#This Row],[20D EMA]])/Table2[[#This Row],[20D EMA]]</f>
        <v>-2.1450695760713859E-2</v>
      </c>
      <c r="T574" s="1">
        <f>(Table2[[#This Row],[Close Price]]-Table2[[#This Row],[50D EMA]])/Table2[[#This Row],[50D EMA]]</f>
        <v>-4.8666403574361534E-2</v>
      </c>
      <c r="U574" s="1">
        <f>(Table2[[#This Row],[Close Price]]-Table2[[#This Row],[200D EMA]])/Table2[[#This Row],[200D EMA]]</f>
        <v>-5.2945436573878131E-2</v>
      </c>
      <c r="V574">
        <v>0.67949268480264702</v>
      </c>
      <c r="W574">
        <v>207.01</v>
      </c>
      <c r="X574">
        <v>212.4</v>
      </c>
      <c r="Y574">
        <v>207.01</v>
      </c>
      <c r="Z574">
        <v>220.89</v>
      </c>
      <c r="AA574">
        <v>201.91</v>
      </c>
      <c r="AB574">
        <v>224.95</v>
      </c>
      <c r="AC574" s="1">
        <f>(Table2[[#This Row],[Close Price]]/Table2[[#This Row],[Day Low]])-1</f>
        <v>2.2510989807255744E-2</v>
      </c>
      <c r="AD574" s="1">
        <f>(Table2[[#This Row],[Day High]]/Table2[[#This Row],[Close Price]])-1</f>
        <v>3.4487645863845451E-3</v>
      </c>
      <c r="AE574" s="1">
        <f>(Table2[[#This Row],[Close Price]]/Table2[[#This Row],[Current Week Low]])-1</f>
        <v>2.2510989807255744E-2</v>
      </c>
      <c r="AF574" s="1">
        <f>(Table2[[#This Row],[Current Week High]]/Table2[[#This Row],[Close Price]])-1</f>
        <v>4.35583691595407E-2</v>
      </c>
      <c r="AG574" s="1">
        <f>(Table2[[#This Row],[Close Price]]/Table2[[#This Row],[Current Month Low]])-1</f>
        <v>4.8338368580060465E-2</v>
      </c>
      <c r="AH574" s="1">
        <f>(Table2[[#This Row],[Current Month High]]/Table2[[#This Row],[Close Price]])-1</f>
        <v>6.273916946189817E-2</v>
      </c>
      <c r="AI574">
        <v>52.2416969811499</v>
      </c>
      <c r="AJ574">
        <v>18.1853713009491</v>
      </c>
      <c r="AK574" t="str">
        <f>IF(AND(Table2[[#This Row],[20D EMA]]&gt;Table2[[#This Row],[50D EMA]],Table2[[#This Row],[50D EMA]]&gt;Table2[[#This Row],[200D EMA]]),"Uptrend","Downtrend/NoTrend")</f>
        <v>Downtrend/NoTrend</v>
      </c>
      <c r="AL574">
        <v>-0.11</v>
      </c>
      <c r="AM574" t="s">
        <v>3190</v>
      </c>
      <c r="AN574">
        <v>-5.43</v>
      </c>
      <c r="AO574" t="s">
        <v>3190</v>
      </c>
      <c r="AP574">
        <v>5.4870807552939001E-2</v>
      </c>
      <c r="AQ574">
        <f>(Table2[[#This Row],[Sharpe Ratio]]-AVERAGE(Table2[Sharpe Ratio]))/_xlfn.STDEV.P(Table2[Sharpe Ratio])</f>
        <v>-0.12786559636513969</v>
      </c>
      <c r="AR5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4">
        <f>_xlfn.RANK.AVG(Table2[[#This Row],[1Y Return vs Nifty Z-Score]],Table2[1Y Return vs Nifty Z-Score])</f>
        <v>597</v>
      </c>
      <c r="AT574">
        <f>_xlfn.RANK.AVG(Table2[[#This Row],[6M Return vs Nifty Z-Score]],Table2[6M Return vs Nifty Z-Score])</f>
        <v>615</v>
      </c>
      <c r="AU574">
        <f>_xlfn.RANK.AVG(Table2[[#This Row],[Sharpe Ratio Z-Score]],Table2[Sharpe Ratio Z-Score])</f>
        <v>371</v>
      </c>
      <c r="AV574">
        <f>(Table2[[#This Row],[Rank 1Y]]+Table2[[#This Row],[Rank 6M]]+Table2[[#This Row],[Rank Sharpe]])/3</f>
        <v>527.66666666666663</v>
      </c>
    </row>
    <row r="575" spans="1:48" x14ac:dyDescent="0.3">
      <c r="A575" t="s">
        <v>1205</v>
      </c>
      <c r="B575" t="s">
        <v>1206</v>
      </c>
      <c r="C575" t="s">
        <v>3155</v>
      </c>
      <c r="D575" t="s">
        <v>763</v>
      </c>
      <c r="E575">
        <v>10081.934540325001</v>
      </c>
      <c r="F575">
        <v>7769.6</v>
      </c>
      <c r="G575">
        <v>-41.241380926345002</v>
      </c>
      <c r="H575">
        <f>(Table2[[#This Row],[1Y Return vs Nifty]]-AVERAGE(Table2[1Y Return vs Nifty]))/_xlfn.STDEV.P(Table2[1Y Return vs Nifty])</f>
        <v>-1.1099783173266291</v>
      </c>
      <c r="I575">
        <v>-4.5902477220676303</v>
      </c>
      <c r="J575">
        <f>(Table2[[#This Row],[1M Return vs Nifty]]-AVERAGE(Table2[1M Return vs Nifty]))/_xlfn.STDEV.P(Table2[1M Return vs Nifty])</f>
        <v>-0.50085865707685595</v>
      </c>
      <c r="K575">
        <v>-3.41898360989441</v>
      </c>
      <c r="L575">
        <f>(Table2[[#This Row],[6M Return vs Nifty]]-AVERAGE(Table2[6M Return vs Nifty]))/_xlfn.STDEV.P(Table2[6M Return vs Nifty])</f>
        <v>-0.3751009193111694</v>
      </c>
      <c r="M575">
        <v>-1.2659609568967201</v>
      </c>
      <c r="N575">
        <f>(Table2[[#This Row],[1W Return vs Nifty]]-AVERAGE(Table2[1W Return vs Nifty]))/_xlfn.STDEV.P(Table2[1W Return vs Nifty])</f>
        <v>-0.30874694980496237</v>
      </c>
      <c r="O575">
        <v>8079.26</v>
      </c>
      <c r="P575">
        <v>8432.8607629377693</v>
      </c>
      <c r="Q575">
        <v>8235.7153686359707</v>
      </c>
      <c r="R575">
        <v>35.483160150031502</v>
      </c>
      <c r="S575" s="1">
        <f>(Table2[[#This Row],[Close Price]]-Table2[[#This Row],[20D EMA]])/Table2[[#This Row],[20D EMA]]</f>
        <v>-3.8327767642086015E-2</v>
      </c>
      <c r="T575" s="1">
        <f>(Table2[[#This Row],[Close Price]]-Table2[[#This Row],[50D EMA]])/Table2[[#This Row],[50D EMA]]</f>
        <v>-7.8651928637643934E-2</v>
      </c>
      <c r="U575" s="1">
        <f>(Table2[[#This Row],[Close Price]]-Table2[[#This Row],[200D EMA]])/Table2[[#This Row],[200D EMA]]</f>
        <v>-5.6596828298738307E-2</v>
      </c>
      <c r="V575">
        <v>0.44594352890801298</v>
      </c>
      <c r="W575">
        <v>7694.65</v>
      </c>
      <c r="X575">
        <v>7841.45</v>
      </c>
      <c r="Y575">
        <v>7694.65</v>
      </c>
      <c r="Z575">
        <v>8050.6</v>
      </c>
      <c r="AA575">
        <v>7670.55</v>
      </c>
      <c r="AB575">
        <v>8272.7999999999993</v>
      </c>
      <c r="AC575" s="1">
        <f>(Table2[[#This Row],[Close Price]]/Table2[[#This Row],[Day Low]])-1</f>
        <v>9.7405340073948299E-3</v>
      </c>
      <c r="AD575" s="1">
        <f>(Table2[[#This Row],[Day High]]/Table2[[#This Row],[Close Price]])-1</f>
        <v>9.2475803130147582E-3</v>
      </c>
      <c r="AE575" s="1">
        <f>(Table2[[#This Row],[Close Price]]/Table2[[#This Row],[Current Week Low]])-1</f>
        <v>9.7405340073948299E-3</v>
      </c>
      <c r="AF575" s="1">
        <f>(Table2[[#This Row],[Current Week High]]/Table2[[#This Row],[Close Price]])-1</f>
        <v>3.6166598023064322E-2</v>
      </c>
      <c r="AG575" s="1">
        <f>(Table2[[#This Row],[Close Price]]/Table2[[#This Row],[Current Month Low]])-1</f>
        <v>1.2913024489769276E-2</v>
      </c>
      <c r="AH575" s="1">
        <f>(Table2[[#This Row],[Current Month High]]/Table2[[#This Row],[Close Price]])-1</f>
        <v>6.4765238879736176E-2</v>
      </c>
      <c r="AI575">
        <v>38.873944604612802</v>
      </c>
      <c r="AJ575">
        <v>17.878383298944001</v>
      </c>
      <c r="AK575" t="str">
        <f>IF(AND(Table2[[#This Row],[20D EMA]]&gt;Table2[[#This Row],[50D EMA]],Table2[[#This Row],[50D EMA]]&gt;Table2[[#This Row],[200D EMA]]),"Uptrend","Downtrend/NoTrend")</f>
        <v>Downtrend/NoTrend</v>
      </c>
      <c r="AL575">
        <v>-0.1</v>
      </c>
      <c r="AM575" t="s">
        <v>3190</v>
      </c>
      <c r="AN575">
        <v>-4.0199999999999996</v>
      </c>
      <c r="AO575" t="s">
        <v>3190</v>
      </c>
      <c r="AP575">
        <v>2.9235223764624001E-2</v>
      </c>
      <c r="AQ575">
        <f>(Table2[[#This Row],[Sharpe Ratio]]-AVERAGE(Table2[Sharpe Ratio]))/_xlfn.STDEV.P(Table2[Sharpe Ratio])</f>
        <v>-0.42825567048585289</v>
      </c>
      <c r="AR5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5">
        <f>_xlfn.RANK.AVG(Table2[[#This Row],[1Y Return vs Nifty Z-Score]],Table2[1Y Return vs Nifty Z-Score])</f>
        <v>684</v>
      </c>
      <c r="AT575">
        <f>_xlfn.RANK.AVG(Table2[[#This Row],[6M Return vs Nifty Z-Score]],Table2[6M Return vs Nifty Z-Score])</f>
        <v>455</v>
      </c>
      <c r="AU575">
        <f>_xlfn.RANK.AVG(Table2[[#This Row],[Sharpe Ratio Z-Score]],Table2[Sharpe Ratio Z-Score])</f>
        <v>448</v>
      </c>
      <c r="AV575">
        <f>(Table2[[#This Row],[Rank 1Y]]+Table2[[#This Row],[Rank 6M]]+Table2[[#This Row],[Rank Sharpe]])/3</f>
        <v>529</v>
      </c>
    </row>
    <row r="576" spans="1:48" x14ac:dyDescent="0.3">
      <c r="A576" t="s">
        <v>1965</v>
      </c>
      <c r="B576" t="s">
        <v>1966</v>
      </c>
      <c r="C576" t="s">
        <v>3156</v>
      </c>
      <c r="D576" t="s">
        <v>432</v>
      </c>
      <c r="E576">
        <v>3585.585219865</v>
      </c>
      <c r="F576">
        <v>487.65</v>
      </c>
      <c r="G576">
        <v>0.99234028550550901</v>
      </c>
      <c r="H576">
        <f>(Table2[[#This Row],[1Y Return vs Nifty]]-AVERAGE(Table2[1Y Return vs Nifty]))/_xlfn.STDEV.P(Table2[1Y Return vs Nifty])</f>
        <v>-0.3903775871457465</v>
      </c>
      <c r="I576">
        <v>7.7322385414878401</v>
      </c>
      <c r="J576">
        <f>(Table2[[#This Row],[1M Return vs Nifty]]-AVERAGE(Table2[1M Return vs Nifty]))/_xlfn.STDEV.P(Table2[1M Return vs Nifty])</f>
        <v>0.91735374024536787</v>
      </c>
      <c r="K576">
        <v>-4.0222023344347804</v>
      </c>
      <c r="L576">
        <f>(Table2[[#This Row],[6M Return vs Nifty]]-AVERAGE(Table2[6M Return vs Nifty]))/_xlfn.STDEV.P(Table2[6M Return vs Nifty])</f>
        <v>-0.39425978688680186</v>
      </c>
      <c r="M576">
        <v>0.37115012218476201</v>
      </c>
      <c r="N576">
        <f>(Table2[[#This Row],[1W Return vs Nifty]]-AVERAGE(Table2[1W Return vs Nifty]))/_xlfn.STDEV.P(Table2[1W Return vs Nifty])</f>
        <v>5.1828616723163932E-2</v>
      </c>
      <c r="O576">
        <v>490.79</v>
      </c>
      <c r="P576">
        <v>489.71520426761799</v>
      </c>
      <c r="Q576">
        <v>463.89261459542098</v>
      </c>
      <c r="R576">
        <v>58.065072826646002</v>
      </c>
      <c r="S576" s="1">
        <f>(Table2[[#This Row],[Close Price]]-Table2[[#This Row],[20D EMA]])/Table2[[#This Row],[20D EMA]]</f>
        <v>-6.3978483669187292E-3</v>
      </c>
      <c r="T576" s="1">
        <f>(Table2[[#This Row],[Close Price]]-Table2[[#This Row],[50D EMA]])/Table2[[#This Row],[50D EMA]]</f>
        <v>-4.2171536632328623E-3</v>
      </c>
      <c r="U576" s="1">
        <f>(Table2[[#This Row],[Close Price]]-Table2[[#This Row],[200D EMA]])/Table2[[#This Row],[200D EMA]]</f>
        <v>5.1213114106804111E-2</v>
      </c>
      <c r="V576">
        <v>0.69640144858776398</v>
      </c>
      <c r="W576">
        <v>482.4</v>
      </c>
      <c r="X576">
        <v>494.95</v>
      </c>
      <c r="Y576">
        <v>482.4</v>
      </c>
      <c r="Z576">
        <v>512.35</v>
      </c>
      <c r="AA576">
        <v>465.3</v>
      </c>
      <c r="AB576">
        <v>512.35</v>
      </c>
      <c r="AC576" s="1">
        <f>(Table2[[#This Row],[Close Price]]/Table2[[#This Row],[Day Low]])-1</f>
        <v>1.0883084577114399E-2</v>
      </c>
      <c r="AD576" s="1">
        <f>(Table2[[#This Row],[Day High]]/Table2[[#This Row],[Close Price]])-1</f>
        <v>1.4969752896544675E-2</v>
      </c>
      <c r="AE576" s="1">
        <f>(Table2[[#This Row],[Close Price]]/Table2[[#This Row],[Current Week Low]])-1</f>
        <v>1.0883084577114399E-2</v>
      </c>
      <c r="AF576" s="1">
        <f>(Table2[[#This Row],[Current Week High]]/Table2[[#This Row],[Close Price]])-1</f>
        <v>5.065108171844579E-2</v>
      </c>
      <c r="AG576" s="1">
        <f>(Table2[[#This Row],[Close Price]]/Table2[[#This Row],[Current Month Low]])-1</f>
        <v>4.8033526756930955E-2</v>
      </c>
      <c r="AH576" s="1">
        <f>(Table2[[#This Row],[Current Month High]]/Table2[[#This Row],[Close Price]])-1</f>
        <v>5.065108171844579E-2</v>
      </c>
      <c r="AI576">
        <v>13.749615502922101</v>
      </c>
      <c r="AJ576">
        <v>40.109179715558099</v>
      </c>
      <c r="AK576" t="str">
        <f>IF(AND(Table2[[#This Row],[20D EMA]]&gt;Table2[[#This Row],[50D EMA]],Table2[[#This Row],[50D EMA]]&gt;Table2[[#This Row],[200D EMA]]),"Uptrend","Downtrend/NoTrend")</f>
        <v>Uptrend</v>
      </c>
      <c r="AL576">
        <v>-0.02</v>
      </c>
      <c r="AM576" t="s">
        <v>3190</v>
      </c>
      <c r="AN576">
        <v>0.73</v>
      </c>
      <c r="AO576" t="s">
        <v>3191</v>
      </c>
      <c r="AP576">
        <v>-6.9020876919104995E-2</v>
      </c>
      <c r="AQ576">
        <f>(Table2[[#This Row],[Sharpe Ratio]]-AVERAGE(Table2[Sharpe Ratio]))/_xlfn.STDEV.P(Table2[Sharpe Ratio])</f>
        <v>-1.5795911583342306</v>
      </c>
      <c r="AR5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-1.395046175398247</v>
      </c>
      <c r="AS576">
        <f>_xlfn.RANK.AVG(Table2[[#This Row],[1Y Return vs Nifty Z-Score]],Table2[1Y Return vs Nifty Z-Score])</f>
        <v>437</v>
      </c>
      <c r="AT576">
        <f>_xlfn.RANK.AVG(Table2[[#This Row],[6M Return vs Nifty Z-Score]],Table2[6M Return vs Nifty Z-Score])</f>
        <v>462</v>
      </c>
      <c r="AU576">
        <f>_xlfn.RANK.AVG(Table2[[#This Row],[Sharpe Ratio Z-Score]],Table2[Sharpe Ratio Z-Score])</f>
        <v>690</v>
      </c>
      <c r="AV576">
        <f>(Table2[[#This Row],[Rank 1Y]]+Table2[[#This Row],[Rank 6M]]+Table2[[#This Row],[Rank Sharpe]])/3</f>
        <v>529.66666666666663</v>
      </c>
    </row>
    <row r="577" spans="1:48" x14ac:dyDescent="0.3">
      <c r="A577" t="s">
        <v>19</v>
      </c>
      <c r="B577" t="s">
        <v>20</v>
      </c>
      <c r="C577" t="s">
        <v>3144</v>
      </c>
      <c r="D577" t="s">
        <v>21</v>
      </c>
      <c r="E577">
        <v>1486672.1611462</v>
      </c>
      <c r="F577">
        <v>4123.05</v>
      </c>
      <c r="G577">
        <v>-8.1159122410378597</v>
      </c>
      <c r="H577">
        <f>(Table2[[#This Row],[1Y Return vs Nifty]]-AVERAGE(Table2[1Y Return vs Nifty]))/_xlfn.STDEV.P(Table2[1Y Return vs Nifty])</f>
        <v>-0.54556886512703373</v>
      </c>
      <c r="I577">
        <v>-6.3778144622221902</v>
      </c>
      <c r="J577">
        <f>(Table2[[#This Row],[1M Return vs Nifty]]-AVERAGE(Table2[1M Return vs Nifty]))/_xlfn.STDEV.P(Table2[1M Return vs Nifty])</f>
        <v>-0.7065922450643658</v>
      </c>
      <c r="K577">
        <v>-6.2348183119148102</v>
      </c>
      <c r="L577">
        <f>(Table2[[#This Row],[6M Return vs Nifty]]-AVERAGE(Table2[6M Return vs Nifty]))/_xlfn.STDEV.P(Table2[6M Return vs Nifty])</f>
        <v>-0.46453482110522537</v>
      </c>
      <c r="M577">
        <v>-0.42708503799757802</v>
      </c>
      <c r="N577">
        <f>(Table2[[#This Row],[1W Return vs Nifty]]-AVERAGE(Table2[1W Return vs Nifty]))/_xlfn.STDEV.P(Table2[1W Return vs Nifty])</f>
        <v>-0.12398358000749624</v>
      </c>
      <c r="O577">
        <v>4222.47</v>
      </c>
      <c r="P577">
        <v>4270.1687880295904</v>
      </c>
      <c r="Q577">
        <v>4055.95695356837</v>
      </c>
      <c r="R577">
        <v>21.701690650917499</v>
      </c>
      <c r="S577" s="1">
        <f>(Table2[[#This Row],[Close Price]]-Table2[[#This Row],[20D EMA]])/Table2[[#This Row],[20D EMA]]</f>
        <v>-2.3545460358510555E-2</v>
      </c>
      <c r="T577" s="1">
        <f>(Table2[[#This Row],[Close Price]]-Table2[[#This Row],[50D EMA]])/Table2[[#This Row],[50D EMA]]</f>
        <v>-3.4452686845073417E-2</v>
      </c>
      <c r="U577" s="1">
        <f>(Table2[[#This Row],[Close Price]]-Table2[[#This Row],[200D EMA]])/Table2[[#This Row],[200D EMA]]</f>
        <v>1.6541853673422934E-2</v>
      </c>
      <c r="V577">
        <v>1.06727871677744</v>
      </c>
      <c r="W577">
        <v>4080</v>
      </c>
      <c r="X577">
        <v>4146.1499999999996</v>
      </c>
      <c r="Y577">
        <v>4067.2</v>
      </c>
      <c r="Z577">
        <v>4169.95</v>
      </c>
      <c r="AA577">
        <v>4067.2</v>
      </c>
      <c r="AB577">
        <v>4298</v>
      </c>
      <c r="AC577" s="1">
        <f>(Table2[[#This Row],[Close Price]]/Table2[[#This Row],[Day Low]])-1</f>
        <v>1.0551470588235246E-2</v>
      </c>
      <c r="AD577" s="1">
        <f>(Table2[[#This Row],[Day High]]/Table2[[#This Row],[Close Price]])-1</f>
        <v>5.6026485247571145E-3</v>
      </c>
      <c r="AE577" s="1">
        <f>(Table2[[#This Row],[Close Price]]/Table2[[#This Row],[Current Week Low]])-1</f>
        <v>1.3731805664831009E-2</v>
      </c>
      <c r="AF577" s="1">
        <f>(Table2[[#This Row],[Current Week High]]/Table2[[#This Row],[Close Price]])-1</f>
        <v>1.1375074277537145E-2</v>
      </c>
      <c r="AG577" s="1">
        <f>(Table2[[#This Row],[Close Price]]/Table2[[#This Row],[Current Month Low]])-1</f>
        <v>1.3731805664831009E-2</v>
      </c>
      <c r="AH577" s="1">
        <f>(Table2[[#This Row],[Current Month High]]/Table2[[#This Row],[Close Price]])-1</f>
        <v>4.2432180060877123E-2</v>
      </c>
      <c r="AI577">
        <v>11.379925055480699</v>
      </c>
      <c r="AJ577">
        <v>24.525823014195101</v>
      </c>
      <c r="AK577" t="str">
        <f>IF(AND(Table2[[#This Row],[20D EMA]]&gt;Table2[[#This Row],[50D EMA]],Table2[[#This Row],[50D EMA]]&gt;Table2[[#This Row],[200D EMA]]),"Uptrend","Downtrend/NoTrend")</f>
        <v>Downtrend/NoTrend</v>
      </c>
      <c r="AL577">
        <v>-0.09</v>
      </c>
      <c r="AM577" t="s">
        <v>3190</v>
      </c>
      <c r="AN577">
        <v>-3.84</v>
      </c>
      <c r="AO577" t="s">
        <v>3190</v>
      </c>
      <c r="AP577">
        <v>-1.8678579234869E-2</v>
      </c>
      <c r="AQ577">
        <f>(Table2[[#This Row],[Sharpe Ratio]]-AVERAGE(Table2[Sharpe Ratio]))/_xlfn.STDEV.P(Table2[Sharpe Ratio])</f>
        <v>-0.98969522861221682</v>
      </c>
      <c r="AR5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7">
        <f>_xlfn.RANK.AVG(Table2[[#This Row],[1Y Return vs Nifty Z-Score]],Table2[1Y Return vs Nifty Z-Score])</f>
        <v>500</v>
      </c>
      <c r="AT577">
        <f>_xlfn.RANK.AVG(Table2[[#This Row],[6M Return vs Nifty Z-Score]],Table2[6M Return vs Nifty Z-Score])</f>
        <v>476</v>
      </c>
      <c r="AU577">
        <f>_xlfn.RANK.AVG(Table2[[#This Row],[Sharpe Ratio Z-Score]],Table2[Sharpe Ratio Z-Score])</f>
        <v>616</v>
      </c>
      <c r="AV577">
        <f>(Table2[[#This Row],[Rank 1Y]]+Table2[[#This Row],[Rank 6M]]+Table2[[#This Row],[Rank Sharpe]])/3</f>
        <v>530.66666666666663</v>
      </c>
    </row>
    <row r="578" spans="1:48" x14ac:dyDescent="0.3">
      <c r="A578" t="s">
        <v>430</v>
      </c>
      <c r="B578" t="s">
        <v>431</v>
      </c>
      <c r="C578" t="s">
        <v>3156</v>
      </c>
      <c r="D578" t="s">
        <v>432</v>
      </c>
      <c r="E578">
        <v>52941.585897719997</v>
      </c>
      <c r="F578">
        <v>872.6</v>
      </c>
      <c r="G578">
        <v>-5.0440886172791801</v>
      </c>
      <c r="H578">
        <f>(Table2[[#This Row],[1Y Return vs Nifty]]-AVERAGE(Table2[1Y Return vs Nifty]))/_xlfn.STDEV.P(Table2[1Y Return vs Nifty])</f>
        <v>-0.49322949129929283</v>
      </c>
      <c r="I578">
        <v>-6.0775485043105002</v>
      </c>
      <c r="J578">
        <f>(Table2[[#This Row],[1M Return vs Nifty]]-AVERAGE(Table2[1M Return vs Nifty]))/_xlfn.STDEV.P(Table2[1M Return vs Nifty])</f>
        <v>-0.67203421067940217</v>
      </c>
      <c r="K578">
        <v>-18.572368167026799</v>
      </c>
      <c r="L578">
        <f>(Table2[[#This Row],[6M Return vs Nifty]]-AVERAGE(Table2[6M Return vs Nifty]))/_xlfn.STDEV.P(Table2[6M Return vs Nifty])</f>
        <v>-0.85638851242086034</v>
      </c>
      <c r="M578">
        <v>-2.0826881161173301</v>
      </c>
      <c r="N578">
        <f>(Table2[[#This Row],[1W Return vs Nifty]]-AVERAGE(Table2[1W Return vs Nifty]))/_xlfn.STDEV.P(Table2[1W Return vs Nifty])</f>
        <v>-0.4886320302358555</v>
      </c>
      <c r="O578">
        <v>895.83</v>
      </c>
      <c r="P578">
        <v>930.60992768448705</v>
      </c>
      <c r="Q578">
        <v>936.65628905818301</v>
      </c>
      <c r="R578">
        <v>34.019733500819399</v>
      </c>
      <c r="S578" s="1">
        <f>(Table2[[#This Row],[Close Price]]-Table2[[#This Row],[20D EMA]])/Table2[[#This Row],[20D EMA]]</f>
        <v>-2.5931259279104314E-2</v>
      </c>
      <c r="T578" s="1">
        <f>(Table2[[#This Row],[Close Price]]-Table2[[#This Row],[50D EMA]])/Table2[[#This Row],[50D EMA]]</f>
        <v>-6.233538452445421E-2</v>
      </c>
      <c r="U578" s="1">
        <f>(Table2[[#This Row],[Close Price]]-Table2[[#This Row],[200D EMA]])/Table2[[#This Row],[200D EMA]]</f>
        <v>-6.8388254908950868E-2</v>
      </c>
      <c r="V578">
        <v>0.63760211253661803</v>
      </c>
      <c r="W578">
        <v>854.55</v>
      </c>
      <c r="X578">
        <v>876</v>
      </c>
      <c r="Y578">
        <v>854.55</v>
      </c>
      <c r="Z578">
        <v>889.95</v>
      </c>
      <c r="AA578">
        <v>854.55</v>
      </c>
      <c r="AB578">
        <v>926.95</v>
      </c>
      <c r="AC578" s="1">
        <f>(Table2[[#This Row],[Close Price]]/Table2[[#This Row],[Day Low]])-1</f>
        <v>2.1122228073255034E-2</v>
      </c>
      <c r="AD578" s="1">
        <f>(Table2[[#This Row],[Day High]]/Table2[[#This Row],[Close Price]])-1</f>
        <v>3.8964015585605249E-3</v>
      </c>
      <c r="AE578" s="1">
        <f>(Table2[[#This Row],[Close Price]]/Table2[[#This Row],[Current Week Low]])-1</f>
        <v>2.1122228073255034E-2</v>
      </c>
      <c r="AF578" s="1">
        <f>(Table2[[#This Row],[Current Week High]]/Table2[[#This Row],[Close Price]])-1</f>
        <v>1.9883107953243107E-2</v>
      </c>
      <c r="AG578" s="1">
        <f>(Table2[[#This Row],[Close Price]]/Table2[[#This Row],[Current Month Low]])-1</f>
        <v>2.1122228073255034E-2</v>
      </c>
      <c r="AH578" s="1">
        <f>(Table2[[#This Row],[Current Month High]]/Table2[[#This Row],[Close Price]])-1</f>
        <v>6.2285124914049916E-2</v>
      </c>
      <c r="AI578">
        <v>35.228054091221601</v>
      </c>
      <c r="AJ578">
        <v>29.812555786968101</v>
      </c>
      <c r="AK578" t="str">
        <f>IF(AND(Table2[[#This Row],[20D EMA]]&gt;Table2[[#This Row],[50D EMA]],Table2[[#This Row],[50D EMA]]&gt;Table2[[#This Row],[200D EMA]]),"Uptrend","Downtrend/NoTrend")</f>
        <v>Downtrend/NoTrend</v>
      </c>
      <c r="AL578">
        <v>-0.13</v>
      </c>
      <c r="AM578" t="s">
        <v>3190</v>
      </c>
      <c r="AN578">
        <v>-5.33</v>
      </c>
      <c r="AO578" t="s">
        <v>3190</v>
      </c>
      <c r="AP578">
        <v>1.1514131971639001E-2</v>
      </c>
      <c r="AQ578">
        <f>(Table2[[#This Row],[Sharpe Ratio]]-AVERAGE(Table2[Sharpe Ratio]))/_xlfn.STDEV.P(Table2[Sharpe Ratio])</f>
        <v>-0.63590610361627065</v>
      </c>
      <c r="AR5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78">
        <f>_xlfn.RANK.AVG(Table2[[#This Row],[1Y Return vs Nifty Z-Score]],Table2[1Y Return vs Nifty Z-Score])</f>
        <v>483</v>
      </c>
      <c r="AT578">
        <f>_xlfn.RANK.AVG(Table2[[#This Row],[6M Return vs Nifty Z-Score]],Table2[6M Return vs Nifty Z-Score])</f>
        <v>617</v>
      </c>
      <c r="AU578">
        <f>_xlfn.RANK.AVG(Table2[[#This Row],[Sharpe Ratio Z-Score]],Table2[Sharpe Ratio Z-Score])</f>
        <v>499</v>
      </c>
      <c r="AV578">
        <f>(Table2[[#This Row],[Rank 1Y]]+Table2[[#This Row],[Rank 6M]]+Table2[[#This Row],[Rank Sharpe]])/3</f>
        <v>533</v>
      </c>
    </row>
    <row r="579" spans="1:48" x14ac:dyDescent="0.3">
      <c r="A579" t="s">
        <v>715</v>
      </c>
      <c r="B579" t="s">
        <v>716</v>
      </c>
      <c r="C579" t="s">
        <v>3149</v>
      </c>
      <c r="D579" t="s">
        <v>51</v>
      </c>
      <c r="E579">
        <v>25135.607218679899</v>
      </c>
      <c r="F579">
        <v>475.15</v>
      </c>
      <c r="G579">
        <v>-7.2777516332519898</v>
      </c>
      <c r="H579">
        <f>(Table2[[#This Row],[1Y Return vs Nifty]]-AVERAGE(Table2[1Y Return vs Nifty]))/_xlfn.STDEV.P(Table2[1Y Return vs Nifty])</f>
        <v>-0.5312878364119431</v>
      </c>
      <c r="I579">
        <v>-4.8368036378909203</v>
      </c>
      <c r="J579">
        <f>(Table2[[#This Row],[1M Return vs Nifty]]-AVERAGE(Table2[1M Return vs Nifty]))/_xlfn.STDEV.P(Table2[1M Return vs Nifty])</f>
        <v>-0.52923512664435635</v>
      </c>
      <c r="K579">
        <v>-2.8528692808195402</v>
      </c>
      <c r="L579">
        <f>(Table2[[#This Row],[6M Return vs Nifty]]-AVERAGE(Table2[6M Return vs Nifty]))/_xlfn.STDEV.P(Table2[6M Return vs Nifty])</f>
        <v>-0.35712052675674777</v>
      </c>
      <c r="M579">
        <v>-0.16617988219476301</v>
      </c>
      <c r="N579">
        <f>(Table2[[#This Row],[1W Return vs Nifty]]-AVERAGE(Table2[1W Return vs Nifty]))/_xlfn.STDEV.P(Table2[1W Return vs Nifty])</f>
        <v>-6.6518924392013276E-2</v>
      </c>
      <c r="O579">
        <v>468.49</v>
      </c>
      <c r="P579">
        <v>464.40072944921502</v>
      </c>
      <c r="Q579">
        <v>438.37053075053399</v>
      </c>
      <c r="R579">
        <v>48.300790705620898</v>
      </c>
      <c r="S579" s="1">
        <f>(Table2[[#This Row],[Close Price]]-Table2[[#This Row],[20D EMA]])/Table2[[#This Row],[20D EMA]]</f>
        <v>1.4215885077589635E-2</v>
      </c>
      <c r="T579" s="1">
        <f>(Table2[[#This Row],[Close Price]]-Table2[[#This Row],[50D EMA]])/Table2[[#This Row],[50D EMA]]</f>
        <v>2.3146541056328063E-2</v>
      </c>
      <c r="U579" s="1">
        <f>(Table2[[#This Row],[Close Price]]-Table2[[#This Row],[200D EMA]])/Table2[[#This Row],[200D EMA]]</f>
        <v>8.3900414534015047E-2</v>
      </c>
      <c r="V579">
        <v>0.89732139694673996</v>
      </c>
      <c r="W579">
        <v>461</v>
      </c>
      <c r="X579">
        <v>482.25</v>
      </c>
      <c r="Y579">
        <v>461</v>
      </c>
      <c r="Z579">
        <v>487.3</v>
      </c>
      <c r="AA579">
        <v>427.05</v>
      </c>
      <c r="AB579">
        <v>487.3</v>
      </c>
      <c r="AC579" s="1">
        <f>(Table2[[#This Row],[Close Price]]/Table2[[#This Row],[Day Low]])-1</f>
        <v>3.0694143167028232E-2</v>
      </c>
      <c r="AD579" s="1">
        <f>(Table2[[#This Row],[Day High]]/Table2[[#This Row],[Close Price]])-1</f>
        <v>1.4942649689571708E-2</v>
      </c>
      <c r="AE579" s="1">
        <f>(Table2[[#This Row],[Close Price]]/Table2[[#This Row],[Current Week Low]])-1</f>
        <v>3.0694143167028232E-2</v>
      </c>
      <c r="AF579" s="1">
        <f>(Table2[[#This Row],[Current Week High]]/Table2[[#This Row],[Close Price]])-1</f>
        <v>2.5570872356098118E-2</v>
      </c>
      <c r="AG579" s="1">
        <f>(Table2[[#This Row],[Close Price]]/Table2[[#This Row],[Current Month Low]])-1</f>
        <v>0.11263318112633169</v>
      </c>
      <c r="AH579" s="1">
        <f>(Table2[[#This Row],[Current Month High]]/Table2[[#This Row],[Close Price]])-1</f>
        <v>2.5570872356098118E-2</v>
      </c>
      <c r="AI579">
        <v>9.0182047774387097</v>
      </c>
      <c r="AJ579">
        <v>35.990269032627303</v>
      </c>
      <c r="AK579" t="str">
        <f>IF(AND(Table2[[#This Row],[20D EMA]]&gt;Table2[[#This Row],[50D EMA]],Table2[[#This Row],[50D EMA]]&gt;Table2[[#This Row],[200D EMA]]),"Uptrend","Downtrend/NoTrend")</f>
        <v>Uptrend</v>
      </c>
      <c r="AL579">
        <v>-0.04</v>
      </c>
      <c r="AM579" t="s">
        <v>3190</v>
      </c>
      <c r="AN579">
        <v>1.25</v>
      </c>
      <c r="AO579" t="s">
        <v>3191</v>
      </c>
      <c r="AP579">
        <v>-4.9659482484112998E-2</v>
      </c>
      <c r="AQ579">
        <f>(Table2[[#This Row],[Sharpe Ratio]]-AVERAGE(Table2[Sharpe Ratio]))/_xlfn.STDEV.P(Table2[Sharpe Ratio])</f>
        <v>-1.3527201513217593</v>
      </c>
      <c r="AR5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-2.8368825655268197</v>
      </c>
      <c r="AS579">
        <f>_xlfn.RANK.AVG(Table2[[#This Row],[1Y Return vs Nifty Z-Score]],Table2[1Y Return vs Nifty Z-Score])</f>
        <v>493</v>
      </c>
      <c r="AT579">
        <f>_xlfn.RANK.AVG(Table2[[#This Row],[6M Return vs Nifty Z-Score]],Table2[6M Return vs Nifty Z-Score])</f>
        <v>442</v>
      </c>
      <c r="AU579">
        <f>_xlfn.RANK.AVG(Table2[[#This Row],[Sharpe Ratio Z-Score]],Table2[Sharpe Ratio Z-Score])</f>
        <v>664</v>
      </c>
      <c r="AV579">
        <f>(Table2[[#This Row],[Rank 1Y]]+Table2[[#This Row],[Rank 6M]]+Table2[[#This Row],[Rank Sharpe]])/3</f>
        <v>533</v>
      </c>
    </row>
    <row r="580" spans="1:48" x14ac:dyDescent="0.3">
      <c r="A580" t="s">
        <v>1372</v>
      </c>
      <c r="B580" t="s">
        <v>1373</v>
      </c>
      <c r="C580" t="s">
        <v>3156</v>
      </c>
      <c r="D580" t="s">
        <v>432</v>
      </c>
      <c r="E580">
        <v>8238.3084531460008</v>
      </c>
      <c r="F580">
        <v>188.12</v>
      </c>
      <c r="G580">
        <v>-38.625963837750596</v>
      </c>
      <c r="H580">
        <f>(Table2[[#This Row],[1Y Return vs Nifty]]-AVERAGE(Table2[1Y Return vs Nifty]))/_xlfn.STDEV.P(Table2[1Y Return vs Nifty])</f>
        <v>-1.0654154421482989</v>
      </c>
      <c r="I580">
        <v>-6.7184976350939696</v>
      </c>
      <c r="J580">
        <f>(Table2[[#This Row],[1M Return vs Nifty]]-AVERAGE(Table2[1M Return vs Nifty]))/_xlfn.STDEV.P(Table2[1M Return vs Nifty])</f>
        <v>-0.74580195396498006</v>
      </c>
      <c r="K580">
        <v>3.27272691817724</v>
      </c>
      <c r="L580">
        <f>(Table2[[#This Row],[6M Return vs Nifty]]-AVERAGE(Table2[6M Return vs Nifty]))/_xlfn.STDEV.P(Table2[6M Return vs Nifty])</f>
        <v>-0.16256508339281714</v>
      </c>
      <c r="M580">
        <v>-2.5218776951408901</v>
      </c>
      <c r="N580">
        <f>(Table2[[#This Row],[1W Return vs Nifty]]-AVERAGE(Table2[1W Return vs Nifty]))/_xlfn.STDEV.P(Table2[1W Return vs Nifty])</f>
        <v>-0.58536403168228124</v>
      </c>
      <c r="O580">
        <v>194.31</v>
      </c>
      <c r="P580">
        <v>194.88668369869001</v>
      </c>
      <c r="Q580">
        <v>193.26496714836301</v>
      </c>
      <c r="R580">
        <v>29.9982585601925</v>
      </c>
      <c r="S580" s="1">
        <f>(Table2[[#This Row],[Close Price]]-Table2[[#This Row],[20D EMA]])/Table2[[#This Row],[20D EMA]]</f>
        <v>-3.1856312078637219E-2</v>
      </c>
      <c r="T580" s="1">
        <f>(Table2[[#This Row],[Close Price]]-Table2[[#This Row],[50D EMA]])/Table2[[#This Row],[50D EMA]]</f>
        <v>-3.4721118807439007E-2</v>
      </c>
      <c r="U580" s="1">
        <f>(Table2[[#This Row],[Close Price]]-Table2[[#This Row],[200D EMA]])/Table2[[#This Row],[200D EMA]]</f>
        <v>-2.6621312823929388E-2</v>
      </c>
      <c r="V580">
        <v>0.28206178523101799</v>
      </c>
      <c r="W580">
        <v>183.73</v>
      </c>
      <c r="X580">
        <v>189.96</v>
      </c>
      <c r="Y580">
        <v>183.73</v>
      </c>
      <c r="Z580">
        <v>194.7</v>
      </c>
      <c r="AA580">
        <v>183.01</v>
      </c>
      <c r="AB580">
        <v>207</v>
      </c>
      <c r="AC580" s="1">
        <f>(Table2[[#This Row],[Close Price]]/Table2[[#This Row],[Day Low]])-1</f>
        <v>2.3893757143634842E-2</v>
      </c>
      <c r="AD580" s="1">
        <f>(Table2[[#This Row],[Day High]]/Table2[[#This Row],[Close Price]])-1</f>
        <v>9.7809908568997628E-3</v>
      </c>
      <c r="AE580" s="1">
        <f>(Table2[[#This Row],[Close Price]]/Table2[[#This Row],[Current Week Low]])-1</f>
        <v>2.3893757143634842E-2</v>
      </c>
      <c r="AF580" s="1">
        <f>(Table2[[#This Row],[Current Week High]]/Table2[[#This Row],[Close Price]])-1</f>
        <v>3.4977673825217881E-2</v>
      </c>
      <c r="AG580" s="1">
        <f>(Table2[[#This Row],[Close Price]]/Table2[[#This Row],[Current Month Low]])-1</f>
        <v>2.792197147696851E-2</v>
      </c>
      <c r="AH580" s="1">
        <f>(Table2[[#This Row],[Current Month High]]/Table2[[#This Row],[Close Price]])-1</f>
        <v>0.1003614714012333</v>
      </c>
      <c r="AI580">
        <v>20.268977248564699</v>
      </c>
      <c r="AJ580">
        <v>29.737931034482699</v>
      </c>
      <c r="AK580" t="str">
        <f>IF(AND(Table2[[#This Row],[20D EMA]]&gt;Table2[[#This Row],[50D EMA]],Table2[[#This Row],[50D EMA]]&gt;Table2[[#This Row],[200D EMA]]),"Uptrend","Downtrend/NoTrend")</f>
        <v>Downtrend/NoTrend</v>
      </c>
      <c r="AL580">
        <v>0</v>
      </c>
      <c r="AM580" t="s">
        <v>3192</v>
      </c>
      <c r="AN580">
        <v>-8.4700000000000006</v>
      </c>
      <c r="AO580" t="s">
        <v>3190</v>
      </c>
      <c r="AQ580">
        <f>(Table2[[#This Row],[Sharpe Ratio]]-AVERAGE(Table2[Sharpe Ratio]))/_xlfn.STDEV.P(Table2[Sharpe Ratio])</f>
        <v>-0.77082524510946515</v>
      </c>
      <c r="AR5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0">
        <f>_xlfn.RANK.AVG(Table2[[#This Row],[1Y Return vs Nifty Z-Score]],Table2[1Y Return vs Nifty Z-Score])</f>
        <v>673</v>
      </c>
      <c r="AT580">
        <f>_xlfn.RANK.AVG(Table2[[#This Row],[6M Return vs Nifty Z-Score]],Table2[6M Return vs Nifty Z-Score])</f>
        <v>378</v>
      </c>
      <c r="AU580">
        <f>_xlfn.RANK.AVG(Table2[[#This Row],[Sharpe Ratio Z-Score]],Table2[Sharpe Ratio Z-Score])</f>
        <v>548.5</v>
      </c>
      <c r="AV580">
        <f>(Table2[[#This Row],[Rank 1Y]]+Table2[[#This Row],[Rank 6M]]+Table2[[#This Row],[Rank Sharpe]])/3</f>
        <v>533.16666666666663</v>
      </c>
    </row>
    <row r="581" spans="1:48" x14ac:dyDescent="0.3">
      <c r="A581" t="s">
        <v>444</v>
      </c>
      <c r="B581" t="s">
        <v>445</v>
      </c>
      <c r="C581" t="s">
        <v>3146</v>
      </c>
      <c r="D581" t="s">
        <v>27</v>
      </c>
      <c r="E581">
        <v>52156.425000000003</v>
      </c>
      <c r="F581">
        <v>1873</v>
      </c>
      <c r="G581">
        <v>-21.4826944920197</v>
      </c>
      <c r="H581">
        <f>(Table2[[#This Row],[1Y Return vs Nifty]]-AVERAGE(Table2[1Y Return vs Nifty]))/_xlfn.STDEV.P(Table2[1Y Return vs Nifty])</f>
        <v>-0.77331925017424186</v>
      </c>
      <c r="I581">
        <v>-7.3899263559710402</v>
      </c>
      <c r="J581">
        <f>(Table2[[#This Row],[1M Return vs Nifty]]-AVERAGE(Table2[1M Return vs Nifty]))/_xlfn.STDEV.P(Table2[1M Return vs Nifty])</f>
        <v>-0.82307763644493059</v>
      </c>
      <c r="K581">
        <v>-11.974906879608501</v>
      </c>
      <c r="L581">
        <f>(Table2[[#This Row],[6M Return vs Nifty]]-AVERAGE(Table2[6M Return vs Nifty]))/_xlfn.STDEV.P(Table2[6M Return vs Nifty])</f>
        <v>-0.6468461325199043</v>
      </c>
      <c r="M581">
        <v>-5.9642354029362199</v>
      </c>
      <c r="N581">
        <f>(Table2[[#This Row],[1W Return vs Nifty]]-AVERAGE(Table2[1W Return vs Nifty]))/_xlfn.STDEV.P(Table2[1W Return vs Nifty])</f>
        <v>-1.3435472096845755</v>
      </c>
      <c r="O581">
        <v>1972.22</v>
      </c>
      <c r="P581">
        <v>1966.3182023888901</v>
      </c>
      <c r="Q581">
        <v>1863.00093709216</v>
      </c>
      <c r="R581">
        <v>18.8810717034094</v>
      </c>
      <c r="S581" s="1">
        <f>(Table2[[#This Row],[Close Price]]-Table2[[#This Row],[20D EMA]])/Table2[[#This Row],[20D EMA]]</f>
        <v>-5.0308789080325739E-2</v>
      </c>
      <c r="T581" s="1">
        <f>(Table2[[#This Row],[Close Price]]-Table2[[#This Row],[50D EMA]])/Table2[[#This Row],[50D EMA]]</f>
        <v>-4.7458342335191389E-2</v>
      </c>
      <c r="U581" s="1">
        <f>(Table2[[#This Row],[Close Price]]-Table2[[#This Row],[200D EMA]])/Table2[[#This Row],[200D EMA]]</f>
        <v>5.3671808257095529E-3</v>
      </c>
      <c r="V581">
        <v>0.782239153980403</v>
      </c>
      <c r="W581">
        <v>1808.1</v>
      </c>
      <c r="X581">
        <v>1880.7</v>
      </c>
      <c r="Y581">
        <v>1808.1</v>
      </c>
      <c r="Z581">
        <v>1974.1</v>
      </c>
      <c r="AA581">
        <v>1808.1</v>
      </c>
      <c r="AB581">
        <v>2175</v>
      </c>
      <c r="AC581" s="1">
        <f>(Table2[[#This Row],[Close Price]]/Table2[[#This Row],[Day Low]])-1</f>
        <v>3.5894032409711896E-2</v>
      </c>
      <c r="AD581" s="1">
        <f>(Table2[[#This Row],[Day High]]/Table2[[#This Row],[Close Price]])-1</f>
        <v>4.1110517885745157E-3</v>
      </c>
      <c r="AE581" s="1">
        <f>(Table2[[#This Row],[Close Price]]/Table2[[#This Row],[Current Week Low]])-1</f>
        <v>3.5894032409711896E-2</v>
      </c>
      <c r="AF581" s="1">
        <f>(Table2[[#This Row],[Current Week High]]/Table2[[#This Row],[Close Price]])-1</f>
        <v>5.3977576081153167E-2</v>
      </c>
      <c r="AG581" s="1">
        <f>(Table2[[#This Row],[Close Price]]/Table2[[#This Row],[Current Month Low]])-1</f>
        <v>3.5894032409711896E-2</v>
      </c>
      <c r="AH581" s="1">
        <f>(Table2[[#This Row],[Current Month High]]/Table2[[#This Row],[Close Price]])-1</f>
        <v>0.16123865456486919</v>
      </c>
      <c r="AI581">
        <v>16.1238654564869</v>
      </c>
      <c r="AJ581">
        <v>21.3554490086821</v>
      </c>
      <c r="AK581" t="str">
        <f>IF(AND(Table2[[#This Row],[20D EMA]]&gt;Table2[[#This Row],[50D EMA]],Table2[[#This Row],[50D EMA]]&gt;Table2[[#This Row],[200D EMA]]),"Uptrend","Downtrend/NoTrend")</f>
        <v>Uptrend</v>
      </c>
      <c r="AL581">
        <v>-0.08</v>
      </c>
      <c r="AM581" t="s">
        <v>3190</v>
      </c>
      <c r="AN581">
        <v>-13.24</v>
      </c>
      <c r="AO581" t="s">
        <v>3190</v>
      </c>
      <c r="AP581">
        <v>1.7225268726858999E-2</v>
      </c>
      <c r="AQ581">
        <f>(Table2[[#This Row],[Sharpe Ratio]]-AVERAGE(Table2[Sharpe Ratio]))/_xlfn.STDEV.P(Table2[Sharpe Ratio])</f>
        <v>-0.56898471780425575</v>
      </c>
      <c r="AR5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-4.1557749466279077</v>
      </c>
      <c r="AS581">
        <f>_xlfn.RANK.AVG(Table2[[#This Row],[1Y Return vs Nifty Z-Score]],Table2[1Y Return vs Nifty Z-Score])</f>
        <v>581</v>
      </c>
      <c r="AT581">
        <f>_xlfn.RANK.AVG(Table2[[#This Row],[6M Return vs Nifty Z-Score]],Table2[6M Return vs Nifty Z-Score])</f>
        <v>537</v>
      </c>
      <c r="AU581">
        <f>_xlfn.RANK.AVG(Table2[[#This Row],[Sharpe Ratio Z-Score]],Table2[Sharpe Ratio Z-Score])</f>
        <v>483</v>
      </c>
      <c r="AV581">
        <f>(Table2[[#This Row],[Rank 1Y]]+Table2[[#This Row],[Rank 6M]]+Table2[[#This Row],[Rank Sharpe]])/3</f>
        <v>533.66666666666663</v>
      </c>
    </row>
    <row r="582" spans="1:48" x14ac:dyDescent="0.3">
      <c r="A582" t="s">
        <v>1256</v>
      </c>
      <c r="B582" t="s">
        <v>1257</v>
      </c>
      <c r="C582" t="s">
        <v>3147</v>
      </c>
      <c r="D582" t="s">
        <v>1010</v>
      </c>
      <c r="E582">
        <v>9561.1760603160001</v>
      </c>
      <c r="F582">
        <v>44.48</v>
      </c>
      <c r="G582">
        <v>-43.440308255089001</v>
      </c>
      <c r="H582">
        <f>(Table2[[#This Row],[1Y Return vs Nifty]]-AVERAGE(Table2[1Y Return vs Nifty]))/_xlfn.STDEV.P(Table2[1Y Return vs Nifty])</f>
        <v>-1.1474448172223304</v>
      </c>
      <c r="I582">
        <v>-2.88848616488333</v>
      </c>
      <c r="J582">
        <f>(Table2[[#This Row],[1M Return vs Nifty]]-AVERAGE(Table2[1M Return vs Nifty]))/_xlfn.STDEV.P(Table2[1M Return vs Nifty])</f>
        <v>-0.30500050912962667</v>
      </c>
      <c r="K582">
        <v>-10.0313064105779</v>
      </c>
      <c r="L582">
        <f>(Table2[[#This Row],[6M Return vs Nifty]]-AVERAGE(Table2[6M Return vs Nifty]))/_xlfn.STDEV.P(Table2[6M Return vs Nifty])</f>
        <v>-0.58511531666290717</v>
      </c>
      <c r="M582">
        <v>-6.5372392855185204</v>
      </c>
      <c r="N582">
        <f>(Table2[[#This Row],[1W Return vs Nifty]]-AVERAGE(Table2[1W Return vs Nifty]))/_xlfn.STDEV.P(Table2[1W Return vs Nifty])</f>
        <v>-1.4697519628164462</v>
      </c>
      <c r="O582">
        <v>47.73</v>
      </c>
      <c r="P582">
        <v>47.962462764439898</v>
      </c>
      <c r="Q582">
        <v>47.156345782479697</v>
      </c>
      <c r="R582">
        <v>27.877596984891099</v>
      </c>
      <c r="S582" s="1">
        <f>(Table2[[#This Row],[Close Price]]-Table2[[#This Row],[20D EMA]])/Table2[[#This Row],[20D EMA]]</f>
        <v>-6.8091347161114604E-2</v>
      </c>
      <c r="T582" s="1">
        <f>(Table2[[#This Row],[Close Price]]-Table2[[#This Row],[50D EMA]])/Table2[[#This Row],[50D EMA]]</f>
        <v>-7.2608088987078712E-2</v>
      </c>
      <c r="U582" s="1">
        <f>(Table2[[#This Row],[Close Price]]-Table2[[#This Row],[200D EMA]])/Table2[[#This Row],[200D EMA]]</f>
        <v>-5.6754732328603383E-2</v>
      </c>
      <c r="V582">
        <v>0.96484601180949803</v>
      </c>
      <c r="W582">
        <v>43.64</v>
      </c>
      <c r="X582">
        <v>44.82</v>
      </c>
      <c r="Y582">
        <v>43.64</v>
      </c>
      <c r="Z582">
        <v>48.04</v>
      </c>
      <c r="AA582">
        <v>43.64</v>
      </c>
      <c r="AB582">
        <v>56.5</v>
      </c>
      <c r="AC582" s="1">
        <f>(Table2[[#This Row],[Close Price]]/Table2[[#This Row],[Day Low]])-1</f>
        <v>1.9248395967002674E-2</v>
      </c>
      <c r="AD582" s="1">
        <f>(Table2[[#This Row],[Day High]]/Table2[[#This Row],[Close Price]])-1</f>
        <v>7.6438848920863389E-3</v>
      </c>
      <c r="AE582" s="1">
        <f>(Table2[[#This Row],[Close Price]]/Table2[[#This Row],[Current Week Low]])-1</f>
        <v>1.9248395967002674E-2</v>
      </c>
      <c r="AF582" s="1">
        <f>(Table2[[#This Row],[Current Week High]]/Table2[[#This Row],[Close Price]])-1</f>
        <v>8.003597122302164E-2</v>
      </c>
      <c r="AG582" s="1">
        <f>(Table2[[#This Row],[Close Price]]/Table2[[#This Row],[Current Month Low]])-1</f>
        <v>1.9248395967002674E-2</v>
      </c>
      <c r="AH582" s="1">
        <f>(Table2[[#This Row],[Current Month High]]/Table2[[#This Row],[Close Price]])-1</f>
        <v>0.27023381294964044</v>
      </c>
      <c r="AI582">
        <v>27.023381294964</v>
      </c>
      <c r="AJ582">
        <v>21.6963064295485</v>
      </c>
      <c r="AK582" t="str">
        <f>IF(AND(Table2[[#This Row],[20D EMA]]&gt;Table2[[#This Row],[50D EMA]],Table2[[#This Row],[50D EMA]]&gt;Table2[[#This Row],[200D EMA]]),"Uptrend","Downtrend/NoTrend")</f>
        <v>Downtrend/NoTrend</v>
      </c>
      <c r="AL582">
        <v>-0.11</v>
      </c>
      <c r="AM582" t="s">
        <v>3190</v>
      </c>
      <c r="AN582">
        <v>-17.420000000000002</v>
      </c>
      <c r="AO582" t="s">
        <v>3190</v>
      </c>
      <c r="AP582">
        <v>4.8144108529250003E-2</v>
      </c>
      <c r="AQ582">
        <f>(Table2[[#This Row],[Sharpe Ratio]]-AVERAGE(Table2[Sharpe Ratio]))/_xlfn.STDEV.P(Table2[Sharpe Ratio])</f>
        <v>-0.20668703593129054</v>
      </c>
      <c r="AR5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2">
        <f>_xlfn.RANK.AVG(Table2[[#This Row],[1Y Return vs Nifty Z-Score]],Table2[1Y Return vs Nifty Z-Score])</f>
        <v>690</v>
      </c>
      <c r="AT582">
        <f>_xlfn.RANK.AVG(Table2[[#This Row],[6M Return vs Nifty Z-Score]],Table2[6M Return vs Nifty Z-Score])</f>
        <v>516</v>
      </c>
      <c r="AU582">
        <f>_xlfn.RANK.AVG(Table2[[#This Row],[Sharpe Ratio Z-Score]],Table2[Sharpe Ratio Z-Score])</f>
        <v>395</v>
      </c>
      <c r="AV582">
        <f>(Table2[[#This Row],[Rank 1Y]]+Table2[[#This Row],[Rank 6M]]+Table2[[#This Row],[Rank Sharpe]])/3</f>
        <v>533.66666666666663</v>
      </c>
    </row>
    <row r="583" spans="1:48" x14ac:dyDescent="0.3">
      <c r="A583" t="s">
        <v>96</v>
      </c>
      <c r="B583" t="s">
        <v>97</v>
      </c>
      <c r="C583" t="s">
        <v>3145</v>
      </c>
      <c r="D583" t="s">
        <v>43</v>
      </c>
      <c r="E583">
        <v>289377.45954865997</v>
      </c>
      <c r="F583">
        <v>1819.9</v>
      </c>
      <c r="G583">
        <v>-14.574305706576901</v>
      </c>
      <c r="H583">
        <f>(Table2[[#This Row],[1Y Return vs Nifty]]-AVERAGE(Table2[1Y Return vs Nifty]))/_xlfn.STDEV.P(Table2[1Y Return vs Nifty])</f>
        <v>-0.6556104271832156</v>
      </c>
      <c r="I583">
        <v>0.32573990001396302</v>
      </c>
      <c r="J583">
        <f>(Table2[[#This Row],[1M Return vs Nifty]]-AVERAGE(Table2[1M Return vs Nifty]))/_xlfn.STDEV.P(Table2[1M Return vs Nifty])</f>
        <v>6.4929321225752665E-2</v>
      </c>
      <c r="K583">
        <v>1.1847882837776</v>
      </c>
      <c r="L583">
        <f>(Table2[[#This Row],[6M Return vs Nifty]]-AVERAGE(Table2[6M Return vs Nifty]))/_xlfn.STDEV.P(Table2[6M Return vs Nifty])</f>
        <v>-0.22888023273270186</v>
      </c>
      <c r="M583">
        <v>-3.1682937772051201</v>
      </c>
      <c r="N583">
        <f>(Table2[[#This Row],[1W Return vs Nifty]]-AVERAGE(Table2[1W Return vs Nifty]))/_xlfn.STDEV.P(Table2[1W Return vs Nifty])</f>
        <v>-0.72773790476972888</v>
      </c>
      <c r="O583">
        <v>1866.61</v>
      </c>
      <c r="P583">
        <v>1813.83369885345</v>
      </c>
      <c r="Q583">
        <v>1679.23916774644</v>
      </c>
      <c r="R583">
        <v>29.8743510959996</v>
      </c>
      <c r="S583" s="1">
        <f>(Table2[[#This Row],[Close Price]]-Table2[[#This Row],[20D EMA]])/Table2[[#This Row],[20D EMA]]</f>
        <v>-2.5023973942065996E-2</v>
      </c>
      <c r="T583" s="1">
        <f>(Table2[[#This Row],[Close Price]]-Table2[[#This Row],[50D EMA]])/Table2[[#This Row],[50D EMA]]</f>
        <v>3.3444638008350634E-3</v>
      </c>
      <c r="U583" s="1">
        <f>(Table2[[#This Row],[Close Price]]-Table2[[#This Row],[200D EMA]])/Table2[[#This Row],[200D EMA]]</f>
        <v>8.3764620880257754E-2</v>
      </c>
      <c r="V583">
        <v>0.61955167837723801</v>
      </c>
      <c r="W583">
        <v>1793</v>
      </c>
      <c r="X583">
        <v>1833.3</v>
      </c>
      <c r="Y583">
        <v>1793</v>
      </c>
      <c r="Z583">
        <v>1895.75</v>
      </c>
      <c r="AA583">
        <v>1793</v>
      </c>
      <c r="AB583">
        <v>2007.1</v>
      </c>
      <c r="AC583" s="1">
        <f>(Table2[[#This Row],[Close Price]]/Table2[[#This Row],[Day Low]])-1</f>
        <v>1.500278862242066E-2</v>
      </c>
      <c r="AD583" s="1">
        <f>(Table2[[#This Row],[Day High]]/Table2[[#This Row],[Close Price]])-1</f>
        <v>7.3630419253805091E-3</v>
      </c>
      <c r="AE583" s="1">
        <f>(Table2[[#This Row],[Close Price]]/Table2[[#This Row],[Current Week Low]])-1</f>
        <v>1.500278862242066E-2</v>
      </c>
      <c r="AF583" s="1">
        <f>(Table2[[#This Row],[Current Week High]]/Table2[[#This Row],[Close Price]])-1</f>
        <v>4.1678114182097881E-2</v>
      </c>
      <c r="AG583" s="1">
        <f>(Table2[[#This Row],[Close Price]]/Table2[[#This Row],[Current Month Low]])-1</f>
        <v>1.500278862242066E-2</v>
      </c>
      <c r="AH583" s="1">
        <f>(Table2[[#This Row],[Current Month High]]/Table2[[#This Row],[Close Price]])-1</f>
        <v>0.10286279465904702</v>
      </c>
      <c r="AI583">
        <v>11.539095554700801</v>
      </c>
      <c r="AJ583">
        <v>28.247771396356701</v>
      </c>
      <c r="AK583" t="str">
        <f>IF(AND(Table2[[#This Row],[20D EMA]]&gt;Table2[[#This Row],[50D EMA]],Table2[[#This Row],[50D EMA]]&gt;Table2[[#This Row],[200D EMA]]),"Uptrend","Downtrend/NoTrend")</f>
        <v>Uptrend</v>
      </c>
      <c r="AL583">
        <v>0.08</v>
      </c>
      <c r="AM583" t="s">
        <v>3191</v>
      </c>
      <c r="AN583">
        <v>-7.86</v>
      </c>
      <c r="AO583" t="s">
        <v>3190</v>
      </c>
      <c r="AP583">
        <v>-5.0589173458793997E-2</v>
      </c>
      <c r="AQ583">
        <f>(Table2[[#This Row],[Sharpe Ratio]]-AVERAGE(Table2[Sharpe Ratio]))/_xlfn.STDEV.P(Table2[Sharpe Ratio])</f>
        <v>-1.3636139910368927</v>
      </c>
      <c r="AR5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-2.9109132344967863</v>
      </c>
      <c r="AS583">
        <f>_xlfn.RANK.AVG(Table2[[#This Row],[1Y Return vs Nifty Z-Score]],Table2[1Y Return vs Nifty Z-Score])</f>
        <v>538</v>
      </c>
      <c r="AT583">
        <f>_xlfn.RANK.AVG(Table2[[#This Row],[6M Return vs Nifty Z-Score]],Table2[6M Return vs Nifty Z-Score])</f>
        <v>398</v>
      </c>
      <c r="AU583">
        <f>_xlfn.RANK.AVG(Table2[[#This Row],[Sharpe Ratio Z-Score]],Table2[Sharpe Ratio Z-Score])</f>
        <v>669</v>
      </c>
      <c r="AV583">
        <f>(Table2[[#This Row],[Rank 1Y]]+Table2[[#This Row],[Rank 6M]]+Table2[[#This Row],[Rank Sharpe]])/3</f>
        <v>535</v>
      </c>
    </row>
    <row r="584" spans="1:48" x14ac:dyDescent="0.3">
      <c r="A584" t="s">
        <v>874</v>
      </c>
      <c r="B584" t="s">
        <v>875</v>
      </c>
      <c r="C584" t="s">
        <v>3157</v>
      </c>
      <c r="D584" t="s">
        <v>120</v>
      </c>
      <c r="E584">
        <v>18204.24228966</v>
      </c>
      <c r="F584">
        <v>3013.15</v>
      </c>
      <c r="G584">
        <v>-18.552676435932302</v>
      </c>
      <c r="H584">
        <f>(Table2[[#This Row],[1Y Return vs Nifty]]-AVERAGE(Table2[1Y Return vs Nifty]))/_xlfn.STDEV.P(Table2[1Y Return vs Nifty])</f>
        <v>-0.72339603545140441</v>
      </c>
      <c r="I584">
        <v>1.71842084771423</v>
      </c>
      <c r="J584">
        <f>(Table2[[#This Row],[1M Return vs Nifty]]-AVERAGE(Table2[1M Return vs Nifty]))/_xlfn.STDEV.P(Table2[1M Return vs Nifty])</f>
        <v>0.22521494405371364</v>
      </c>
      <c r="K584">
        <v>5.6547038697502003</v>
      </c>
      <c r="L584">
        <f>(Table2[[#This Row],[6M Return vs Nifty]]-AVERAGE(Table2[6M Return vs Nifty]))/_xlfn.STDEV.P(Table2[6M Return vs Nifty])</f>
        <v>-8.6910964701180385E-2</v>
      </c>
      <c r="M584">
        <v>2.0263709755042498</v>
      </c>
      <c r="N584">
        <f>(Table2[[#This Row],[1W Return vs Nifty]]-AVERAGE(Table2[1W Return vs Nifty]))/_xlfn.STDEV.P(Table2[1W Return vs Nifty])</f>
        <v>0.41639288150701831</v>
      </c>
      <c r="O584">
        <v>2990.71</v>
      </c>
      <c r="P584">
        <v>2951.54829068044</v>
      </c>
      <c r="Q584">
        <v>2801.9734411910499</v>
      </c>
      <c r="R584">
        <v>60.124762143006699</v>
      </c>
      <c r="S584" s="1">
        <f>(Table2[[#This Row],[Close Price]]-Table2[[#This Row],[20D EMA]])/Table2[[#This Row],[20D EMA]]</f>
        <v>7.5032350177717177E-3</v>
      </c>
      <c r="T584" s="1">
        <f>(Table2[[#This Row],[Close Price]]-Table2[[#This Row],[50D EMA]])/Table2[[#This Row],[50D EMA]]</f>
        <v>2.0870981346999624E-2</v>
      </c>
      <c r="U584" s="1">
        <f>(Table2[[#This Row],[Close Price]]-Table2[[#This Row],[200D EMA]])/Table2[[#This Row],[200D EMA]]</f>
        <v>7.5367080824001037E-2</v>
      </c>
      <c r="V584">
        <v>1.02864397301538</v>
      </c>
      <c r="W584">
        <v>2969.05</v>
      </c>
      <c r="X584">
        <v>3066.6</v>
      </c>
      <c r="Y584">
        <v>2960.65</v>
      </c>
      <c r="Z584">
        <v>3127.6</v>
      </c>
      <c r="AA584">
        <v>2758</v>
      </c>
      <c r="AB584">
        <v>3127.6</v>
      </c>
      <c r="AC584" s="1">
        <f>(Table2[[#This Row],[Close Price]]/Table2[[#This Row],[Day Low]])-1</f>
        <v>1.4853235883531823E-2</v>
      </c>
      <c r="AD584" s="1">
        <f>(Table2[[#This Row],[Day High]]/Table2[[#This Row],[Close Price]])-1</f>
        <v>1.7738911106317312E-2</v>
      </c>
      <c r="AE584" s="1">
        <f>(Table2[[#This Row],[Close Price]]/Table2[[#This Row],[Current Week Low]])-1</f>
        <v>1.7732592505024236E-2</v>
      </c>
      <c r="AF584" s="1">
        <f>(Table2[[#This Row],[Current Week High]]/Table2[[#This Row],[Close Price]])-1</f>
        <v>3.7983505633639059E-2</v>
      </c>
      <c r="AG584" s="1">
        <f>(Table2[[#This Row],[Close Price]]/Table2[[#This Row],[Current Month Low]])-1</f>
        <v>9.2512690355329941E-2</v>
      </c>
      <c r="AH584" s="1">
        <f>(Table2[[#This Row],[Current Month High]]/Table2[[#This Row],[Close Price]])-1</f>
        <v>3.7983505633639059E-2</v>
      </c>
      <c r="AI584">
        <v>6.1480510429284996</v>
      </c>
      <c r="AJ584">
        <v>35.118834080717498</v>
      </c>
      <c r="AK584" t="str">
        <f>IF(AND(Table2[[#This Row],[20D EMA]]&gt;Table2[[#This Row],[50D EMA]],Table2[[#This Row],[50D EMA]]&gt;Table2[[#This Row],[200D EMA]]),"Uptrend","Downtrend/NoTrend")</f>
        <v>Uptrend</v>
      </c>
      <c r="AL584">
        <v>-0.01</v>
      </c>
      <c r="AM584" t="s">
        <v>3190</v>
      </c>
      <c r="AN584">
        <v>0.49</v>
      </c>
      <c r="AO584" t="s">
        <v>3191</v>
      </c>
      <c r="AP584">
        <v>-7.0477422961422995E-2</v>
      </c>
      <c r="AQ584">
        <f>(Table2[[#This Row],[Sharpe Ratio]]-AVERAGE(Table2[Sharpe Ratio]))/_xlfn.STDEV.P(Table2[Sharpe Ratio])</f>
        <v>-1.5966585275513716</v>
      </c>
      <c r="AR5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-1.7653577021432241</v>
      </c>
      <c r="AS584">
        <f>_xlfn.RANK.AVG(Table2[[#This Row],[1Y Return vs Nifty Z-Score]],Table2[1Y Return vs Nifty Z-Score])</f>
        <v>564</v>
      </c>
      <c r="AT584">
        <f>_xlfn.RANK.AVG(Table2[[#This Row],[6M Return vs Nifty Z-Score]],Table2[6M Return vs Nifty Z-Score])</f>
        <v>350</v>
      </c>
      <c r="AU584">
        <f>_xlfn.RANK.AVG(Table2[[#This Row],[Sharpe Ratio Z-Score]],Table2[Sharpe Ratio Z-Score])</f>
        <v>693</v>
      </c>
      <c r="AV584">
        <f>(Table2[[#This Row],[Rank 1Y]]+Table2[[#This Row],[Rank 6M]]+Table2[[#This Row],[Rank Sharpe]])/3</f>
        <v>535.66666666666663</v>
      </c>
    </row>
    <row r="585" spans="1:48" x14ac:dyDescent="0.3">
      <c r="A585" t="s">
        <v>1594</v>
      </c>
      <c r="B585" t="s">
        <v>1595</v>
      </c>
      <c r="C585" t="s">
        <v>3159</v>
      </c>
      <c r="D585" t="s">
        <v>268</v>
      </c>
      <c r="E585">
        <v>6043.8591743999996</v>
      </c>
      <c r="F585">
        <v>821</v>
      </c>
      <c r="G585">
        <v>-22.325237114786599</v>
      </c>
      <c r="H585">
        <f>(Table2[[#This Row],[1Y Return vs Nifty]]-AVERAGE(Table2[1Y Return vs Nifty]))/_xlfn.STDEV.P(Table2[1Y Return vs Nifty])</f>
        <v>-0.78767494200424459</v>
      </c>
      <c r="I585">
        <v>-0.92530658806871402</v>
      </c>
      <c r="J585">
        <f>(Table2[[#This Row],[1M Return vs Nifty]]-AVERAGE(Table2[1M Return vs Nifty]))/_xlfn.STDEV.P(Table2[1M Return vs Nifty])</f>
        <v>-7.9055391037448422E-2</v>
      </c>
      <c r="K585">
        <v>-10.6443348226464</v>
      </c>
      <c r="L585">
        <f>(Table2[[#This Row],[6M Return vs Nifty]]-AVERAGE(Table2[6M Return vs Nifty]))/_xlfn.STDEV.P(Table2[6M Return vs Nifty])</f>
        <v>-0.60458575033664586</v>
      </c>
      <c r="M585">
        <v>-3.6266419553221301</v>
      </c>
      <c r="N585">
        <f>(Table2[[#This Row],[1W Return vs Nifty]]-AVERAGE(Table2[1W Return vs Nifty]))/_xlfn.STDEV.P(Table2[1W Return vs Nifty])</f>
        <v>-0.82868960933237923</v>
      </c>
      <c r="O585">
        <v>830.88</v>
      </c>
      <c r="P585">
        <v>811.68349581370501</v>
      </c>
      <c r="Q585">
        <v>779.213881886938</v>
      </c>
      <c r="R585">
        <v>43.780025340790303</v>
      </c>
      <c r="S585" s="1">
        <f>(Table2[[#This Row],[Close Price]]-Table2[[#This Row],[20D EMA]])/Table2[[#This Row],[20D EMA]]</f>
        <v>-1.1891007124975924E-2</v>
      </c>
      <c r="T585" s="1">
        <f>(Table2[[#This Row],[Close Price]]-Table2[[#This Row],[50D EMA]])/Table2[[#This Row],[50D EMA]]</f>
        <v>1.1478001258304858E-2</v>
      </c>
      <c r="U585" s="1">
        <f>(Table2[[#This Row],[Close Price]]-Table2[[#This Row],[200D EMA]])/Table2[[#This Row],[200D EMA]]</f>
        <v>5.3625992919778431E-2</v>
      </c>
      <c r="V585">
        <v>2.0288891256547998</v>
      </c>
      <c r="W585">
        <v>797</v>
      </c>
      <c r="X585">
        <v>824.95</v>
      </c>
      <c r="Y585">
        <v>797</v>
      </c>
      <c r="Z585">
        <v>892</v>
      </c>
      <c r="AA585">
        <v>775</v>
      </c>
      <c r="AB585">
        <v>900</v>
      </c>
      <c r="AC585" s="1">
        <f>(Table2[[#This Row],[Close Price]]/Table2[[#This Row],[Day Low]])-1</f>
        <v>3.0112923462986219E-2</v>
      </c>
      <c r="AD585" s="1">
        <f>(Table2[[#This Row],[Day High]]/Table2[[#This Row],[Close Price]])-1</f>
        <v>4.8112058465286101E-3</v>
      </c>
      <c r="AE585" s="1">
        <f>(Table2[[#This Row],[Close Price]]/Table2[[#This Row],[Current Week Low]])-1</f>
        <v>3.0112923462986219E-2</v>
      </c>
      <c r="AF585" s="1">
        <f>(Table2[[#This Row],[Current Week High]]/Table2[[#This Row],[Close Price]])-1</f>
        <v>8.6479902557856203E-2</v>
      </c>
      <c r="AG585" s="1">
        <f>(Table2[[#This Row],[Close Price]]/Table2[[#This Row],[Current Month Low]])-1</f>
        <v>5.9354838709677393E-2</v>
      </c>
      <c r="AH585" s="1">
        <f>(Table2[[#This Row],[Current Month High]]/Table2[[#This Row],[Close Price]])-1</f>
        <v>9.6224116930572423E-2</v>
      </c>
      <c r="AI585">
        <v>9.6224116930572396</v>
      </c>
      <c r="AJ585">
        <v>27.286821705426298</v>
      </c>
      <c r="AK585" t="str">
        <f>IF(AND(Table2[[#This Row],[20D EMA]]&gt;Table2[[#This Row],[50D EMA]],Table2[[#This Row],[50D EMA]]&gt;Table2[[#This Row],[200D EMA]]),"Uptrend","Downtrend/NoTrend")</f>
        <v>Uptrend</v>
      </c>
      <c r="AL585">
        <v>7.0000000000000007E-2</v>
      </c>
      <c r="AM585" t="s">
        <v>3191</v>
      </c>
      <c r="AN585">
        <v>-0.03</v>
      </c>
      <c r="AO585" t="s">
        <v>3190</v>
      </c>
      <c r="AP585">
        <v>1.0457212468362001E-2</v>
      </c>
      <c r="AQ585">
        <f>(Table2[[#This Row],[Sharpe Ratio]]-AVERAGE(Table2[Sharpe Ratio]))/_xlfn.STDEV.P(Table2[Sharpe Ratio])</f>
        <v>-0.64829076903097915</v>
      </c>
      <c r="AR5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-2.9482964617416973</v>
      </c>
      <c r="AS585">
        <f>_xlfn.RANK.AVG(Table2[[#This Row],[1Y Return vs Nifty Z-Score]],Table2[1Y Return vs Nifty Z-Score])</f>
        <v>588</v>
      </c>
      <c r="AT585">
        <f>_xlfn.RANK.AVG(Table2[[#This Row],[6M Return vs Nifty Z-Score]],Table2[6M Return vs Nifty Z-Score])</f>
        <v>520</v>
      </c>
      <c r="AU585">
        <f>_xlfn.RANK.AVG(Table2[[#This Row],[Sharpe Ratio Z-Score]],Table2[Sharpe Ratio Z-Score])</f>
        <v>501</v>
      </c>
      <c r="AV585">
        <f>(Table2[[#This Row],[Rank 1Y]]+Table2[[#This Row],[Rank 6M]]+Table2[[#This Row],[Rank Sharpe]])/3</f>
        <v>536.33333333333337</v>
      </c>
    </row>
    <row r="586" spans="1:48" x14ac:dyDescent="0.3">
      <c r="A586" t="s">
        <v>1573</v>
      </c>
      <c r="B586" t="s">
        <v>1574</v>
      </c>
      <c r="C586" t="s">
        <v>609</v>
      </c>
      <c r="D586" t="s">
        <v>609</v>
      </c>
      <c r="E586">
        <v>6247.2130619999998</v>
      </c>
      <c r="F586">
        <v>309.14999999999998</v>
      </c>
      <c r="G586">
        <v>-43.897050110822001</v>
      </c>
      <c r="H586">
        <f>(Table2[[#This Row],[1Y Return vs Nifty]]-AVERAGE(Table2[1Y Return vs Nifty]))/_xlfn.STDEV.P(Table2[1Y Return vs Nifty])</f>
        <v>-1.1552270292429332</v>
      </c>
      <c r="I586">
        <v>-9.1132044322802308</v>
      </c>
      <c r="J586">
        <f>(Table2[[#This Row],[1M Return vs Nifty]]-AVERAGE(Table2[1M Return vs Nifty]))/_xlfn.STDEV.P(Table2[1M Return vs Nifty])</f>
        <v>-1.0214121510536824</v>
      </c>
      <c r="K586">
        <v>-18.235648683885699</v>
      </c>
      <c r="L586">
        <f>(Table2[[#This Row],[6M Return vs Nifty]]-AVERAGE(Table2[6M Return vs Nifty]))/_xlfn.STDEV.P(Table2[6M Return vs Nifty])</f>
        <v>-0.84569394389175623</v>
      </c>
      <c r="M586">
        <v>-1.6792096581240199</v>
      </c>
      <c r="N586">
        <f>(Table2[[#This Row],[1W Return vs Nifty]]-AVERAGE(Table2[1W Return vs Nifty]))/_xlfn.STDEV.P(Table2[1W Return vs Nifty])</f>
        <v>-0.39976544358099142</v>
      </c>
      <c r="O586">
        <v>328.67</v>
      </c>
      <c r="P586">
        <v>342.777612362497</v>
      </c>
      <c r="Q586">
        <v>346.31757474423102</v>
      </c>
      <c r="R586">
        <v>29.107120150812001</v>
      </c>
      <c r="S586" s="1">
        <f>(Table2[[#This Row],[Close Price]]-Table2[[#This Row],[20D EMA]])/Table2[[#This Row],[20D EMA]]</f>
        <v>-5.9390878388657434E-2</v>
      </c>
      <c r="T586" s="1">
        <f>(Table2[[#This Row],[Close Price]]-Table2[[#This Row],[50D EMA]])/Table2[[#This Row],[50D EMA]]</f>
        <v>-9.8103292483801036E-2</v>
      </c>
      <c r="U586" s="1">
        <f>(Table2[[#This Row],[Close Price]]-Table2[[#This Row],[200D EMA]])/Table2[[#This Row],[200D EMA]]</f>
        <v>-0.10732223096584326</v>
      </c>
      <c r="V586">
        <v>0.39290509118817202</v>
      </c>
      <c r="W586">
        <v>305.10000000000002</v>
      </c>
      <c r="X586">
        <v>312.5</v>
      </c>
      <c r="Y586">
        <v>305.10000000000002</v>
      </c>
      <c r="Z586">
        <v>323.64999999999998</v>
      </c>
      <c r="AA586">
        <v>305.10000000000002</v>
      </c>
      <c r="AB586">
        <v>350</v>
      </c>
      <c r="AC586" s="1">
        <f>(Table2[[#This Row],[Close Price]]/Table2[[#This Row],[Day Low]])-1</f>
        <v>1.327433628318575E-2</v>
      </c>
      <c r="AD586" s="1">
        <f>(Table2[[#This Row],[Day High]]/Table2[[#This Row],[Close Price]])-1</f>
        <v>1.0836163674591726E-2</v>
      </c>
      <c r="AE586" s="1">
        <f>(Table2[[#This Row],[Close Price]]/Table2[[#This Row],[Current Week Low]])-1</f>
        <v>1.327433628318575E-2</v>
      </c>
      <c r="AF586" s="1">
        <f>(Table2[[#This Row],[Current Week High]]/Table2[[#This Row],[Close Price]])-1</f>
        <v>4.6902797994501144E-2</v>
      </c>
      <c r="AG586" s="1">
        <f>(Table2[[#This Row],[Close Price]]/Table2[[#This Row],[Current Month Low]])-1</f>
        <v>1.327433628318575E-2</v>
      </c>
      <c r="AH586" s="1">
        <f>(Table2[[#This Row],[Current Month High]]/Table2[[#This Row],[Close Price]])-1</f>
        <v>0.13213650331554261</v>
      </c>
      <c r="AI586">
        <v>41.339155749636099</v>
      </c>
      <c r="AJ586">
        <v>15.4621848739495</v>
      </c>
      <c r="AK586" t="str">
        <f>IF(AND(Table2[[#This Row],[20D EMA]]&gt;Table2[[#This Row],[50D EMA]],Table2[[#This Row],[50D EMA]]&gt;Table2[[#This Row],[200D EMA]]),"Uptrend","Downtrend/NoTrend")</f>
        <v>Downtrend/NoTrend</v>
      </c>
      <c r="AL586">
        <v>-0.19</v>
      </c>
      <c r="AM586" t="s">
        <v>3190</v>
      </c>
      <c r="AN586">
        <v>-9.7200000000000006</v>
      </c>
      <c r="AO586" t="s">
        <v>3190</v>
      </c>
      <c r="AP586">
        <v>7.7463963370075994E-2</v>
      </c>
      <c r="AQ586">
        <f>(Table2[[#This Row],[Sharpe Ratio]]-AVERAGE(Table2[Sharpe Ratio]))/_xlfn.STDEV.P(Table2[Sharpe Ratio])</f>
        <v>0.13687422023400825</v>
      </c>
      <c r="AR5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6">
        <f>_xlfn.RANK.AVG(Table2[[#This Row],[1Y Return vs Nifty Z-Score]],Table2[1Y Return vs Nifty Z-Score])</f>
        <v>695</v>
      </c>
      <c r="AT586">
        <f>_xlfn.RANK.AVG(Table2[[#This Row],[6M Return vs Nifty Z-Score]],Table2[6M Return vs Nifty Z-Score])</f>
        <v>613</v>
      </c>
      <c r="AU586">
        <f>_xlfn.RANK.AVG(Table2[[#This Row],[Sharpe Ratio Z-Score]],Table2[Sharpe Ratio Z-Score])</f>
        <v>303</v>
      </c>
      <c r="AV586">
        <f>(Table2[[#This Row],[Rank 1Y]]+Table2[[#This Row],[Rank 6M]]+Table2[[#This Row],[Rank Sharpe]])/3</f>
        <v>537</v>
      </c>
    </row>
    <row r="587" spans="1:48" x14ac:dyDescent="0.3">
      <c r="A587" t="s">
        <v>1090</v>
      </c>
      <c r="B587" t="s">
        <v>1091</v>
      </c>
      <c r="C587" t="s">
        <v>3144</v>
      </c>
      <c r="D587" t="s">
        <v>278</v>
      </c>
      <c r="E587">
        <v>12035.477303199999</v>
      </c>
      <c r="F587">
        <v>858.75</v>
      </c>
      <c r="G587">
        <v>-2.5553377960206798</v>
      </c>
      <c r="H587">
        <f>(Table2[[#This Row],[1Y Return vs Nifty]]-AVERAGE(Table2[1Y Return vs Nifty]))/_xlfn.STDEV.P(Table2[1Y Return vs Nifty])</f>
        <v>-0.45082482372968807</v>
      </c>
      <c r="I587">
        <v>-10.1391590609581</v>
      </c>
      <c r="J587">
        <f>(Table2[[#This Row],[1M Return vs Nifty]]-AVERAGE(Table2[1M Return vs Nifty]))/_xlfn.STDEV.P(Table2[1M Return vs Nifty])</f>
        <v>-1.1394907224037185</v>
      </c>
      <c r="K587">
        <v>-28.0788140190467</v>
      </c>
      <c r="L587">
        <f>(Table2[[#This Row],[6M Return vs Nifty]]-AVERAGE(Table2[6M Return vs Nifty]))/_xlfn.STDEV.P(Table2[6M Return vs Nifty])</f>
        <v>-1.158323332717673</v>
      </c>
      <c r="M587">
        <v>-1.6879018619188499</v>
      </c>
      <c r="N587">
        <f>(Table2[[#This Row],[1W Return vs Nifty]]-AVERAGE(Table2[1W Return vs Nifty]))/_xlfn.STDEV.P(Table2[1W Return vs Nifty])</f>
        <v>-0.40167991129655856</v>
      </c>
      <c r="O587">
        <v>911.69</v>
      </c>
      <c r="P587">
        <v>947.34024174204706</v>
      </c>
      <c r="Q587">
        <v>934.19649475002598</v>
      </c>
      <c r="R587">
        <v>32.0591916795629</v>
      </c>
      <c r="S587" s="1">
        <f>(Table2[[#This Row],[Close Price]]-Table2[[#This Row],[20D EMA]])/Table2[[#This Row],[20D EMA]]</f>
        <v>-5.8067983634788198E-2</v>
      </c>
      <c r="T587" s="1">
        <f>(Table2[[#This Row],[Close Price]]-Table2[[#This Row],[50D EMA]])/Table2[[#This Row],[50D EMA]]</f>
        <v>-9.3514703417581044E-2</v>
      </c>
      <c r="U587" s="1">
        <f>(Table2[[#This Row],[Close Price]]-Table2[[#This Row],[200D EMA]])/Table2[[#This Row],[200D EMA]]</f>
        <v>-8.0760841187071775E-2</v>
      </c>
      <c r="V587">
        <v>0.83291886586163399</v>
      </c>
      <c r="W587">
        <v>854</v>
      </c>
      <c r="X587">
        <v>871</v>
      </c>
      <c r="Y587">
        <v>854</v>
      </c>
      <c r="Z587">
        <v>908.9</v>
      </c>
      <c r="AA587">
        <v>854</v>
      </c>
      <c r="AB587">
        <v>973.2</v>
      </c>
      <c r="AC587" s="1">
        <f>(Table2[[#This Row],[Close Price]]/Table2[[#This Row],[Day Low]])-1</f>
        <v>5.5620608899298318E-3</v>
      </c>
      <c r="AD587" s="1">
        <f>(Table2[[#This Row],[Day High]]/Table2[[#This Row],[Close Price]])-1</f>
        <v>1.4264919941775922E-2</v>
      </c>
      <c r="AE587" s="1">
        <f>(Table2[[#This Row],[Close Price]]/Table2[[#This Row],[Current Week Low]])-1</f>
        <v>5.5620608899298318E-3</v>
      </c>
      <c r="AF587" s="1">
        <f>(Table2[[#This Row],[Current Week High]]/Table2[[#This Row],[Close Price]])-1</f>
        <v>5.8398835516739522E-2</v>
      </c>
      <c r="AG587" s="1">
        <f>(Table2[[#This Row],[Close Price]]/Table2[[#This Row],[Current Month Low]])-1</f>
        <v>5.5620608899298318E-3</v>
      </c>
      <c r="AH587" s="1">
        <f>(Table2[[#This Row],[Current Month High]]/Table2[[#This Row],[Close Price]])-1</f>
        <v>0.13327510917030572</v>
      </c>
      <c r="AI587">
        <v>39.621542940320197</v>
      </c>
      <c r="AJ587">
        <v>37.4</v>
      </c>
      <c r="AK587" t="str">
        <f>IF(AND(Table2[[#This Row],[20D EMA]]&gt;Table2[[#This Row],[50D EMA]],Table2[[#This Row],[50D EMA]]&gt;Table2[[#This Row],[200D EMA]]),"Uptrend","Downtrend/NoTrend")</f>
        <v>Downtrend/NoTrend</v>
      </c>
      <c r="AL587">
        <v>-0.14000000000000001</v>
      </c>
      <c r="AM587" t="s">
        <v>3190</v>
      </c>
      <c r="AN587">
        <v>-7.22</v>
      </c>
      <c r="AO587" t="s">
        <v>3190</v>
      </c>
      <c r="AP587">
        <v>2.2532843284455002E-2</v>
      </c>
      <c r="AQ587">
        <f>(Table2[[#This Row],[Sharpe Ratio]]-AVERAGE(Table2[Sharpe Ratio]))/_xlfn.STDEV.P(Table2[Sharpe Ratio])</f>
        <v>-0.50679215266032507</v>
      </c>
      <c r="AR5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7">
        <f>_xlfn.RANK.AVG(Table2[[#This Row],[1Y Return vs Nifty Z-Score]],Table2[1Y Return vs Nifty Z-Score])</f>
        <v>462</v>
      </c>
      <c r="AT587">
        <f>_xlfn.RANK.AVG(Table2[[#This Row],[6M Return vs Nifty Z-Score]],Table2[6M Return vs Nifty Z-Score])</f>
        <v>690</v>
      </c>
      <c r="AU587">
        <f>_xlfn.RANK.AVG(Table2[[#This Row],[Sharpe Ratio Z-Score]],Table2[Sharpe Ratio Z-Score])</f>
        <v>465</v>
      </c>
      <c r="AV587">
        <f>(Table2[[#This Row],[Rank 1Y]]+Table2[[#This Row],[Rank 6M]]+Table2[[#This Row],[Rank Sharpe]])/3</f>
        <v>539</v>
      </c>
    </row>
    <row r="588" spans="1:48" x14ac:dyDescent="0.3">
      <c r="A588" t="s">
        <v>1727</v>
      </c>
      <c r="B588" t="s">
        <v>1728</v>
      </c>
      <c r="C588" t="s">
        <v>3159</v>
      </c>
      <c r="D588" t="s">
        <v>448</v>
      </c>
      <c r="E588">
        <v>4855.5033401199998</v>
      </c>
      <c r="F588">
        <v>875.8</v>
      </c>
      <c r="G588">
        <v>-17.1868819163906</v>
      </c>
      <c r="H588">
        <f>(Table2[[#This Row],[1Y Return vs Nifty]]-AVERAGE(Table2[1Y Return vs Nifty]))/_xlfn.STDEV.P(Table2[1Y Return vs Nifty])</f>
        <v>-0.70012489794947208</v>
      </c>
      <c r="I588">
        <v>-3.5070455867955199</v>
      </c>
      <c r="J588">
        <f>(Table2[[#This Row],[1M Return vs Nifty]]-AVERAGE(Table2[1M Return vs Nifty]))/_xlfn.STDEV.P(Table2[1M Return vs Nifty])</f>
        <v>-0.37619138910900668</v>
      </c>
      <c r="K588">
        <v>6.21084836158904</v>
      </c>
      <c r="L588">
        <f>(Table2[[#This Row],[6M Return vs Nifty]]-AVERAGE(Table2[6M Return vs Nifty]))/_xlfn.STDEV.P(Table2[6M Return vs Nifty])</f>
        <v>-6.9247224769737645E-2</v>
      </c>
      <c r="M588">
        <v>2.8972441149088599</v>
      </c>
      <c r="N588">
        <f>(Table2[[#This Row],[1W Return vs Nifty]]-AVERAGE(Table2[1W Return vs Nifty]))/_xlfn.STDEV.P(Table2[1W Return vs Nifty])</f>
        <v>0.60820367530552266</v>
      </c>
      <c r="O588">
        <v>879.6</v>
      </c>
      <c r="P588">
        <v>879.02652357529803</v>
      </c>
      <c r="Q588">
        <v>821.40969041698202</v>
      </c>
      <c r="R588">
        <v>52.880155076246801</v>
      </c>
      <c r="S588" s="1">
        <f>(Table2[[#This Row],[Close Price]]-Table2[[#This Row],[20D EMA]])/Table2[[#This Row],[20D EMA]]</f>
        <v>-4.3201455206913009E-3</v>
      </c>
      <c r="T588" s="1">
        <f>(Table2[[#This Row],[Close Price]]-Table2[[#This Row],[50D EMA]])/Table2[[#This Row],[50D EMA]]</f>
        <v>-3.6705645265113413E-3</v>
      </c>
      <c r="U588" s="1">
        <f>(Table2[[#This Row],[Close Price]]-Table2[[#This Row],[200D EMA]])/Table2[[#This Row],[200D EMA]]</f>
        <v>6.6215811935950178E-2</v>
      </c>
      <c r="V588">
        <v>0.337465870975385</v>
      </c>
      <c r="W588">
        <v>858</v>
      </c>
      <c r="X588">
        <v>895.95</v>
      </c>
      <c r="Y588">
        <v>850</v>
      </c>
      <c r="Z588">
        <v>897.95</v>
      </c>
      <c r="AA588">
        <v>821</v>
      </c>
      <c r="AB588">
        <v>916.2</v>
      </c>
      <c r="AC588" s="1">
        <f>(Table2[[#This Row],[Close Price]]/Table2[[#This Row],[Day Low]])-1</f>
        <v>2.0745920745920632E-2</v>
      </c>
      <c r="AD588" s="1">
        <f>(Table2[[#This Row],[Day High]]/Table2[[#This Row],[Close Price]])-1</f>
        <v>2.30075359671158E-2</v>
      </c>
      <c r="AE588" s="1">
        <f>(Table2[[#This Row],[Close Price]]/Table2[[#This Row],[Current Week Low]])-1</f>
        <v>3.0352941176470472E-2</v>
      </c>
      <c r="AF588" s="1">
        <f>(Table2[[#This Row],[Current Week High]]/Table2[[#This Row],[Close Price]])-1</f>
        <v>2.529116236583695E-2</v>
      </c>
      <c r="AG588" s="1">
        <f>(Table2[[#This Row],[Close Price]]/Table2[[#This Row],[Current Month Low]])-1</f>
        <v>6.6747868453105985E-2</v>
      </c>
      <c r="AH588" s="1">
        <f>(Table2[[#This Row],[Current Month High]]/Table2[[#This Row],[Close Price]])-1</f>
        <v>4.6129253254167724E-2</v>
      </c>
      <c r="AI588">
        <v>11.064169901804</v>
      </c>
      <c r="AJ588">
        <v>33.313037521881398</v>
      </c>
      <c r="AK588" t="str">
        <f>IF(AND(Table2[[#This Row],[20D EMA]]&gt;Table2[[#This Row],[50D EMA]],Table2[[#This Row],[50D EMA]]&gt;Table2[[#This Row],[200D EMA]]),"Uptrend","Downtrend/NoTrend")</f>
        <v>Uptrend</v>
      </c>
      <c r="AL588">
        <v>0.09</v>
      </c>
      <c r="AM588" t="s">
        <v>3191</v>
      </c>
      <c r="AN588">
        <v>-3.31</v>
      </c>
      <c r="AO588" t="s">
        <v>3190</v>
      </c>
      <c r="AP588">
        <v>-0.127688408774428</v>
      </c>
      <c r="AQ588">
        <f>(Table2[[#This Row],[Sharpe Ratio]]-AVERAGE(Table2[Sharpe Ratio]))/_xlfn.STDEV.P(Table2[Sharpe Ratio])</f>
        <v>-2.2670396825427024</v>
      </c>
      <c r="AR5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-2.8043995190653965</v>
      </c>
      <c r="AS588">
        <f>_xlfn.RANK.AVG(Table2[[#This Row],[1Y Return vs Nifty Z-Score]],Table2[1Y Return vs Nifty Z-Score])</f>
        <v>554</v>
      </c>
      <c r="AT588">
        <f>_xlfn.RANK.AVG(Table2[[#This Row],[6M Return vs Nifty Z-Score]],Table2[6M Return vs Nifty Z-Score])</f>
        <v>339</v>
      </c>
      <c r="AU588">
        <f>_xlfn.RANK.AVG(Table2[[#This Row],[Sharpe Ratio Z-Score]],Table2[Sharpe Ratio Z-Score])</f>
        <v>729</v>
      </c>
      <c r="AV588">
        <f>(Table2[[#This Row],[Rank 1Y]]+Table2[[#This Row],[Rank 6M]]+Table2[[#This Row],[Rank Sharpe]])/3</f>
        <v>540.66666666666663</v>
      </c>
    </row>
    <row r="589" spans="1:48" x14ac:dyDescent="0.3">
      <c r="A589" t="s">
        <v>1387</v>
      </c>
      <c r="B589" t="s">
        <v>1388</v>
      </c>
      <c r="C589" t="s">
        <v>3154</v>
      </c>
      <c r="D589" t="s">
        <v>458</v>
      </c>
      <c r="E589">
        <v>8119.6846749399901</v>
      </c>
      <c r="F589">
        <v>605.04999999999995</v>
      </c>
      <c r="G589">
        <v>-37.507282986352401</v>
      </c>
      <c r="H589">
        <f>(Table2[[#This Row],[1Y Return vs Nifty]]-AVERAGE(Table2[1Y Return vs Nifty]))/_xlfn.STDEV.P(Table2[1Y Return vs Nifty])</f>
        <v>-1.0463547594898257</v>
      </c>
      <c r="I589">
        <v>-7.7660221612962799</v>
      </c>
      <c r="J589">
        <f>(Table2[[#This Row],[1M Return vs Nifty]]-AVERAGE(Table2[1M Return vs Nifty]))/_xlfn.STDEV.P(Table2[1M Return vs Nifty])</f>
        <v>-0.86636303537214676</v>
      </c>
      <c r="K589">
        <v>-42.9612813534008</v>
      </c>
      <c r="L589">
        <f>(Table2[[#This Row],[6M Return vs Nifty]]-AVERAGE(Table2[6M Return vs Nifty]))/_xlfn.STDEV.P(Table2[6M Return vs Nifty])</f>
        <v>-1.6310063069983938</v>
      </c>
      <c r="M589">
        <v>-2.7305086702235801</v>
      </c>
      <c r="N589">
        <f>(Table2[[#This Row],[1W Return vs Nifty]]-AVERAGE(Table2[1W Return vs Nifty]))/_xlfn.STDEV.P(Table2[1W Return vs Nifty])</f>
        <v>-0.63131523987883398</v>
      </c>
      <c r="O589">
        <v>625.11</v>
      </c>
      <c r="P589">
        <v>640.47052303715805</v>
      </c>
      <c r="Q589">
        <v>700.84227684660596</v>
      </c>
      <c r="R589">
        <v>30.834383594763299</v>
      </c>
      <c r="S589" s="1">
        <f>(Table2[[#This Row],[Close Price]]-Table2[[#This Row],[20D EMA]])/Table2[[#This Row],[20D EMA]]</f>
        <v>-3.2090352098030843E-2</v>
      </c>
      <c r="T589" s="1">
        <f>(Table2[[#This Row],[Close Price]]-Table2[[#This Row],[50D EMA]])/Table2[[#This Row],[50D EMA]]</f>
        <v>-5.530390824107155E-2</v>
      </c>
      <c r="U589" s="1">
        <f>(Table2[[#This Row],[Close Price]]-Table2[[#This Row],[200D EMA]])/Table2[[#This Row],[200D EMA]]</f>
        <v>-0.13668164722827095</v>
      </c>
      <c r="V589">
        <v>0.58330614200353403</v>
      </c>
      <c r="W589">
        <v>592.29999999999995</v>
      </c>
      <c r="X589">
        <v>607</v>
      </c>
      <c r="Y589">
        <v>592.29999999999995</v>
      </c>
      <c r="Z589">
        <v>624.15</v>
      </c>
      <c r="AA589">
        <v>592.29999999999995</v>
      </c>
      <c r="AB589">
        <v>655.8</v>
      </c>
      <c r="AC589" s="1">
        <f>(Table2[[#This Row],[Close Price]]/Table2[[#This Row],[Day Low]])-1</f>
        <v>2.1526253587708988E-2</v>
      </c>
      <c r="AD589" s="1">
        <f>(Table2[[#This Row],[Day High]]/Table2[[#This Row],[Close Price]])-1</f>
        <v>3.2228741426330032E-3</v>
      </c>
      <c r="AE589" s="1">
        <f>(Table2[[#This Row],[Close Price]]/Table2[[#This Row],[Current Week Low]])-1</f>
        <v>2.1526253587708988E-2</v>
      </c>
      <c r="AF589" s="1">
        <f>(Table2[[#This Row],[Current Week High]]/Table2[[#This Row],[Close Price]])-1</f>
        <v>3.1567639038096118E-2</v>
      </c>
      <c r="AG589" s="1">
        <f>(Table2[[#This Row],[Close Price]]/Table2[[#This Row],[Current Month Low]])-1</f>
        <v>2.1526253587708988E-2</v>
      </c>
      <c r="AH589" s="1">
        <f>(Table2[[#This Row],[Current Month High]]/Table2[[#This Row],[Close Price]])-1</f>
        <v>8.3877365506982882E-2</v>
      </c>
      <c r="AI589">
        <v>81.307329972729505</v>
      </c>
      <c r="AJ589">
        <v>6.2889767237593199</v>
      </c>
      <c r="AK589" t="str">
        <f>IF(AND(Table2[[#This Row],[20D EMA]]&gt;Table2[[#This Row],[50D EMA]],Table2[[#This Row],[50D EMA]]&gt;Table2[[#This Row],[200D EMA]]),"Uptrend","Downtrend/NoTrend")</f>
        <v>Downtrend/NoTrend</v>
      </c>
      <c r="AL589">
        <v>-0.08</v>
      </c>
      <c r="AM589" t="s">
        <v>3190</v>
      </c>
      <c r="AN589">
        <v>-6.22</v>
      </c>
      <c r="AO589" t="s">
        <v>3190</v>
      </c>
      <c r="AP589">
        <v>0.102407713224209</v>
      </c>
      <c r="AQ589">
        <f>(Table2[[#This Row],[Sharpe Ratio]]-AVERAGE(Table2[Sharpe Ratio]))/_xlfn.STDEV.P(Table2[Sharpe Ratio])</f>
        <v>0.42915759202704201</v>
      </c>
      <c r="AR5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89">
        <f>_xlfn.RANK.AVG(Table2[[#This Row],[1Y Return vs Nifty Z-Score]],Table2[1Y Return vs Nifty Z-Score])</f>
        <v>670</v>
      </c>
      <c r="AT589">
        <f>_xlfn.RANK.AVG(Table2[[#This Row],[6M Return vs Nifty Z-Score]],Table2[6M Return vs Nifty Z-Score])</f>
        <v>726</v>
      </c>
      <c r="AU589">
        <f>_xlfn.RANK.AVG(Table2[[#This Row],[Sharpe Ratio Z-Score]],Table2[Sharpe Ratio Z-Score])</f>
        <v>227</v>
      </c>
      <c r="AV589">
        <f>(Table2[[#This Row],[Rank 1Y]]+Table2[[#This Row],[Rank 6M]]+Table2[[#This Row],[Rank Sharpe]])/3</f>
        <v>541</v>
      </c>
    </row>
    <row r="590" spans="1:48" x14ac:dyDescent="0.3">
      <c r="A590" t="s">
        <v>658</v>
      </c>
      <c r="B590" t="s">
        <v>659</v>
      </c>
      <c r="C590" t="s">
        <v>3149</v>
      </c>
      <c r="D590" t="s">
        <v>275</v>
      </c>
      <c r="E590">
        <v>28949.407779599998</v>
      </c>
      <c r="F590">
        <v>1067.75</v>
      </c>
      <c r="G590">
        <v>11.7736820556184</v>
      </c>
      <c r="H590">
        <f>(Table2[[#This Row],[1Y Return vs Nifty]]-AVERAGE(Table2[1Y Return vs Nifty]))/_xlfn.STDEV.P(Table2[1Y Return vs Nifty])</f>
        <v>-0.20667931980183157</v>
      </c>
      <c r="I590">
        <v>-2.10215289142538</v>
      </c>
      <c r="J590">
        <f>(Table2[[#This Row],[1M Return vs Nifty]]-AVERAGE(Table2[1M Return vs Nifty]))/_xlfn.STDEV.P(Table2[1M Return vs Nifty])</f>
        <v>-0.21450029894531766</v>
      </c>
      <c r="K590">
        <v>-35.223775182201102</v>
      </c>
      <c r="L590">
        <f>(Table2[[#This Row],[6M Return vs Nifty]]-AVERAGE(Table2[6M Return vs Nifty]))/_xlfn.STDEV.P(Table2[6M Return vs Nifty])</f>
        <v>-1.3852548903582553</v>
      </c>
      <c r="M590">
        <v>3.7773208172349002</v>
      </c>
      <c r="N590">
        <f>(Table2[[#This Row],[1W Return vs Nifty]]-AVERAGE(Table2[1W Return vs Nifty]))/_xlfn.STDEV.P(Table2[1W Return vs Nifty])</f>
        <v>0.80204156424550876</v>
      </c>
      <c r="O590">
        <v>1054.05</v>
      </c>
      <c r="P590">
        <v>1090.8830084035601</v>
      </c>
      <c r="Q590">
        <v>1118.3275561393</v>
      </c>
      <c r="R590">
        <v>60.562771083380099</v>
      </c>
      <c r="S590" s="1">
        <f>(Table2[[#This Row],[Close Price]]-Table2[[#This Row],[20D EMA]])/Table2[[#This Row],[20D EMA]]</f>
        <v>1.2997485887766278E-2</v>
      </c>
      <c r="T590" s="1">
        <f>(Table2[[#This Row],[Close Price]]-Table2[[#This Row],[50D EMA]])/Table2[[#This Row],[50D EMA]]</f>
        <v>-2.1205764711115838E-2</v>
      </c>
      <c r="U590" s="1">
        <f>(Table2[[#This Row],[Close Price]]-Table2[[#This Row],[200D EMA]])/Table2[[#This Row],[200D EMA]]</f>
        <v>-4.5226066246551469E-2</v>
      </c>
      <c r="V590">
        <v>1.37854465299614</v>
      </c>
      <c r="W590">
        <v>1055.8</v>
      </c>
      <c r="X590">
        <v>1094</v>
      </c>
      <c r="Y590">
        <v>1032</v>
      </c>
      <c r="Z590">
        <v>1117.95</v>
      </c>
      <c r="AA590">
        <v>935.5</v>
      </c>
      <c r="AB590">
        <v>1117.95</v>
      </c>
      <c r="AC590" s="1">
        <f>(Table2[[#This Row],[Close Price]]/Table2[[#This Row],[Day Low]])-1</f>
        <v>1.1318431521121441E-2</v>
      </c>
      <c r="AD590" s="1">
        <f>(Table2[[#This Row],[Day High]]/Table2[[#This Row],[Close Price]])-1</f>
        <v>2.4584406462186736E-2</v>
      </c>
      <c r="AE590" s="1">
        <f>(Table2[[#This Row],[Close Price]]/Table2[[#This Row],[Current Week Low]])-1</f>
        <v>3.4641472868216949E-2</v>
      </c>
      <c r="AF590" s="1">
        <f>(Table2[[#This Row],[Current Week High]]/Table2[[#This Row],[Close Price]])-1</f>
        <v>4.701475064387739E-2</v>
      </c>
      <c r="AG590" s="1">
        <f>(Table2[[#This Row],[Close Price]]/Table2[[#This Row],[Current Month Low]])-1</f>
        <v>0.14136825227151251</v>
      </c>
      <c r="AH590" s="1">
        <f>(Table2[[#This Row],[Current Month High]]/Table2[[#This Row],[Close Price]])-1</f>
        <v>4.701475064387739E-2</v>
      </c>
      <c r="AI590">
        <v>41.784125497541503</v>
      </c>
      <c r="AJ590">
        <v>50.812146892655299</v>
      </c>
      <c r="AK590" t="str">
        <f>IF(AND(Table2[[#This Row],[20D EMA]]&gt;Table2[[#This Row],[50D EMA]],Table2[[#This Row],[50D EMA]]&gt;Table2[[#This Row],[200D EMA]]),"Uptrend","Downtrend/NoTrend")</f>
        <v>Downtrend/NoTrend</v>
      </c>
      <c r="AL590">
        <v>-0.2</v>
      </c>
      <c r="AM590" t="s">
        <v>3190</v>
      </c>
      <c r="AN590">
        <v>6.71</v>
      </c>
      <c r="AO590" t="s">
        <v>3191</v>
      </c>
      <c r="AQ590">
        <f>(Table2[[#This Row],[Sharpe Ratio]]-AVERAGE(Table2[Sharpe Ratio]))/_xlfn.STDEV.P(Table2[Sharpe Ratio])</f>
        <v>-0.77082524510946515</v>
      </c>
      <c r="AR5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0">
        <f>_xlfn.RANK.AVG(Table2[[#This Row],[1Y Return vs Nifty Z-Score]],Table2[1Y Return vs Nifty Z-Score])</f>
        <v>365</v>
      </c>
      <c r="AT590">
        <f>_xlfn.RANK.AVG(Table2[[#This Row],[6M Return vs Nifty Z-Score]],Table2[6M Return vs Nifty Z-Score])</f>
        <v>712</v>
      </c>
      <c r="AU590">
        <f>_xlfn.RANK.AVG(Table2[[#This Row],[Sharpe Ratio Z-Score]],Table2[Sharpe Ratio Z-Score])</f>
        <v>548.5</v>
      </c>
      <c r="AV590">
        <f>(Table2[[#This Row],[Rank 1Y]]+Table2[[#This Row],[Rank 6M]]+Table2[[#This Row],[Rank Sharpe]])/3</f>
        <v>541.83333333333337</v>
      </c>
    </row>
    <row r="591" spans="1:48" x14ac:dyDescent="0.3">
      <c r="A591" t="s">
        <v>1445</v>
      </c>
      <c r="B591" t="s">
        <v>1446</v>
      </c>
      <c r="C591" t="s">
        <v>3155</v>
      </c>
      <c r="D591" t="s">
        <v>95</v>
      </c>
      <c r="E591">
        <v>7438.1594980500004</v>
      </c>
      <c r="F591">
        <v>1566.9</v>
      </c>
      <c r="G591">
        <v>-18.919432970193199</v>
      </c>
      <c r="H591">
        <f>(Table2[[#This Row],[1Y Return vs Nifty]]-AVERAGE(Table2[1Y Return vs Nifty]))/_xlfn.STDEV.P(Table2[1Y Return vs Nifty])</f>
        <v>-0.72964502943725051</v>
      </c>
      <c r="I591">
        <v>5.8169997102430102</v>
      </c>
      <c r="J591">
        <f>(Table2[[#This Row],[1M Return vs Nifty]]-AVERAGE(Table2[1M Return vs Nifty]))/_xlfn.STDEV.P(Table2[1M Return vs Nifty])</f>
        <v>0.69692619046284365</v>
      </c>
      <c r="K591">
        <v>6.10275491103324</v>
      </c>
      <c r="L591">
        <f>(Table2[[#This Row],[6M Return vs Nifty]]-AVERAGE(Table2[6M Return vs Nifty]))/_xlfn.STDEV.P(Table2[6M Return vs Nifty])</f>
        <v>-7.2680387602290175E-2</v>
      </c>
      <c r="M591">
        <v>7.13041730844827</v>
      </c>
      <c r="N591">
        <f>(Table2[[#This Row],[1W Return vs Nifty]]-AVERAGE(Table2[1W Return vs Nifty]))/_xlfn.STDEV.P(Table2[1W Return vs Nifty])</f>
        <v>1.5405648583527602</v>
      </c>
      <c r="O591">
        <v>1499.85</v>
      </c>
      <c r="P591">
        <v>1479.6928061129699</v>
      </c>
      <c r="Q591">
        <v>1440.70401310279</v>
      </c>
      <c r="R591">
        <v>71.203247323404199</v>
      </c>
      <c r="S591" s="1">
        <f>(Table2[[#This Row],[Close Price]]-Table2[[#This Row],[20D EMA]])/Table2[[#This Row],[20D EMA]]</f>
        <v>4.4704470447044828E-2</v>
      </c>
      <c r="T591" s="1">
        <f>(Table2[[#This Row],[Close Price]]-Table2[[#This Row],[50D EMA]])/Table2[[#This Row],[50D EMA]]</f>
        <v>5.8936012614750892E-2</v>
      </c>
      <c r="U591" s="1">
        <f>(Table2[[#This Row],[Close Price]]-Table2[[#This Row],[200D EMA]])/Table2[[#This Row],[200D EMA]]</f>
        <v>8.7593277834651512E-2</v>
      </c>
      <c r="V591">
        <v>0.34513928790912402</v>
      </c>
      <c r="W591">
        <v>1531.7</v>
      </c>
      <c r="X591">
        <v>1593.9</v>
      </c>
      <c r="Y591">
        <v>1457.05</v>
      </c>
      <c r="Z591">
        <v>1603</v>
      </c>
      <c r="AA591">
        <v>1406.2</v>
      </c>
      <c r="AB591">
        <v>1603</v>
      </c>
      <c r="AC591" s="1">
        <f>(Table2[[#This Row],[Close Price]]/Table2[[#This Row],[Day Low]])-1</f>
        <v>2.2981001501599652E-2</v>
      </c>
      <c r="AD591" s="1">
        <f>(Table2[[#This Row],[Day High]]/Table2[[#This Row],[Close Price]])-1</f>
        <v>1.7231476163124704E-2</v>
      </c>
      <c r="AE591" s="1">
        <f>(Table2[[#This Row],[Close Price]]/Table2[[#This Row],[Current Week Low]])-1</f>
        <v>7.5392059297896497E-2</v>
      </c>
      <c r="AF591" s="1">
        <f>(Table2[[#This Row],[Current Week High]]/Table2[[#This Row],[Close Price]])-1</f>
        <v>2.3039121832918452E-2</v>
      </c>
      <c r="AG591" s="1">
        <f>(Table2[[#This Row],[Close Price]]/Table2[[#This Row],[Current Month Low]])-1</f>
        <v>0.11427961883089188</v>
      </c>
      <c r="AH591" s="1">
        <f>(Table2[[#This Row],[Current Month High]]/Table2[[#This Row],[Close Price]])-1</f>
        <v>2.3039121832918452E-2</v>
      </c>
      <c r="AI591">
        <v>2.3039121832918399</v>
      </c>
      <c r="AJ591">
        <v>25.351999999999901</v>
      </c>
      <c r="AK591" t="str">
        <f>IF(AND(Table2[[#This Row],[20D EMA]]&gt;Table2[[#This Row],[50D EMA]],Table2[[#This Row],[50D EMA]]&gt;Table2[[#This Row],[200D EMA]]),"Uptrend","Downtrend/NoTrend")</f>
        <v>Uptrend</v>
      </c>
      <c r="AL591">
        <v>0.09</v>
      </c>
      <c r="AM591" t="s">
        <v>3191</v>
      </c>
      <c r="AN591">
        <v>4.04</v>
      </c>
      <c r="AO591" t="s">
        <v>3191</v>
      </c>
      <c r="AP591">
        <v>-0.105549000573488</v>
      </c>
      <c r="AQ591">
        <f>(Table2[[#This Row],[Sharpe Ratio]]-AVERAGE(Table2[Sharpe Ratio]))/_xlfn.STDEV.P(Table2[Sharpe Ratio])</f>
        <v>-2.0076167442790362</v>
      </c>
      <c r="AR5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-0.5724511125029732</v>
      </c>
      <c r="AS591">
        <f>_xlfn.RANK.AVG(Table2[[#This Row],[1Y Return vs Nifty Z-Score]],Table2[1Y Return vs Nifty Z-Score])</f>
        <v>567</v>
      </c>
      <c r="AT591">
        <f>_xlfn.RANK.AVG(Table2[[#This Row],[6M Return vs Nifty Z-Score]],Table2[6M Return vs Nifty Z-Score])</f>
        <v>341</v>
      </c>
      <c r="AU591">
        <f>_xlfn.RANK.AVG(Table2[[#This Row],[Sharpe Ratio Z-Score]],Table2[Sharpe Ratio Z-Score])</f>
        <v>720</v>
      </c>
      <c r="AV591">
        <f>(Table2[[#This Row],[Rank 1Y]]+Table2[[#This Row],[Rank 6M]]+Table2[[#This Row],[Rank Sharpe]])/3</f>
        <v>542.66666666666663</v>
      </c>
    </row>
    <row r="592" spans="1:48" x14ac:dyDescent="0.3">
      <c r="A592" t="s">
        <v>831</v>
      </c>
      <c r="B592" t="s">
        <v>832</v>
      </c>
      <c r="C592" t="s">
        <v>3155</v>
      </c>
      <c r="D592" t="s">
        <v>37</v>
      </c>
      <c r="E592">
        <v>19349.528978400002</v>
      </c>
      <c r="F592">
        <v>869.7</v>
      </c>
      <c r="G592">
        <v>-16.495826827849001</v>
      </c>
      <c r="H592">
        <f>(Table2[[#This Row],[1Y Return vs Nifty]]-AVERAGE(Table2[1Y Return vs Nifty]))/_xlfn.STDEV.P(Table2[1Y Return vs Nifty])</f>
        <v>-0.68835033174879789</v>
      </c>
      <c r="I592">
        <v>0.83941564090357101</v>
      </c>
      <c r="J592">
        <f>(Table2[[#This Row],[1M Return vs Nifty]]-AVERAGE(Table2[1M Return vs Nifty]))/_xlfn.STDEV.P(Table2[1M Return vs Nifty])</f>
        <v>0.1240489898017209</v>
      </c>
      <c r="K592">
        <v>-11.4768186906881</v>
      </c>
      <c r="L592">
        <f>(Table2[[#This Row],[6M Return vs Nifty]]-AVERAGE(Table2[6M Return vs Nifty]))/_xlfn.STDEV.P(Table2[6M Return vs Nifty])</f>
        <v>-0.63102632245054058</v>
      </c>
      <c r="M592">
        <v>-1.6267632753966099</v>
      </c>
      <c r="N592">
        <f>(Table2[[#This Row],[1W Return vs Nifty]]-AVERAGE(Table2[1W Return vs Nifty]))/_xlfn.STDEV.P(Table2[1W Return vs Nifty])</f>
        <v>-0.38821406847521855</v>
      </c>
      <c r="O592">
        <v>886.23</v>
      </c>
      <c r="P592">
        <v>894.82091585561705</v>
      </c>
      <c r="Q592">
        <v>868.60544440834894</v>
      </c>
      <c r="R592">
        <v>40.706033940150597</v>
      </c>
      <c r="S592" s="1">
        <f>(Table2[[#This Row],[Close Price]]-Table2[[#This Row],[20D EMA]])/Table2[[#This Row],[20D EMA]]</f>
        <v>-1.8652042923394573E-2</v>
      </c>
      <c r="T592" s="1">
        <f>(Table2[[#This Row],[Close Price]]-Table2[[#This Row],[50D EMA]])/Table2[[#This Row],[50D EMA]]</f>
        <v>-2.8073679783844434E-2</v>
      </c>
      <c r="U592" s="1">
        <f>(Table2[[#This Row],[Close Price]]-Table2[[#This Row],[200D EMA]])/Table2[[#This Row],[200D EMA]]</f>
        <v>1.2601297846994942E-3</v>
      </c>
      <c r="V592">
        <v>0.45052200189784303</v>
      </c>
      <c r="W592">
        <v>861.05</v>
      </c>
      <c r="X592">
        <v>875.4</v>
      </c>
      <c r="Y592">
        <v>861.05</v>
      </c>
      <c r="Z592">
        <v>899</v>
      </c>
      <c r="AA592">
        <v>861.05</v>
      </c>
      <c r="AB592">
        <v>913.35</v>
      </c>
      <c r="AC592" s="1">
        <f>(Table2[[#This Row],[Close Price]]/Table2[[#This Row],[Day Low]])-1</f>
        <v>1.004587422333203E-2</v>
      </c>
      <c r="AD592" s="1">
        <f>(Table2[[#This Row],[Day High]]/Table2[[#This Row],[Close Price]])-1</f>
        <v>6.553984132459334E-3</v>
      </c>
      <c r="AE592" s="1">
        <f>(Table2[[#This Row],[Close Price]]/Table2[[#This Row],[Current Week Low]])-1</f>
        <v>1.004587422333203E-2</v>
      </c>
      <c r="AF592" s="1">
        <f>(Table2[[#This Row],[Current Week High]]/Table2[[#This Row],[Close Price]])-1</f>
        <v>3.3689778084396771E-2</v>
      </c>
      <c r="AG592" s="1">
        <f>(Table2[[#This Row],[Close Price]]/Table2[[#This Row],[Current Month Low]])-1</f>
        <v>1.004587422333203E-2</v>
      </c>
      <c r="AH592" s="1">
        <f>(Table2[[#This Row],[Current Month High]]/Table2[[#This Row],[Close Price]])-1</f>
        <v>5.0189720593307952E-2</v>
      </c>
      <c r="AI592">
        <v>17.8567322065079</v>
      </c>
      <c r="AJ592">
        <v>22.286276715410501</v>
      </c>
      <c r="AK592" t="str">
        <f>IF(AND(Table2[[#This Row],[20D EMA]]&gt;Table2[[#This Row],[50D EMA]],Table2[[#This Row],[50D EMA]]&gt;Table2[[#This Row],[200D EMA]]),"Uptrend","Downtrend/NoTrend")</f>
        <v>Downtrend/NoTrend</v>
      </c>
      <c r="AL592">
        <v>-7.0000000000000007E-2</v>
      </c>
      <c r="AM592" t="s">
        <v>3190</v>
      </c>
      <c r="AN592">
        <v>-3.59</v>
      </c>
      <c r="AO592" t="s">
        <v>3190</v>
      </c>
      <c r="AQ592">
        <f>(Table2[[#This Row],[Sharpe Ratio]]-AVERAGE(Table2[Sharpe Ratio]))/_xlfn.STDEV.P(Table2[Sharpe Ratio])</f>
        <v>-0.77082524510946515</v>
      </c>
      <c r="AR5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2">
        <f>_xlfn.RANK.AVG(Table2[[#This Row],[1Y Return vs Nifty Z-Score]],Table2[1Y Return vs Nifty Z-Score])</f>
        <v>550</v>
      </c>
      <c r="AT592">
        <f>_xlfn.RANK.AVG(Table2[[#This Row],[6M Return vs Nifty Z-Score]],Table2[6M Return vs Nifty Z-Score])</f>
        <v>530</v>
      </c>
      <c r="AU592">
        <f>_xlfn.RANK.AVG(Table2[[#This Row],[Sharpe Ratio Z-Score]],Table2[Sharpe Ratio Z-Score])</f>
        <v>548.5</v>
      </c>
      <c r="AV592">
        <f>(Table2[[#This Row],[Rank 1Y]]+Table2[[#This Row],[Rank 6M]]+Table2[[#This Row],[Rank Sharpe]])/3</f>
        <v>542.83333333333337</v>
      </c>
    </row>
    <row r="593" spans="1:48" x14ac:dyDescent="0.3">
      <c r="A593" t="s">
        <v>746</v>
      </c>
      <c r="B593" t="s">
        <v>747</v>
      </c>
      <c r="C593" t="s">
        <v>3146</v>
      </c>
      <c r="D593" t="s">
        <v>748</v>
      </c>
      <c r="E593">
        <v>22998.828861030001</v>
      </c>
      <c r="F593">
        <v>240.05</v>
      </c>
      <c r="G593">
        <v>-43.657723218367302</v>
      </c>
      <c r="H593">
        <f>(Table2[[#This Row],[1Y Return vs Nifty]]-AVERAGE(Table2[1Y Return vs Nifty]))/_xlfn.STDEV.P(Table2[1Y Return vs Nifty])</f>
        <v>-1.1511492496483187</v>
      </c>
      <c r="I593">
        <v>-15.088416526622799</v>
      </c>
      <c r="J593">
        <f>(Table2[[#This Row],[1M Return vs Nifty]]-AVERAGE(Table2[1M Return vs Nifty]))/_xlfn.STDEV.P(Table2[1M Return vs Nifty])</f>
        <v>-1.7091077741268494</v>
      </c>
      <c r="K593">
        <v>-17.679597942133299</v>
      </c>
      <c r="L593">
        <f>(Table2[[#This Row],[6M Return vs Nifty]]-AVERAGE(Table2[6M Return vs Nifty]))/_xlfn.STDEV.P(Table2[6M Return vs Nifty])</f>
        <v>-0.8280331815626627</v>
      </c>
      <c r="M593">
        <v>-3.0464719791236901</v>
      </c>
      <c r="N593">
        <f>(Table2[[#This Row],[1W Return vs Nifty]]-AVERAGE(Table2[1W Return vs Nifty]))/_xlfn.STDEV.P(Table2[1W Return vs Nifty])</f>
        <v>-0.70090651597763076</v>
      </c>
      <c r="O593">
        <v>255.25</v>
      </c>
      <c r="P593">
        <v>272.231053555946</v>
      </c>
      <c r="Q593">
        <v>275.42067156853699</v>
      </c>
      <c r="R593">
        <v>27.6208107060794</v>
      </c>
      <c r="S593" s="1">
        <f>(Table2[[#This Row],[Close Price]]-Table2[[#This Row],[20D EMA]])/Table2[[#This Row],[20D EMA]]</f>
        <v>-5.954946131243874E-2</v>
      </c>
      <c r="T593" s="1">
        <f>(Table2[[#This Row],[Close Price]]-Table2[[#This Row],[50D EMA]])/Table2[[#This Row],[50D EMA]]</f>
        <v>-0.11821228010393932</v>
      </c>
      <c r="U593" s="1">
        <f>(Table2[[#This Row],[Close Price]]-Table2[[#This Row],[200D EMA]])/Table2[[#This Row],[200D EMA]]</f>
        <v>-0.12842417153040442</v>
      </c>
      <c r="V593">
        <v>0.35849826901763499</v>
      </c>
      <c r="W593">
        <v>233.55</v>
      </c>
      <c r="X593">
        <v>242</v>
      </c>
      <c r="Y593">
        <v>233.55</v>
      </c>
      <c r="Z593">
        <v>251.5</v>
      </c>
      <c r="AA593">
        <v>227.1</v>
      </c>
      <c r="AB593">
        <v>269</v>
      </c>
      <c r="AC593" s="1">
        <f>(Table2[[#This Row],[Close Price]]/Table2[[#This Row],[Day Low]])-1</f>
        <v>2.7831299507599994E-2</v>
      </c>
      <c r="AD593" s="1">
        <f>(Table2[[#This Row],[Day High]]/Table2[[#This Row],[Close Price]])-1</f>
        <v>8.1233076442406293E-3</v>
      </c>
      <c r="AE593" s="1">
        <f>(Table2[[#This Row],[Close Price]]/Table2[[#This Row],[Current Week Low]])-1</f>
        <v>2.7831299507599994E-2</v>
      </c>
      <c r="AF593" s="1">
        <f>(Table2[[#This Row],[Current Week High]]/Table2[[#This Row],[Close Price]])-1</f>
        <v>4.7698396167465074E-2</v>
      </c>
      <c r="AG593" s="1">
        <f>(Table2[[#This Row],[Close Price]]/Table2[[#This Row],[Current Month Low]])-1</f>
        <v>5.7023337736680002E-2</v>
      </c>
      <c r="AH593" s="1">
        <f>(Table2[[#This Row],[Current Month High]]/Table2[[#This Row],[Close Price]])-1</f>
        <v>0.1205998750260362</v>
      </c>
      <c r="AI593">
        <v>60.0916475734222</v>
      </c>
      <c r="AJ593">
        <v>5.9589494592805003</v>
      </c>
      <c r="AK593" t="str">
        <f>IF(AND(Table2[[#This Row],[20D EMA]]&gt;Table2[[#This Row],[50D EMA]],Table2[[#This Row],[50D EMA]]&gt;Table2[[#This Row],[200D EMA]]),"Uptrend","Downtrend/NoTrend")</f>
        <v>Downtrend/NoTrend</v>
      </c>
      <c r="AL593">
        <v>-0.24</v>
      </c>
      <c r="AM593" t="s">
        <v>3190</v>
      </c>
      <c r="AN593">
        <v>-9.5</v>
      </c>
      <c r="AO593" t="s">
        <v>3190</v>
      </c>
      <c r="AP593">
        <v>6.5607954881257993E-2</v>
      </c>
      <c r="AQ593">
        <f>(Table2[[#This Row],[Sharpe Ratio]]-AVERAGE(Table2[Sharpe Ratio]))/_xlfn.STDEV.P(Table2[Sharpe Ratio])</f>
        <v>-2.0509276440433613E-3</v>
      </c>
      <c r="AR5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3">
        <f>_xlfn.RANK.AVG(Table2[[#This Row],[1Y Return vs Nifty Z-Score]],Table2[1Y Return vs Nifty Z-Score])</f>
        <v>691</v>
      </c>
      <c r="AT593">
        <f>_xlfn.RANK.AVG(Table2[[#This Row],[6M Return vs Nifty Z-Score]],Table2[6M Return vs Nifty Z-Score])</f>
        <v>604</v>
      </c>
      <c r="AU593">
        <f>_xlfn.RANK.AVG(Table2[[#This Row],[Sharpe Ratio Z-Score]],Table2[Sharpe Ratio Z-Score])</f>
        <v>342</v>
      </c>
      <c r="AV593">
        <f>(Table2[[#This Row],[Rank 1Y]]+Table2[[#This Row],[Rank 6M]]+Table2[[#This Row],[Rank Sharpe]])/3</f>
        <v>545.66666666666663</v>
      </c>
    </row>
    <row r="594" spans="1:48" x14ac:dyDescent="0.3">
      <c r="A594" t="s">
        <v>1158</v>
      </c>
      <c r="B594" t="s">
        <v>1159</v>
      </c>
      <c r="C594" t="s">
        <v>3145</v>
      </c>
      <c r="D594" t="s">
        <v>24</v>
      </c>
      <c r="E594">
        <v>10693.582898192901</v>
      </c>
      <c r="F594">
        <v>96.42</v>
      </c>
      <c r="G594">
        <v>-40.945032062002703</v>
      </c>
      <c r="H594">
        <f>(Table2[[#This Row],[1Y Return vs Nifty]]-AVERAGE(Table2[1Y Return vs Nifty]))/_xlfn.STDEV.P(Table2[1Y Return vs Nifty])</f>
        <v>-1.1049289668775111</v>
      </c>
      <c r="I594">
        <v>-4.3371531136772399</v>
      </c>
      <c r="J594">
        <f>(Table2[[#This Row],[1M Return vs Nifty]]-AVERAGE(Table2[1M Return vs Nifty]))/_xlfn.STDEV.P(Table2[1M Return vs Nifty])</f>
        <v>-0.47172964012057345</v>
      </c>
      <c r="K594">
        <v>-39.475397852381903</v>
      </c>
      <c r="L594">
        <f>(Table2[[#This Row],[6M Return vs Nifty]]-AVERAGE(Table2[6M Return vs Nifty]))/_xlfn.STDEV.P(Table2[6M Return vs Nifty])</f>
        <v>-1.5202909434609124</v>
      </c>
      <c r="M594">
        <v>-1.7640068197824901</v>
      </c>
      <c r="N594">
        <f>(Table2[[#This Row],[1W Return vs Nifty]]-AVERAGE(Table2[1W Return vs Nifty]))/_xlfn.STDEV.P(Table2[1W Return vs Nifty])</f>
        <v>-0.41844211433086798</v>
      </c>
      <c r="O594">
        <v>101</v>
      </c>
      <c r="P594">
        <v>105.360158317151</v>
      </c>
      <c r="Q594">
        <v>112.21982480947599</v>
      </c>
      <c r="R594">
        <v>24.8151363502561</v>
      </c>
      <c r="S594" s="1">
        <f>(Table2[[#This Row],[Close Price]]-Table2[[#This Row],[20D EMA]])/Table2[[#This Row],[20D EMA]]</f>
        <v>-4.5346534653465331E-2</v>
      </c>
      <c r="T594" s="1">
        <f>(Table2[[#This Row],[Close Price]]-Table2[[#This Row],[50D EMA]])/Table2[[#This Row],[50D EMA]]</f>
        <v>-8.4853311346018381E-2</v>
      </c>
      <c r="U594" s="1">
        <f>(Table2[[#This Row],[Close Price]]-Table2[[#This Row],[200D EMA]])/Table2[[#This Row],[200D EMA]]</f>
        <v>-0.14079352588814445</v>
      </c>
      <c r="V594">
        <v>0.50608699228573695</v>
      </c>
      <c r="W594">
        <v>95.5</v>
      </c>
      <c r="X594">
        <v>97.19</v>
      </c>
      <c r="Y594">
        <v>95.5</v>
      </c>
      <c r="Z594">
        <v>100.73</v>
      </c>
      <c r="AA594">
        <v>95.5</v>
      </c>
      <c r="AB594">
        <v>108</v>
      </c>
      <c r="AC594" s="1">
        <f>(Table2[[#This Row],[Close Price]]/Table2[[#This Row],[Day Low]])-1</f>
        <v>9.6335078534031116E-3</v>
      </c>
      <c r="AD594" s="1">
        <f>(Table2[[#This Row],[Day High]]/Table2[[#This Row],[Close Price]])-1</f>
        <v>7.9858950425222286E-3</v>
      </c>
      <c r="AE594" s="1">
        <f>(Table2[[#This Row],[Close Price]]/Table2[[#This Row],[Current Week Low]])-1</f>
        <v>9.6335078534031116E-3</v>
      </c>
      <c r="AF594" s="1">
        <f>(Table2[[#This Row],[Current Week High]]/Table2[[#This Row],[Close Price]])-1</f>
        <v>4.4700269653598967E-2</v>
      </c>
      <c r="AG594" s="1">
        <f>(Table2[[#This Row],[Close Price]]/Table2[[#This Row],[Current Month Low]])-1</f>
        <v>9.6335078534031116E-3</v>
      </c>
      <c r="AH594" s="1">
        <f>(Table2[[#This Row],[Current Month High]]/Table2[[#This Row],[Close Price]])-1</f>
        <v>0.120099564405725</v>
      </c>
      <c r="AI594">
        <v>58.162207010993498</v>
      </c>
      <c r="AJ594">
        <v>1.9238900634249401</v>
      </c>
      <c r="AK594" t="str">
        <f>IF(AND(Table2[[#This Row],[20D EMA]]&gt;Table2[[#This Row],[50D EMA]],Table2[[#This Row],[50D EMA]]&gt;Table2[[#This Row],[200D EMA]]),"Uptrend","Downtrend/NoTrend")</f>
        <v>Downtrend/NoTrend</v>
      </c>
      <c r="AL594">
        <v>-0.13</v>
      </c>
      <c r="AM594" t="s">
        <v>3190</v>
      </c>
      <c r="AN594">
        <v>-8.6</v>
      </c>
      <c r="AO594" t="s">
        <v>3190</v>
      </c>
      <c r="AP594">
        <v>9.9157828185420002E-2</v>
      </c>
      <c r="AQ594">
        <f>(Table2[[#This Row],[Sharpe Ratio]]-AVERAGE(Table2[Sharpe Ratio]))/_xlfn.STDEV.P(Table2[Sharpe Ratio])</f>
        <v>0.39107641487317507</v>
      </c>
      <c r="AR5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4">
        <f>_xlfn.RANK.AVG(Table2[[#This Row],[1Y Return vs Nifty Z-Score]],Table2[1Y Return vs Nifty Z-Score])</f>
        <v>681</v>
      </c>
      <c r="AT594">
        <f>_xlfn.RANK.AVG(Table2[[#This Row],[6M Return vs Nifty Z-Score]],Table2[6M Return vs Nifty Z-Score])</f>
        <v>721</v>
      </c>
      <c r="AU594">
        <f>_xlfn.RANK.AVG(Table2[[#This Row],[Sharpe Ratio Z-Score]],Table2[Sharpe Ratio Z-Score])</f>
        <v>236</v>
      </c>
      <c r="AV594">
        <f>(Table2[[#This Row],[Rank 1Y]]+Table2[[#This Row],[Rank 6M]]+Table2[[#This Row],[Rank Sharpe]])/3</f>
        <v>546</v>
      </c>
    </row>
    <row r="595" spans="1:48" x14ac:dyDescent="0.3">
      <c r="A595" t="s">
        <v>145</v>
      </c>
      <c r="B595" t="s">
        <v>146</v>
      </c>
      <c r="C595" t="s">
        <v>3152</v>
      </c>
      <c r="D595" t="s">
        <v>117</v>
      </c>
      <c r="E595">
        <v>190249.02068483899</v>
      </c>
      <c r="F595">
        <v>155.38999999999999</v>
      </c>
      <c r="G595">
        <v>-4.0899790604884503</v>
      </c>
      <c r="H595">
        <f>(Table2[[#This Row],[1Y Return vs Nifty]]-AVERAGE(Table2[1Y Return vs Nifty]))/_xlfn.STDEV.P(Table2[1Y Return vs Nifty])</f>
        <v>-0.47697286237722386</v>
      </c>
      <c r="I595">
        <v>2.1350774989696801</v>
      </c>
      <c r="J595">
        <f>(Table2[[#This Row],[1M Return vs Nifty]]-AVERAGE(Table2[1M Return vs Nifty]))/_xlfn.STDEV.P(Table2[1M Return vs Nifty])</f>
        <v>0.27316854818836689</v>
      </c>
      <c r="K595">
        <v>-15.905859501625899</v>
      </c>
      <c r="L595">
        <f>(Table2[[#This Row],[6M Return vs Nifty]]-AVERAGE(Table2[6M Return vs Nifty]))/_xlfn.STDEV.P(Table2[6M Return vs Nifty])</f>
        <v>-0.77169736419992496</v>
      </c>
      <c r="M595">
        <v>-3.9560344079185699</v>
      </c>
      <c r="N595">
        <f>(Table2[[#This Row],[1W Return vs Nifty]]-AVERAGE(Table2[1W Return vs Nifty]))/_xlfn.STDEV.P(Table2[1W Return vs Nifty])</f>
        <v>-0.90123866951691345</v>
      </c>
      <c r="O595">
        <v>158.16999999999999</v>
      </c>
      <c r="P595">
        <v>158.18722860695399</v>
      </c>
      <c r="Q595">
        <v>153.915884521583</v>
      </c>
      <c r="R595">
        <v>24.387389517135801</v>
      </c>
      <c r="S595" s="1">
        <f>(Table2[[#This Row],[Close Price]]-Table2[[#This Row],[20D EMA]])/Table2[[#This Row],[20D EMA]]</f>
        <v>-1.7576025795030672E-2</v>
      </c>
      <c r="T595" s="1">
        <f>(Table2[[#This Row],[Close Price]]-Table2[[#This Row],[50D EMA]])/Table2[[#This Row],[50D EMA]]</f>
        <v>-1.7683024297140002E-2</v>
      </c>
      <c r="U595" s="1">
        <f>(Table2[[#This Row],[Close Price]]-Table2[[#This Row],[200D EMA]])/Table2[[#This Row],[200D EMA]]</f>
        <v>9.5774096546239283E-3</v>
      </c>
      <c r="V595">
        <v>0.91773990421093499</v>
      </c>
      <c r="W595">
        <v>151.1</v>
      </c>
      <c r="X595">
        <v>156.19999999999999</v>
      </c>
      <c r="Y595">
        <v>151.1</v>
      </c>
      <c r="Z595">
        <v>163.38</v>
      </c>
      <c r="AA595">
        <v>151.1</v>
      </c>
      <c r="AB595">
        <v>169.99</v>
      </c>
      <c r="AC595" s="1">
        <f>(Table2[[#This Row],[Close Price]]/Table2[[#This Row],[Day Low]])-1</f>
        <v>2.8391793514229047E-2</v>
      </c>
      <c r="AD595" s="1">
        <f>(Table2[[#This Row],[Day High]]/Table2[[#This Row],[Close Price]])-1</f>
        <v>5.2126906493339398E-3</v>
      </c>
      <c r="AE595" s="1">
        <f>(Table2[[#This Row],[Close Price]]/Table2[[#This Row],[Current Week Low]])-1</f>
        <v>2.8391793514229047E-2</v>
      </c>
      <c r="AF595" s="1">
        <f>(Table2[[#This Row],[Current Week High]]/Table2[[#This Row],[Close Price]])-1</f>
        <v>5.1419010232318652E-2</v>
      </c>
      <c r="AG595" s="1">
        <f>(Table2[[#This Row],[Close Price]]/Table2[[#This Row],[Current Month Low]])-1</f>
        <v>2.8391793514229047E-2</v>
      </c>
      <c r="AH595" s="1">
        <f>(Table2[[#This Row],[Current Month High]]/Table2[[#This Row],[Close Price]])-1</f>
        <v>9.3957140099105718E-2</v>
      </c>
      <c r="AI595">
        <v>18.797863440375799</v>
      </c>
      <c r="AJ595">
        <v>35.5933682373472</v>
      </c>
      <c r="AK595" t="str">
        <f>IF(AND(Table2[[#This Row],[20D EMA]]&gt;Table2[[#This Row],[50D EMA]],Table2[[#This Row],[50D EMA]]&gt;Table2[[#This Row],[200D EMA]]),"Uptrend","Downtrend/NoTrend")</f>
        <v>Downtrend/NoTrend</v>
      </c>
      <c r="AL595">
        <v>-0.08</v>
      </c>
      <c r="AM595" t="s">
        <v>3190</v>
      </c>
      <c r="AN595">
        <v>-6.97</v>
      </c>
      <c r="AO595" t="s">
        <v>3190</v>
      </c>
      <c r="AP595">
        <v>-2.0432574249889999E-3</v>
      </c>
      <c r="AQ595">
        <f>(Table2[[#This Row],[Sharpe Ratio]]-AVERAGE(Table2[Sharpe Ratio]))/_xlfn.STDEV.P(Table2[Sharpe Ratio])</f>
        <v>-0.79476752215719548</v>
      </c>
      <c r="AR59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5">
        <f>_xlfn.RANK.AVG(Table2[[#This Row],[1Y Return vs Nifty Z-Score]],Table2[1Y Return vs Nifty Z-Score])</f>
        <v>474</v>
      </c>
      <c r="AT595">
        <f>_xlfn.RANK.AVG(Table2[[#This Row],[6M Return vs Nifty Z-Score]],Table2[6M Return vs Nifty Z-Score])</f>
        <v>587</v>
      </c>
      <c r="AU595">
        <f>_xlfn.RANK.AVG(Table2[[#This Row],[Sharpe Ratio Z-Score]],Table2[Sharpe Ratio Z-Score])</f>
        <v>578</v>
      </c>
      <c r="AV595">
        <f>(Table2[[#This Row],[Rank 1Y]]+Table2[[#This Row],[Rank 6M]]+Table2[[#This Row],[Rank Sharpe]])/3</f>
        <v>546.33333333333337</v>
      </c>
    </row>
    <row r="596" spans="1:48" x14ac:dyDescent="0.3">
      <c r="A596" t="s">
        <v>87</v>
      </c>
      <c r="B596" t="s">
        <v>88</v>
      </c>
      <c r="C596" t="s">
        <v>3155</v>
      </c>
      <c r="D596" t="s">
        <v>89</v>
      </c>
      <c r="E596">
        <v>301892.54856209998</v>
      </c>
      <c r="F596">
        <v>3381.45</v>
      </c>
      <c r="G596">
        <v>-23.341418034008299</v>
      </c>
      <c r="H596">
        <f>(Table2[[#This Row],[1Y Return vs Nifty]]-AVERAGE(Table2[1Y Return vs Nifty]))/_xlfn.STDEV.P(Table2[1Y Return vs Nifty])</f>
        <v>-0.80498917599749809</v>
      </c>
      <c r="I596">
        <v>-7.6266847575673804</v>
      </c>
      <c r="J596">
        <f>(Table2[[#This Row],[1M Return vs Nifty]]-AVERAGE(Table2[1M Return vs Nifty]))/_xlfn.STDEV.P(Table2[1M Return vs Nifty])</f>
        <v>-0.85032649622310663</v>
      </c>
      <c r="K596">
        <v>-17.0693310739182</v>
      </c>
      <c r="L596">
        <f>(Table2[[#This Row],[6M Return vs Nifty]]-AVERAGE(Table2[6M Return vs Nifty]))/_xlfn.STDEV.P(Table2[6M Return vs Nifty])</f>
        <v>-0.80865045745568498</v>
      </c>
      <c r="M596">
        <v>-1.2597746165564601</v>
      </c>
      <c r="N596">
        <f>(Table2[[#This Row],[1W Return vs Nifty]]-AVERAGE(Table2[1W Return vs Nifty]))/_xlfn.STDEV.P(Table2[1W Return vs Nifty])</f>
        <v>-0.30738440134907108</v>
      </c>
      <c r="O596">
        <v>3559.28</v>
      </c>
      <c r="P596">
        <v>3573.6832147837099</v>
      </c>
      <c r="Q596">
        <v>3474.8371826625598</v>
      </c>
      <c r="R596">
        <v>22.232570821427199</v>
      </c>
      <c r="S596" s="1">
        <f>(Table2[[#This Row],[Close Price]]-Table2[[#This Row],[20D EMA]])/Table2[[#This Row],[20D EMA]]</f>
        <v>-4.996235193634678E-2</v>
      </c>
      <c r="T596" s="1">
        <f>(Table2[[#This Row],[Close Price]]-Table2[[#This Row],[50D EMA]])/Table2[[#This Row],[50D EMA]]</f>
        <v>-5.3791341657949562E-2</v>
      </c>
      <c r="U596" s="1">
        <f>(Table2[[#This Row],[Close Price]]-Table2[[#This Row],[200D EMA]])/Table2[[#This Row],[200D EMA]]</f>
        <v>-2.6875268610716027E-2</v>
      </c>
      <c r="V596">
        <v>0.84690518026332995</v>
      </c>
      <c r="W596">
        <v>3296.1</v>
      </c>
      <c r="X596">
        <v>3422.35</v>
      </c>
      <c r="Y596">
        <v>3296.1</v>
      </c>
      <c r="Z596">
        <v>3529.45</v>
      </c>
      <c r="AA596">
        <v>3296.1</v>
      </c>
      <c r="AB596">
        <v>3837.95</v>
      </c>
      <c r="AC596" s="1">
        <f>(Table2[[#This Row],[Close Price]]/Table2[[#This Row],[Day Low]])-1</f>
        <v>2.5894238645672196E-2</v>
      </c>
      <c r="AD596" s="1">
        <f>(Table2[[#This Row],[Day High]]/Table2[[#This Row],[Close Price]])-1</f>
        <v>1.2095402859719995E-2</v>
      </c>
      <c r="AE596" s="1">
        <f>(Table2[[#This Row],[Close Price]]/Table2[[#This Row],[Current Week Low]])-1</f>
        <v>2.5894238645672196E-2</v>
      </c>
      <c r="AF596" s="1">
        <f>(Table2[[#This Row],[Current Week High]]/Table2[[#This Row],[Close Price]])-1</f>
        <v>4.3768205947152916E-2</v>
      </c>
      <c r="AG596" s="1">
        <f>(Table2[[#This Row],[Close Price]]/Table2[[#This Row],[Current Month Low]])-1</f>
        <v>2.5894238645672196E-2</v>
      </c>
      <c r="AH596" s="1">
        <f>(Table2[[#This Row],[Current Month High]]/Table2[[#This Row],[Close Price]])-1</f>
        <v>0.13500125685726538</v>
      </c>
      <c r="AI596">
        <v>14.949208179922801</v>
      </c>
      <c r="AJ596">
        <v>10.662215895145</v>
      </c>
      <c r="AK596" t="str">
        <f>IF(AND(Table2[[#This Row],[20D EMA]]&gt;Table2[[#This Row],[50D EMA]],Table2[[#This Row],[50D EMA]]&gt;Table2[[#This Row],[200D EMA]]),"Uptrend","Downtrend/NoTrend")</f>
        <v>Downtrend/NoTrend</v>
      </c>
      <c r="AL596">
        <v>-0.04</v>
      </c>
      <c r="AM596" t="s">
        <v>3190</v>
      </c>
      <c r="AN596">
        <v>-10.45</v>
      </c>
      <c r="AO596" t="s">
        <v>3190</v>
      </c>
      <c r="AP596">
        <v>2.7655306659839E-2</v>
      </c>
      <c r="AQ596">
        <f>(Table2[[#This Row],[Sharpe Ratio]]-AVERAGE(Table2[Sharpe Ratio]))/_xlfn.STDEV.P(Table2[Sharpe Ratio])</f>
        <v>-0.4467686647726174</v>
      </c>
      <c r="AR5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6">
        <f>_xlfn.RANK.AVG(Table2[[#This Row],[1Y Return vs Nifty Z-Score]],Table2[1Y Return vs Nifty Z-Score])</f>
        <v>594</v>
      </c>
      <c r="AT596">
        <f>_xlfn.RANK.AVG(Table2[[#This Row],[6M Return vs Nifty Z-Score]],Table2[6M Return vs Nifty Z-Score])</f>
        <v>596</v>
      </c>
      <c r="AU596">
        <f>_xlfn.RANK.AVG(Table2[[#This Row],[Sharpe Ratio Z-Score]],Table2[Sharpe Ratio Z-Score])</f>
        <v>450</v>
      </c>
      <c r="AV596">
        <f>(Table2[[#This Row],[Rank 1Y]]+Table2[[#This Row],[Rank 6M]]+Table2[[#This Row],[Rank Sharpe]])/3</f>
        <v>546.66666666666663</v>
      </c>
    </row>
    <row r="597" spans="1:48" x14ac:dyDescent="0.3">
      <c r="A597" t="s">
        <v>1504</v>
      </c>
      <c r="B597" t="s">
        <v>1505</v>
      </c>
      <c r="C597" t="s">
        <v>3157</v>
      </c>
      <c r="D597" t="s">
        <v>1506</v>
      </c>
      <c r="E597">
        <v>6852.4510393</v>
      </c>
      <c r="F597">
        <v>498.95</v>
      </c>
      <c r="G597">
        <v>-4.7270807490733002</v>
      </c>
      <c r="H597">
        <f>(Table2[[#This Row],[1Y Return vs Nifty]]-AVERAGE(Table2[1Y Return vs Nifty]))/_xlfn.STDEV.P(Table2[1Y Return vs Nifty])</f>
        <v>-0.48782814169313915</v>
      </c>
      <c r="I597">
        <v>-2.50934055439058</v>
      </c>
      <c r="J597">
        <f>(Table2[[#This Row],[1M Return vs Nifty]]-AVERAGE(Table2[1M Return vs Nifty]))/_xlfn.STDEV.P(Table2[1M Return vs Nifty])</f>
        <v>-0.26136410380601688</v>
      </c>
      <c r="K597">
        <v>-18.388656935163901</v>
      </c>
      <c r="L597">
        <f>(Table2[[#This Row],[6M Return vs Nifty]]-AVERAGE(Table2[6M Return vs Nifty]))/_xlfn.STDEV.P(Table2[6M Return vs Nifty])</f>
        <v>-0.85055364851457249</v>
      </c>
      <c r="M597">
        <v>0.14410716343201499</v>
      </c>
      <c r="N597">
        <f>(Table2[[#This Row],[1W Return vs Nifty]]-AVERAGE(Table2[1W Return vs Nifty]))/_xlfn.STDEV.P(Table2[1W Return vs Nifty])</f>
        <v>1.8221483017141174E-3</v>
      </c>
      <c r="O597">
        <v>502.48</v>
      </c>
      <c r="P597">
        <v>496.423928045021</v>
      </c>
      <c r="Q597">
        <v>467.23800290587002</v>
      </c>
      <c r="R597">
        <v>50.2695747069139</v>
      </c>
      <c r="S597" s="1">
        <f>(Table2[[#This Row],[Close Price]]-Table2[[#This Row],[20D EMA]])/Table2[[#This Row],[20D EMA]]</f>
        <v>-7.0251552300589666E-3</v>
      </c>
      <c r="T597" s="1">
        <f>(Table2[[#This Row],[Close Price]]-Table2[[#This Row],[50D EMA]])/Table2[[#This Row],[50D EMA]]</f>
        <v>5.0885378650601569E-3</v>
      </c>
      <c r="U597" s="1">
        <f>(Table2[[#This Row],[Close Price]]-Table2[[#This Row],[200D EMA]])/Table2[[#This Row],[200D EMA]]</f>
        <v>6.787118534217064E-2</v>
      </c>
      <c r="V597">
        <v>0.79556948478462097</v>
      </c>
      <c r="W597">
        <v>490.05</v>
      </c>
      <c r="X597">
        <v>505.5</v>
      </c>
      <c r="Y597">
        <v>490.05</v>
      </c>
      <c r="Z597">
        <v>525</v>
      </c>
      <c r="AA597">
        <v>464</v>
      </c>
      <c r="AB597">
        <v>525</v>
      </c>
      <c r="AC597" s="1">
        <f>(Table2[[#This Row],[Close Price]]/Table2[[#This Row],[Day Low]])-1</f>
        <v>1.8161412100806018E-2</v>
      </c>
      <c r="AD597" s="1">
        <f>(Table2[[#This Row],[Day High]]/Table2[[#This Row],[Close Price]])-1</f>
        <v>1.312756789257441E-2</v>
      </c>
      <c r="AE597" s="1">
        <f>(Table2[[#This Row],[Close Price]]/Table2[[#This Row],[Current Week Low]])-1</f>
        <v>1.8161412100806018E-2</v>
      </c>
      <c r="AF597" s="1">
        <f>(Table2[[#This Row],[Current Week High]]/Table2[[#This Row],[Close Price]])-1</f>
        <v>5.2209640244513578E-2</v>
      </c>
      <c r="AG597" s="1">
        <f>(Table2[[#This Row],[Close Price]]/Table2[[#This Row],[Current Month Low]])-1</f>
        <v>7.5323275862068995E-2</v>
      </c>
      <c r="AH597" s="1">
        <f>(Table2[[#This Row],[Current Month High]]/Table2[[#This Row],[Close Price]])-1</f>
        <v>5.2209640244513578E-2</v>
      </c>
      <c r="AI597">
        <v>15.622807896582801</v>
      </c>
      <c r="AJ597">
        <v>45.763949751679803</v>
      </c>
      <c r="AK597" t="str">
        <f>IF(AND(Table2[[#This Row],[20D EMA]]&gt;Table2[[#This Row],[50D EMA]],Table2[[#This Row],[50D EMA]]&gt;Table2[[#This Row],[200D EMA]]),"Uptrend","Downtrend/NoTrend")</f>
        <v>Uptrend</v>
      </c>
      <c r="AL597">
        <v>0.03</v>
      </c>
      <c r="AM597" t="s">
        <v>3191</v>
      </c>
      <c r="AN597">
        <v>-0.84</v>
      </c>
      <c r="AO597" t="s">
        <v>3190</v>
      </c>
      <c r="AQ597">
        <f>(Table2[[#This Row],[Sharpe Ratio]]-AVERAGE(Table2[Sharpe Ratio]))/_xlfn.STDEV.P(Table2[Sharpe Ratio])</f>
        <v>-0.77082524510946515</v>
      </c>
      <c r="AR5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-2.3687489908214796</v>
      </c>
      <c r="AS597">
        <f>_xlfn.RANK.AVG(Table2[[#This Row],[1Y Return vs Nifty Z-Score]],Table2[1Y Return vs Nifty Z-Score])</f>
        <v>479</v>
      </c>
      <c r="AT597">
        <f>_xlfn.RANK.AVG(Table2[[#This Row],[6M Return vs Nifty Z-Score]],Table2[6M Return vs Nifty Z-Score])</f>
        <v>616</v>
      </c>
      <c r="AU597">
        <f>_xlfn.RANK.AVG(Table2[[#This Row],[Sharpe Ratio Z-Score]],Table2[Sharpe Ratio Z-Score])</f>
        <v>548.5</v>
      </c>
      <c r="AV597">
        <f>(Table2[[#This Row],[Rank 1Y]]+Table2[[#This Row],[Rank 6M]]+Table2[[#This Row],[Rank Sharpe]])/3</f>
        <v>547.83333333333337</v>
      </c>
    </row>
    <row r="598" spans="1:48" x14ac:dyDescent="0.3">
      <c r="A598" t="s">
        <v>1401</v>
      </c>
      <c r="B598" t="s">
        <v>1402</v>
      </c>
      <c r="C598" t="s">
        <v>3158</v>
      </c>
      <c r="D598" t="s">
        <v>133</v>
      </c>
      <c r="E598">
        <v>8003.5536010199903</v>
      </c>
      <c r="F598">
        <v>514.5</v>
      </c>
      <c r="G598">
        <v>-27.8602947251626</v>
      </c>
      <c r="H598">
        <f>(Table2[[#This Row],[1Y Return vs Nifty]]-AVERAGE(Table2[1Y Return vs Nifty]))/_xlfn.STDEV.P(Table2[1Y Return vs Nifty])</f>
        <v>-0.88198421392561654</v>
      </c>
      <c r="I598">
        <v>-2.7285120501617399</v>
      </c>
      <c r="J598">
        <f>(Table2[[#This Row],[1M Return vs Nifty]]-AVERAGE(Table2[1M Return vs Nifty]))/_xlfn.STDEV.P(Table2[1M Return vs Nifty])</f>
        <v>-0.28658886168313608</v>
      </c>
      <c r="K598">
        <v>-30.995703750782098</v>
      </c>
      <c r="L598">
        <f>(Table2[[#This Row],[6M Return vs Nifty]]-AVERAGE(Table2[6M Return vs Nifty]))/_xlfn.STDEV.P(Table2[6M Return vs Nifty])</f>
        <v>-1.2509668496204716</v>
      </c>
      <c r="M598">
        <v>4.5605629983233396</v>
      </c>
      <c r="N598">
        <f>(Table2[[#This Row],[1W Return vs Nifty]]-AVERAGE(Table2[1W Return vs Nifty]))/_xlfn.STDEV.P(Table2[1W Return vs Nifty])</f>
        <v>0.97455154037562142</v>
      </c>
      <c r="O598">
        <v>523.29999999999995</v>
      </c>
      <c r="P598">
        <v>544.86382371654997</v>
      </c>
      <c r="Q598">
        <v>563.13662896559902</v>
      </c>
      <c r="R598">
        <v>47.460101032493803</v>
      </c>
      <c r="S598" s="1">
        <f>(Table2[[#This Row],[Close Price]]-Table2[[#This Row],[20D EMA]])/Table2[[#This Row],[20D EMA]]</f>
        <v>-1.681635772979162E-2</v>
      </c>
      <c r="T598" s="1">
        <f>(Table2[[#This Row],[Close Price]]-Table2[[#This Row],[50D EMA]])/Table2[[#This Row],[50D EMA]]</f>
        <v>-5.5727362314929342E-2</v>
      </c>
      <c r="U598" s="1">
        <f>(Table2[[#This Row],[Close Price]]-Table2[[#This Row],[200D EMA]])/Table2[[#This Row],[200D EMA]]</f>
        <v>-8.6367368883351642E-2</v>
      </c>
      <c r="V598">
        <v>0.96826245699473401</v>
      </c>
      <c r="W598">
        <v>505.3</v>
      </c>
      <c r="X598">
        <v>518.20000000000005</v>
      </c>
      <c r="Y598">
        <v>505.3</v>
      </c>
      <c r="Z598">
        <v>534.20000000000005</v>
      </c>
      <c r="AA598">
        <v>485</v>
      </c>
      <c r="AB598">
        <v>540.95000000000005</v>
      </c>
      <c r="AC598" s="1">
        <f>(Table2[[#This Row],[Close Price]]/Table2[[#This Row],[Day Low]])-1</f>
        <v>1.8207005739164783E-2</v>
      </c>
      <c r="AD598" s="1">
        <f>(Table2[[#This Row],[Day High]]/Table2[[#This Row],[Close Price]])-1</f>
        <v>7.1914480077746035E-3</v>
      </c>
      <c r="AE598" s="1">
        <f>(Table2[[#This Row],[Close Price]]/Table2[[#This Row],[Current Week Low]])-1</f>
        <v>1.8207005739164783E-2</v>
      </c>
      <c r="AF598" s="1">
        <f>(Table2[[#This Row],[Current Week High]]/Table2[[#This Row],[Close Price]])-1</f>
        <v>3.8289601554907682E-2</v>
      </c>
      <c r="AG598" s="1">
        <f>(Table2[[#This Row],[Close Price]]/Table2[[#This Row],[Current Month Low]])-1</f>
        <v>6.0824742268041243E-2</v>
      </c>
      <c r="AH598" s="1">
        <f>(Table2[[#This Row],[Current Month High]]/Table2[[#This Row],[Close Price]])-1</f>
        <v>5.1409135082604474E-2</v>
      </c>
      <c r="AI598">
        <v>31.933916423712301</v>
      </c>
      <c r="AJ598">
        <v>8.3157894736842</v>
      </c>
      <c r="AK598" t="str">
        <f>IF(AND(Table2[[#This Row],[20D EMA]]&gt;Table2[[#This Row],[50D EMA]],Table2[[#This Row],[50D EMA]]&gt;Table2[[#This Row],[200D EMA]]),"Uptrend","Downtrend/NoTrend")</f>
        <v>Downtrend/NoTrend</v>
      </c>
      <c r="AL598">
        <v>-0.11</v>
      </c>
      <c r="AM598" t="s">
        <v>3190</v>
      </c>
      <c r="AN598">
        <v>-3.97</v>
      </c>
      <c r="AO598" t="s">
        <v>3190</v>
      </c>
      <c r="AP598">
        <v>7.1739321370096004E-2</v>
      </c>
      <c r="AQ598">
        <f>(Table2[[#This Row],[Sharpe Ratio]]-AVERAGE(Table2[Sharpe Ratio]))/_xlfn.STDEV.P(Table2[Sharpe Ratio])</f>
        <v>6.9794584018648784E-2</v>
      </c>
      <c r="AR5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8">
        <f>_xlfn.RANK.AVG(Table2[[#This Row],[1Y Return vs Nifty Z-Score]],Table2[1Y Return vs Nifty Z-Score])</f>
        <v>621</v>
      </c>
      <c r="AT598">
        <f>_xlfn.RANK.AVG(Table2[[#This Row],[6M Return vs Nifty Z-Score]],Table2[6M Return vs Nifty Z-Score])</f>
        <v>698</v>
      </c>
      <c r="AU598">
        <f>_xlfn.RANK.AVG(Table2[[#This Row],[Sharpe Ratio Z-Score]],Table2[Sharpe Ratio Z-Score])</f>
        <v>325</v>
      </c>
      <c r="AV598">
        <f>(Table2[[#This Row],[Rank 1Y]]+Table2[[#This Row],[Rank 6M]]+Table2[[#This Row],[Rank Sharpe]])/3</f>
        <v>548</v>
      </c>
    </row>
    <row r="599" spans="1:48" x14ac:dyDescent="0.3">
      <c r="A599" t="s">
        <v>1763</v>
      </c>
      <c r="B599" t="s">
        <v>1764</v>
      </c>
      <c r="C599" t="s">
        <v>3145</v>
      </c>
      <c r="D599" t="s">
        <v>54</v>
      </c>
      <c r="E599">
        <v>4632.1108488399996</v>
      </c>
      <c r="F599">
        <v>50.72</v>
      </c>
      <c r="G599">
        <v>3.5367195475822699</v>
      </c>
      <c r="H599">
        <f>(Table2[[#This Row],[1Y Return vs Nifty]]-AVERAGE(Table2[1Y Return vs Nifty]))/_xlfn.STDEV.P(Table2[1Y Return vs Nifty])</f>
        <v>-0.3470250924493099</v>
      </c>
      <c r="I599">
        <v>-15.395946520622299</v>
      </c>
      <c r="J599">
        <f>(Table2[[#This Row],[1M Return vs Nifty]]-AVERAGE(Table2[1M Return vs Nifty]))/_xlfn.STDEV.P(Table2[1M Return vs Nifty])</f>
        <v>-1.7445018367137513</v>
      </c>
      <c r="K599">
        <v>-48.093437639695701</v>
      </c>
      <c r="L599">
        <f>(Table2[[#This Row],[6M Return vs Nifty]]-AVERAGE(Table2[6M Return vs Nifty]))/_xlfn.STDEV.P(Table2[6M Return vs Nifty])</f>
        <v>-1.7940090432637414</v>
      </c>
      <c r="M599">
        <v>-1.31094970569819</v>
      </c>
      <c r="N599">
        <f>(Table2[[#This Row],[1W Return vs Nifty]]-AVERAGE(Table2[1W Return vs Nifty]))/_xlfn.STDEV.P(Table2[1W Return vs Nifty])</f>
        <v>-0.31865577260492967</v>
      </c>
      <c r="O599">
        <v>55.46</v>
      </c>
      <c r="P599">
        <v>59.635160559612203</v>
      </c>
      <c r="Q599">
        <v>61.091198434362497</v>
      </c>
      <c r="R599">
        <v>24.223852321115899</v>
      </c>
      <c r="S599" s="1">
        <f>(Table2[[#This Row],[Close Price]]-Table2[[#This Row],[20D EMA]])/Table2[[#This Row],[20D EMA]]</f>
        <v>-8.5467003245582443E-2</v>
      </c>
      <c r="T599" s="1">
        <f>(Table2[[#This Row],[Close Price]]-Table2[[#This Row],[50D EMA]])/Table2[[#This Row],[50D EMA]]</f>
        <v>-0.14949503742344208</v>
      </c>
      <c r="U599" s="1">
        <f>(Table2[[#This Row],[Close Price]]-Table2[[#This Row],[200D EMA]])/Table2[[#This Row],[200D EMA]]</f>
        <v>-0.16976583698068232</v>
      </c>
      <c r="V599">
        <v>1.02541870894355</v>
      </c>
      <c r="W599">
        <v>49.5</v>
      </c>
      <c r="X599">
        <v>52.9</v>
      </c>
      <c r="Y599">
        <v>49.5</v>
      </c>
      <c r="Z599">
        <v>53.8</v>
      </c>
      <c r="AA599">
        <v>49.5</v>
      </c>
      <c r="AB599">
        <v>61.2</v>
      </c>
      <c r="AC599" s="1">
        <f>(Table2[[#This Row],[Close Price]]/Table2[[#This Row],[Day Low]])-1</f>
        <v>2.4646464646464583E-2</v>
      </c>
      <c r="AD599" s="1">
        <f>(Table2[[#This Row],[Day High]]/Table2[[#This Row],[Close Price]])-1</f>
        <v>4.2981072555205113E-2</v>
      </c>
      <c r="AE599" s="1">
        <f>(Table2[[#This Row],[Close Price]]/Table2[[#This Row],[Current Week Low]])-1</f>
        <v>2.4646464646464583E-2</v>
      </c>
      <c r="AF599" s="1">
        <f>(Table2[[#This Row],[Current Week High]]/Table2[[#This Row],[Close Price]])-1</f>
        <v>6.0725552050473253E-2</v>
      </c>
      <c r="AG599" s="1">
        <f>(Table2[[#This Row],[Close Price]]/Table2[[#This Row],[Current Month Low]])-1</f>
        <v>2.4646464646464583E-2</v>
      </c>
      <c r="AH599" s="1">
        <f>(Table2[[#This Row],[Current Month High]]/Table2[[#This Row],[Close Price]])-1</f>
        <v>0.20662460567823349</v>
      </c>
      <c r="AI599">
        <v>96.431388012618299</v>
      </c>
      <c r="AJ599">
        <v>43.988644428672799</v>
      </c>
      <c r="AK599" t="str">
        <f>IF(AND(Table2[[#This Row],[20D EMA]]&gt;Table2[[#This Row],[50D EMA]],Table2[[#This Row],[50D EMA]]&gt;Table2[[#This Row],[200D EMA]]),"Uptrend","Downtrend/NoTrend")</f>
        <v>Downtrend/NoTrend</v>
      </c>
      <c r="AL599">
        <v>-0.27</v>
      </c>
      <c r="AM599" t="s">
        <v>3190</v>
      </c>
      <c r="AN599">
        <v>-16.93</v>
      </c>
      <c r="AO599" t="s">
        <v>3190</v>
      </c>
      <c r="AP599">
        <v>8.0649246594989999E-3</v>
      </c>
      <c r="AQ599">
        <f>(Table2[[#This Row],[Sharpe Ratio]]-AVERAGE(Table2[Sharpe Ratio]))/_xlfn.STDEV.P(Table2[Sharpe Ratio])</f>
        <v>-0.67632287932565438</v>
      </c>
      <c r="AR5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599">
        <f>_xlfn.RANK.AVG(Table2[[#This Row],[1Y Return vs Nifty Z-Score]],Table2[1Y Return vs Nifty Z-Score])</f>
        <v>424</v>
      </c>
      <c r="AT599">
        <f>_xlfn.RANK.AVG(Table2[[#This Row],[6M Return vs Nifty Z-Score]],Table2[6M Return vs Nifty Z-Score])</f>
        <v>729</v>
      </c>
      <c r="AU599">
        <f>_xlfn.RANK.AVG(Table2[[#This Row],[Sharpe Ratio Z-Score]],Table2[Sharpe Ratio Z-Score])</f>
        <v>505</v>
      </c>
      <c r="AV599">
        <f>(Table2[[#This Row],[Rank 1Y]]+Table2[[#This Row],[Rank 6M]]+Table2[[#This Row],[Rank Sharpe]])/3</f>
        <v>552.66666666666663</v>
      </c>
    </row>
    <row r="600" spans="1:48" x14ac:dyDescent="0.3">
      <c r="A600" t="s">
        <v>1070</v>
      </c>
      <c r="B600" t="s">
        <v>1071</v>
      </c>
      <c r="C600" t="s">
        <v>3154</v>
      </c>
      <c r="D600" t="s">
        <v>77</v>
      </c>
      <c r="E600">
        <v>12571.806814879999</v>
      </c>
      <c r="F600">
        <v>605.70000000000005</v>
      </c>
      <c r="G600">
        <v>-40.682249078349997</v>
      </c>
      <c r="H600">
        <f>(Table2[[#This Row],[1Y Return vs Nifty]]-AVERAGE(Table2[1Y Return vs Nifty]))/_xlfn.STDEV.P(Table2[1Y Return vs Nifty])</f>
        <v>-1.1004515298558699</v>
      </c>
      <c r="I600">
        <v>5.0485527139468704</v>
      </c>
      <c r="J600">
        <f>(Table2[[#This Row],[1M Return vs Nifty]]-AVERAGE(Table2[1M Return vs Nifty]))/_xlfn.STDEV.P(Table2[1M Return vs Nifty])</f>
        <v>0.60848453725074592</v>
      </c>
      <c r="K600">
        <v>-17.8780633433901</v>
      </c>
      <c r="L600">
        <f>(Table2[[#This Row],[6M Return vs Nifty]]-AVERAGE(Table2[6M Return vs Nifty]))/_xlfn.STDEV.P(Table2[6M Return vs Nifty])</f>
        <v>-0.83433665356433362</v>
      </c>
      <c r="M600">
        <v>4.1022519516035798</v>
      </c>
      <c r="N600">
        <f>(Table2[[#This Row],[1W Return vs Nifty]]-AVERAGE(Table2[1W Return vs Nifty]))/_xlfn.STDEV.P(Table2[1W Return vs Nifty])</f>
        <v>0.87360801404520627</v>
      </c>
      <c r="O600">
        <v>605.35</v>
      </c>
      <c r="P600">
        <v>606.60120762580596</v>
      </c>
      <c r="Q600">
        <v>632.48642866156297</v>
      </c>
      <c r="R600">
        <v>51.882028946319501</v>
      </c>
      <c r="S600" s="1">
        <f>(Table2[[#This Row],[Close Price]]-Table2[[#This Row],[20D EMA]])/Table2[[#This Row],[20D EMA]]</f>
        <v>5.7817791360373783E-4</v>
      </c>
      <c r="T600" s="1">
        <f>(Table2[[#This Row],[Close Price]]-Table2[[#This Row],[50D EMA]])/Table2[[#This Row],[50D EMA]]</f>
        <v>-1.485667378298128E-3</v>
      </c>
      <c r="U600" s="1">
        <f>(Table2[[#This Row],[Close Price]]-Table2[[#This Row],[200D EMA]])/Table2[[#This Row],[200D EMA]]</f>
        <v>-4.2350993551351072E-2</v>
      </c>
      <c r="V600">
        <v>0.72954408114707803</v>
      </c>
      <c r="W600">
        <v>594.95000000000005</v>
      </c>
      <c r="X600">
        <v>614.20000000000005</v>
      </c>
      <c r="Y600">
        <v>592</v>
      </c>
      <c r="Z600">
        <v>640</v>
      </c>
      <c r="AA600">
        <v>576.9</v>
      </c>
      <c r="AB600">
        <v>640</v>
      </c>
      <c r="AC600" s="1">
        <f>(Table2[[#This Row],[Close Price]]/Table2[[#This Row],[Day Low]])-1</f>
        <v>1.8068745272711961E-2</v>
      </c>
      <c r="AD600" s="1">
        <f>(Table2[[#This Row],[Day High]]/Table2[[#This Row],[Close Price]])-1</f>
        <v>1.4033349843156628E-2</v>
      </c>
      <c r="AE600" s="1">
        <f>(Table2[[#This Row],[Close Price]]/Table2[[#This Row],[Current Week Low]])-1</f>
        <v>2.3141891891891975E-2</v>
      </c>
      <c r="AF600" s="1">
        <f>(Table2[[#This Row],[Current Week High]]/Table2[[#This Row],[Close Price]])-1</f>
        <v>5.662869407297344E-2</v>
      </c>
      <c r="AG600" s="1">
        <f>(Table2[[#This Row],[Close Price]]/Table2[[#This Row],[Current Month Low]])-1</f>
        <v>4.9921996879875419E-2</v>
      </c>
      <c r="AH600" s="1">
        <f>(Table2[[#This Row],[Current Month High]]/Table2[[#This Row],[Close Price]])-1</f>
        <v>5.662869407297344E-2</v>
      </c>
      <c r="AI600">
        <v>36.040944361895299</v>
      </c>
      <c r="AJ600">
        <v>20.118988596926101</v>
      </c>
      <c r="AK600" t="str">
        <f>IF(AND(Table2[[#This Row],[20D EMA]]&gt;Table2[[#This Row],[50D EMA]],Table2[[#This Row],[50D EMA]]&gt;Table2[[#This Row],[200D EMA]]),"Uptrend","Downtrend/NoTrend")</f>
        <v>Downtrend/NoTrend</v>
      </c>
      <c r="AL600">
        <v>0.04</v>
      </c>
      <c r="AM600" t="s">
        <v>3191</v>
      </c>
      <c r="AN600">
        <v>-2.8</v>
      </c>
      <c r="AO600" t="s">
        <v>3190</v>
      </c>
      <c r="AP600">
        <v>5.4527230442109997E-2</v>
      </c>
      <c r="AQ600">
        <f>(Table2[[#This Row],[Sharpe Ratio]]-AVERAGE(Table2[Sharpe Ratio]))/_xlfn.STDEV.P(Table2[Sharpe Ratio])</f>
        <v>-0.13189152979580915</v>
      </c>
      <c r="AR6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0">
        <f>_xlfn.RANK.AVG(Table2[[#This Row],[1Y Return vs Nifty Z-Score]],Table2[1Y Return vs Nifty Z-Score])</f>
        <v>679</v>
      </c>
      <c r="AT600">
        <f>_xlfn.RANK.AVG(Table2[[#This Row],[6M Return vs Nifty Z-Score]],Table2[6M Return vs Nifty Z-Score])</f>
        <v>606</v>
      </c>
      <c r="AU600">
        <f>_xlfn.RANK.AVG(Table2[[#This Row],[Sharpe Ratio Z-Score]],Table2[Sharpe Ratio Z-Score])</f>
        <v>375</v>
      </c>
      <c r="AV600">
        <f>(Table2[[#This Row],[Rank 1Y]]+Table2[[#This Row],[Rank 6M]]+Table2[[#This Row],[Rank Sharpe]])/3</f>
        <v>553.33333333333337</v>
      </c>
    </row>
    <row r="601" spans="1:48" x14ac:dyDescent="0.3">
      <c r="A601" t="s">
        <v>22</v>
      </c>
      <c r="B601" t="s">
        <v>23</v>
      </c>
      <c r="C601" t="s">
        <v>3145</v>
      </c>
      <c r="D601" t="s">
        <v>24</v>
      </c>
      <c r="E601">
        <v>1276741.6574611501</v>
      </c>
      <c r="F601">
        <v>1681.85</v>
      </c>
      <c r="G601">
        <v>-15.681815578591401</v>
      </c>
      <c r="H601">
        <f>(Table2[[#This Row],[1Y Return vs Nifty]]-AVERAGE(Table2[1Y Return vs Nifty]))/_xlfn.STDEV.P(Table2[1Y Return vs Nifty])</f>
        <v>-0.67448077272029194</v>
      </c>
      <c r="I601">
        <v>2.0031150821236001</v>
      </c>
      <c r="J601">
        <f>(Table2[[#This Row],[1M Return vs Nifty]]-AVERAGE(Table2[1M Return vs Nifty]))/_xlfn.STDEV.P(Table2[1M Return vs Nifty])</f>
        <v>0.25798080672541035</v>
      </c>
      <c r="K601">
        <v>-0.473362168081642</v>
      </c>
      <c r="L601">
        <f>(Table2[[#This Row],[6M Return vs Nifty]]-AVERAGE(Table2[6M Return vs Nifty]))/_xlfn.STDEV.P(Table2[6M Return vs Nifty])</f>
        <v>-0.28154485277057034</v>
      </c>
      <c r="M601">
        <v>0.98224787979876405</v>
      </c>
      <c r="N601">
        <f>(Table2[[#This Row],[1W Return vs Nifty]]-AVERAGE(Table2[1W Return vs Nifty]))/_xlfn.STDEV.P(Table2[1W Return vs Nifty])</f>
        <v>0.18642358891000194</v>
      </c>
      <c r="O601">
        <v>1681.88</v>
      </c>
      <c r="P601">
        <v>1668.72451694902</v>
      </c>
      <c r="Q601">
        <v>1604.6524913871999</v>
      </c>
      <c r="R601">
        <v>47.209638424646201</v>
      </c>
      <c r="S601" s="1">
        <f>(Table2[[#This Row],[Close Price]]-Table2[[#This Row],[20D EMA]])/Table2[[#This Row],[20D EMA]]</f>
        <v>-1.7837182200989419E-5</v>
      </c>
      <c r="T601" s="1">
        <f>(Table2[[#This Row],[Close Price]]-Table2[[#This Row],[50D EMA]])/Table2[[#This Row],[50D EMA]]</f>
        <v>7.8655781212932981E-3</v>
      </c>
      <c r="U601" s="1">
        <f>(Table2[[#This Row],[Close Price]]-Table2[[#This Row],[200D EMA]])/Table2[[#This Row],[200D EMA]]</f>
        <v>4.8108552491676136E-2</v>
      </c>
      <c r="V601">
        <v>0.80328555961096804</v>
      </c>
      <c r="W601">
        <v>1654.1</v>
      </c>
      <c r="X601">
        <v>1691</v>
      </c>
      <c r="Y601">
        <v>1654</v>
      </c>
      <c r="Z601">
        <v>1707.95</v>
      </c>
      <c r="AA601">
        <v>1613</v>
      </c>
      <c r="AB601">
        <v>1742</v>
      </c>
      <c r="AC601" s="1">
        <f>(Table2[[#This Row],[Close Price]]/Table2[[#This Row],[Day Low]])-1</f>
        <v>1.6776494770570194E-2</v>
      </c>
      <c r="AD601" s="1">
        <f>(Table2[[#This Row],[Day High]]/Table2[[#This Row],[Close Price]])-1</f>
        <v>5.4404376133425636E-3</v>
      </c>
      <c r="AE601" s="1">
        <f>(Table2[[#This Row],[Close Price]]/Table2[[#This Row],[Current Week Low]])-1</f>
        <v>1.683796856106401E-2</v>
      </c>
      <c r="AF601" s="1">
        <f>(Table2[[#This Row],[Current Week High]]/Table2[[#This Row],[Close Price]])-1</f>
        <v>1.5518625323304835E-2</v>
      </c>
      <c r="AG601" s="1">
        <f>(Table2[[#This Row],[Close Price]]/Table2[[#This Row],[Current Month Low]])-1</f>
        <v>4.2684438933664026E-2</v>
      </c>
      <c r="AH601" s="1">
        <f>(Table2[[#This Row],[Current Month High]]/Table2[[#This Row],[Close Price]])-1</f>
        <v>3.5764188245087203E-2</v>
      </c>
      <c r="AI601">
        <v>6.6682522222552603</v>
      </c>
      <c r="AJ601">
        <v>23.343478420299899</v>
      </c>
      <c r="AK601" t="str">
        <f>IF(AND(Table2[[#This Row],[20D EMA]]&gt;Table2[[#This Row],[50D EMA]],Table2[[#This Row],[50D EMA]]&gt;Table2[[#This Row],[200D EMA]]),"Uptrend","Downtrend/NoTrend")</f>
        <v>Uptrend</v>
      </c>
      <c r="AL601">
        <v>0.03</v>
      </c>
      <c r="AM601" t="s">
        <v>3191</v>
      </c>
      <c r="AN601">
        <v>-2.57</v>
      </c>
      <c r="AO601" t="s">
        <v>3190</v>
      </c>
      <c r="AP601">
        <v>-8.4634805826087997E-2</v>
      </c>
      <c r="AQ601">
        <f>(Table2[[#This Row],[Sharpe Ratio]]-AVERAGE(Table2[Sharpe Ratio]))/_xlfn.STDEV.P(Table2[Sharpe Ratio])</f>
        <v>-1.7625504894114516</v>
      </c>
      <c r="AR6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-2.2741717192669015</v>
      </c>
      <c r="AS601">
        <f>_xlfn.RANK.AVG(Table2[[#This Row],[1Y Return vs Nifty Z-Score]],Table2[1Y Return vs Nifty Z-Score])</f>
        <v>541</v>
      </c>
      <c r="AT601">
        <f>_xlfn.RANK.AVG(Table2[[#This Row],[6M Return vs Nifty Z-Score]],Table2[6M Return vs Nifty Z-Score])</f>
        <v>414</v>
      </c>
      <c r="AU601">
        <f>_xlfn.RANK.AVG(Table2[[#This Row],[Sharpe Ratio Z-Score]],Table2[Sharpe Ratio Z-Score])</f>
        <v>707</v>
      </c>
      <c r="AV601">
        <f>(Table2[[#This Row],[Rank 1Y]]+Table2[[#This Row],[Rank 6M]]+Table2[[#This Row],[Rank Sharpe]])/3</f>
        <v>554</v>
      </c>
    </row>
    <row r="602" spans="1:48" x14ac:dyDescent="0.3">
      <c r="A602" t="s">
        <v>1271</v>
      </c>
      <c r="B602" t="s">
        <v>1272</v>
      </c>
      <c r="C602" t="s">
        <v>3159</v>
      </c>
      <c r="D602" t="s">
        <v>395</v>
      </c>
      <c r="E602">
        <v>9392.4484573600002</v>
      </c>
      <c r="F602">
        <v>641.6</v>
      </c>
      <c r="G602">
        <v>-30.321702186211098</v>
      </c>
      <c r="H602">
        <f>(Table2[[#This Row],[1Y Return vs Nifty]]-AVERAGE(Table2[1Y Return vs Nifty]))/_xlfn.STDEV.P(Table2[1Y Return vs Nifty])</f>
        <v>-0.92392299069971173</v>
      </c>
      <c r="I602">
        <v>9.5217254278754295E-3</v>
      </c>
      <c r="J602">
        <f>(Table2[[#This Row],[1M Return vs Nifty]]-AVERAGE(Table2[1M Return vs Nifty]))/_xlfn.STDEV.P(Table2[1M Return vs Nifty])</f>
        <v>2.8535323629427085E-2</v>
      </c>
      <c r="K602">
        <v>-17.5677801937982</v>
      </c>
      <c r="L602">
        <f>(Table2[[#This Row],[6M Return vs Nifty]]-AVERAGE(Table2[6M Return vs Nifty]))/_xlfn.STDEV.P(Table2[6M Return vs Nifty])</f>
        <v>-0.82448173107579348</v>
      </c>
      <c r="M602">
        <v>-0.73358421404697305</v>
      </c>
      <c r="N602">
        <f>(Table2[[#This Row],[1W Return vs Nifty]]-AVERAGE(Table2[1W Return vs Nifty]))/_xlfn.STDEV.P(Table2[1W Return vs Nifty])</f>
        <v>-0.19149037014321554</v>
      </c>
      <c r="O602">
        <v>652.52</v>
      </c>
      <c r="P602">
        <v>662.04890475239495</v>
      </c>
      <c r="Q602">
        <v>668.31088416128296</v>
      </c>
      <c r="R602">
        <v>35.671212792789099</v>
      </c>
      <c r="S602" s="1">
        <f>(Table2[[#This Row],[Close Price]]-Table2[[#This Row],[20D EMA]])/Table2[[#This Row],[20D EMA]]</f>
        <v>-1.6735119230061851E-2</v>
      </c>
      <c r="T602" s="1">
        <f>(Table2[[#This Row],[Close Price]]-Table2[[#This Row],[50D EMA]])/Table2[[#This Row],[50D EMA]]</f>
        <v>-3.0887302441868363E-2</v>
      </c>
      <c r="U602" s="1">
        <f>(Table2[[#This Row],[Close Price]]-Table2[[#This Row],[200D EMA]])/Table2[[#This Row],[200D EMA]]</f>
        <v>-3.9967752724549097E-2</v>
      </c>
      <c r="V602">
        <v>0.508686948934848</v>
      </c>
      <c r="W602">
        <v>627</v>
      </c>
      <c r="X602">
        <v>644.70000000000005</v>
      </c>
      <c r="Y602">
        <v>627</v>
      </c>
      <c r="Z602">
        <v>653.35</v>
      </c>
      <c r="AA602">
        <v>621.1</v>
      </c>
      <c r="AB602">
        <v>701.95</v>
      </c>
      <c r="AC602" s="1">
        <f>(Table2[[#This Row],[Close Price]]/Table2[[#This Row],[Day Low]])-1</f>
        <v>2.3285486443381131E-2</v>
      </c>
      <c r="AD602" s="1">
        <f>(Table2[[#This Row],[Day High]]/Table2[[#This Row],[Close Price]])-1</f>
        <v>4.8316708229427796E-3</v>
      </c>
      <c r="AE602" s="1">
        <f>(Table2[[#This Row],[Close Price]]/Table2[[#This Row],[Current Week Low]])-1</f>
        <v>2.3285486443381131E-2</v>
      </c>
      <c r="AF602" s="1">
        <f>(Table2[[#This Row],[Current Week High]]/Table2[[#This Row],[Close Price]])-1</f>
        <v>1.8313591022443898E-2</v>
      </c>
      <c r="AG602" s="1">
        <f>(Table2[[#This Row],[Close Price]]/Table2[[#This Row],[Current Month Low]])-1</f>
        <v>3.3005957172758116E-2</v>
      </c>
      <c r="AH602" s="1">
        <f>(Table2[[#This Row],[Current Month High]]/Table2[[#This Row],[Close Price]])-1</f>
        <v>9.4061720698254359E-2</v>
      </c>
      <c r="AI602">
        <v>27.010598503740599</v>
      </c>
      <c r="AJ602">
        <v>8.6997035154595395</v>
      </c>
      <c r="AK602" t="str">
        <f>IF(AND(Table2[[#This Row],[20D EMA]]&gt;Table2[[#This Row],[50D EMA]],Table2[[#This Row],[50D EMA]]&gt;Table2[[#This Row],[200D EMA]]),"Uptrend","Downtrend/NoTrend")</f>
        <v>Downtrend/NoTrend</v>
      </c>
      <c r="AL602">
        <v>-0.06</v>
      </c>
      <c r="AM602" t="s">
        <v>3190</v>
      </c>
      <c r="AN602">
        <v>-8.27</v>
      </c>
      <c r="AO602" t="s">
        <v>3190</v>
      </c>
      <c r="AP602">
        <v>3.8484740287556003E-2</v>
      </c>
      <c r="AQ602">
        <f>(Table2[[#This Row],[Sharpe Ratio]]-AVERAGE(Table2[Sharpe Ratio]))/_xlfn.STDEV.P(Table2[Sharpe Ratio])</f>
        <v>-0.31987261290279284</v>
      </c>
      <c r="AR6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2">
        <f>_xlfn.RANK.AVG(Table2[[#This Row],[1Y Return vs Nifty Z-Score]],Table2[1Y Return vs Nifty Z-Score])</f>
        <v>638</v>
      </c>
      <c r="AT602">
        <f>_xlfn.RANK.AVG(Table2[[#This Row],[6M Return vs Nifty Z-Score]],Table2[6M Return vs Nifty Z-Score])</f>
        <v>603</v>
      </c>
      <c r="AU602">
        <f>_xlfn.RANK.AVG(Table2[[#This Row],[Sharpe Ratio Z-Score]],Table2[Sharpe Ratio Z-Score])</f>
        <v>423</v>
      </c>
      <c r="AV602">
        <f>(Table2[[#This Row],[Rank 1Y]]+Table2[[#This Row],[Rank 6M]]+Table2[[#This Row],[Rank Sharpe]])/3</f>
        <v>554.66666666666663</v>
      </c>
    </row>
    <row r="603" spans="1:48" x14ac:dyDescent="0.3">
      <c r="A603" t="s">
        <v>264</v>
      </c>
      <c r="B603" t="s">
        <v>265</v>
      </c>
      <c r="C603" t="s">
        <v>3147</v>
      </c>
      <c r="D603" t="s">
        <v>195</v>
      </c>
      <c r="E603">
        <v>101473.68811915501</v>
      </c>
      <c r="F603">
        <v>571.4</v>
      </c>
      <c r="G603">
        <v>-19.3442982582654</v>
      </c>
      <c r="H603">
        <f>(Table2[[#This Row],[1Y Return vs Nifty]]-AVERAGE(Table2[1Y Return vs Nifty]))/_xlfn.STDEV.P(Table2[1Y Return vs Nifty])</f>
        <v>-0.73688411144926791</v>
      </c>
      <c r="I603">
        <v>-10.9234753021271</v>
      </c>
      <c r="J603">
        <f>(Table2[[#This Row],[1M Return vs Nifty]]-AVERAGE(Table2[1M Return vs Nifty]))/_xlfn.STDEV.P(Table2[1M Return vs Nifty])</f>
        <v>-1.2297587894850202</v>
      </c>
      <c r="K603">
        <v>0.412498513727104</v>
      </c>
      <c r="L603">
        <f>(Table2[[#This Row],[6M Return vs Nifty]]-AVERAGE(Table2[6M Return vs Nifty]))/_xlfn.STDEV.P(Table2[6M Return vs Nifty])</f>
        <v>-0.2534089763417256</v>
      </c>
      <c r="M603">
        <v>0.28448643894013198</v>
      </c>
      <c r="N603">
        <f>(Table2[[#This Row],[1W Return vs Nifty]]-AVERAGE(Table2[1W Return vs Nifty]))/_xlfn.STDEV.P(Table2[1W Return vs Nifty])</f>
        <v>3.2740842483141672E-2</v>
      </c>
      <c r="O603">
        <v>593.05999999999995</v>
      </c>
      <c r="P603">
        <v>611.90867507565201</v>
      </c>
      <c r="Q603">
        <v>589.73542074514705</v>
      </c>
      <c r="R603">
        <v>33.108584710880699</v>
      </c>
      <c r="S603" s="1">
        <f>(Table2[[#This Row],[Close Price]]-Table2[[#This Row],[20D EMA]])/Table2[[#This Row],[20D EMA]]</f>
        <v>-3.652244292314432E-2</v>
      </c>
      <c r="T603" s="1">
        <f>(Table2[[#This Row],[Close Price]]-Table2[[#This Row],[50D EMA]])/Table2[[#This Row],[50D EMA]]</f>
        <v>-6.620052423777753E-2</v>
      </c>
      <c r="U603" s="1">
        <f>(Table2[[#This Row],[Close Price]]-Table2[[#This Row],[200D EMA]])/Table2[[#This Row],[200D EMA]]</f>
        <v>-3.1090926710794754E-2</v>
      </c>
      <c r="V603">
        <v>0.92572081748115698</v>
      </c>
      <c r="W603">
        <v>564.95000000000005</v>
      </c>
      <c r="X603">
        <v>572.1</v>
      </c>
      <c r="Y603">
        <v>564.95000000000005</v>
      </c>
      <c r="Z603">
        <v>579.35</v>
      </c>
      <c r="AA603">
        <v>562</v>
      </c>
      <c r="AB603">
        <v>629.75</v>
      </c>
      <c r="AC603" s="1">
        <f>(Table2[[#This Row],[Close Price]]/Table2[[#This Row],[Day Low]])-1</f>
        <v>1.14169395521726E-2</v>
      </c>
      <c r="AD603" s="1">
        <f>(Table2[[#This Row],[Day High]]/Table2[[#This Row],[Close Price]])-1</f>
        <v>1.2250612530626537E-3</v>
      </c>
      <c r="AE603" s="1">
        <f>(Table2[[#This Row],[Close Price]]/Table2[[#This Row],[Current Week Low]])-1</f>
        <v>1.14169395521726E-2</v>
      </c>
      <c r="AF603" s="1">
        <f>(Table2[[#This Row],[Current Week High]]/Table2[[#This Row],[Close Price]])-1</f>
        <v>1.3913195659783106E-2</v>
      </c>
      <c r="AG603" s="1">
        <f>(Table2[[#This Row],[Close Price]]/Table2[[#This Row],[Current Month Low]])-1</f>
        <v>1.6725978647686768E-2</v>
      </c>
      <c r="AH603" s="1">
        <f>(Table2[[#This Row],[Current Month High]]/Table2[[#This Row],[Close Price]])-1</f>
        <v>0.10211760588029395</v>
      </c>
      <c r="AI603">
        <v>17.6058802940147</v>
      </c>
      <c r="AJ603">
        <v>16.802943581357301</v>
      </c>
      <c r="AK603" t="str">
        <f>IF(AND(Table2[[#This Row],[20D EMA]]&gt;Table2[[#This Row],[50D EMA]],Table2[[#This Row],[50D EMA]]&gt;Table2[[#This Row],[200D EMA]]),"Uptrend","Downtrend/NoTrend")</f>
        <v>Downtrend/NoTrend</v>
      </c>
      <c r="AL603">
        <v>-0.09</v>
      </c>
      <c r="AM603" t="s">
        <v>3190</v>
      </c>
      <c r="AN603">
        <v>-7.69</v>
      </c>
      <c r="AO603" t="s">
        <v>3190</v>
      </c>
      <c r="AP603">
        <v>-7.2875456106688996E-2</v>
      </c>
      <c r="AQ603">
        <f>(Table2[[#This Row],[Sharpe Ratio]]-AVERAGE(Table2[Sharpe Ratio]))/_xlfn.STDEV.P(Table2[Sharpe Ratio])</f>
        <v>-1.6247579599730639</v>
      </c>
      <c r="AR6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3">
        <f>_xlfn.RANK.AVG(Table2[[#This Row],[1Y Return vs Nifty Z-Score]],Table2[1Y Return vs Nifty Z-Score])</f>
        <v>569</v>
      </c>
      <c r="AT603">
        <f>_xlfn.RANK.AVG(Table2[[#This Row],[6M Return vs Nifty Z-Score]],Table2[6M Return vs Nifty Z-Score])</f>
        <v>402</v>
      </c>
      <c r="AU603">
        <f>_xlfn.RANK.AVG(Table2[[#This Row],[Sharpe Ratio Z-Score]],Table2[Sharpe Ratio Z-Score])</f>
        <v>695</v>
      </c>
      <c r="AV603">
        <f>(Table2[[#This Row],[Rank 1Y]]+Table2[[#This Row],[Rank 6M]]+Table2[[#This Row],[Rank Sharpe]])/3</f>
        <v>555.33333333333337</v>
      </c>
    </row>
    <row r="604" spans="1:48" x14ac:dyDescent="0.3">
      <c r="A604" t="s">
        <v>1084</v>
      </c>
      <c r="B604" t="s">
        <v>1085</v>
      </c>
      <c r="C604" t="s">
        <v>3159</v>
      </c>
      <c r="D604" t="s">
        <v>448</v>
      </c>
      <c r="E604">
        <v>12256.270333319901</v>
      </c>
      <c r="F604">
        <v>926.9</v>
      </c>
      <c r="G604">
        <v>-23.911175587448</v>
      </c>
      <c r="H604">
        <f>(Table2[[#This Row],[1Y Return vs Nifty]]-AVERAGE(Table2[1Y Return vs Nifty]))/_xlfn.STDEV.P(Table2[1Y Return vs Nifty])</f>
        <v>-0.81469700992064853</v>
      </c>
      <c r="I604">
        <v>-4.9985191487579099</v>
      </c>
      <c r="J604">
        <f>(Table2[[#This Row],[1M Return vs Nifty]]-AVERAGE(Table2[1M Return vs Nifty]))/_xlfn.STDEV.P(Table2[1M Return vs Nifty])</f>
        <v>-0.54784719383968938</v>
      </c>
      <c r="K604">
        <v>-3.2110169751043398</v>
      </c>
      <c r="L604">
        <f>(Table2[[#This Row],[6M Return vs Nifty]]-AVERAGE(Table2[6M Return vs Nifty]))/_xlfn.STDEV.P(Table2[6M Return vs Nifty])</f>
        <v>-0.36849567803798311</v>
      </c>
      <c r="M604">
        <v>-4.2340674903655398</v>
      </c>
      <c r="N604">
        <f>(Table2[[#This Row],[1W Return vs Nifty]]-AVERAGE(Table2[1W Return vs Nifty]))/_xlfn.STDEV.P(Table2[1W Return vs Nifty])</f>
        <v>-0.96247577034523657</v>
      </c>
      <c r="O604">
        <v>940.32</v>
      </c>
      <c r="P604">
        <v>932.25458215031995</v>
      </c>
      <c r="Q604">
        <v>898.32196235947595</v>
      </c>
      <c r="R604">
        <v>39.930960661781</v>
      </c>
      <c r="S604" s="1">
        <f>(Table2[[#This Row],[Close Price]]-Table2[[#This Row],[20D EMA]])/Table2[[#This Row],[20D EMA]]</f>
        <v>-1.427173728092572E-2</v>
      </c>
      <c r="T604" s="1">
        <f>(Table2[[#This Row],[Close Price]]-Table2[[#This Row],[50D EMA]])/Table2[[#This Row],[50D EMA]]</f>
        <v>-5.7436908896378895E-3</v>
      </c>
      <c r="U604" s="1">
        <f>(Table2[[#This Row],[Close Price]]-Table2[[#This Row],[200D EMA]])/Table2[[#This Row],[200D EMA]]</f>
        <v>3.1812689478795279E-2</v>
      </c>
      <c r="V604">
        <v>2.3129755902465901</v>
      </c>
      <c r="W604">
        <v>903.8</v>
      </c>
      <c r="X604">
        <v>955</v>
      </c>
      <c r="Y604">
        <v>903.8</v>
      </c>
      <c r="Z604">
        <v>960.3</v>
      </c>
      <c r="AA604">
        <v>903.8</v>
      </c>
      <c r="AB604">
        <v>977.7</v>
      </c>
      <c r="AC604" s="1">
        <f>(Table2[[#This Row],[Close Price]]/Table2[[#This Row],[Day Low]])-1</f>
        <v>2.5558751936269219E-2</v>
      </c>
      <c r="AD604" s="1">
        <f>(Table2[[#This Row],[Day High]]/Table2[[#This Row],[Close Price]])-1</f>
        <v>3.0316107454957386E-2</v>
      </c>
      <c r="AE604" s="1">
        <f>(Table2[[#This Row],[Close Price]]/Table2[[#This Row],[Current Week Low]])-1</f>
        <v>2.5558751936269219E-2</v>
      </c>
      <c r="AF604" s="1">
        <f>(Table2[[#This Row],[Current Week High]]/Table2[[#This Row],[Close Price]])-1</f>
        <v>3.6034092135073914E-2</v>
      </c>
      <c r="AG604" s="1">
        <f>(Table2[[#This Row],[Close Price]]/Table2[[#This Row],[Current Month Low]])-1</f>
        <v>2.5558751936269219E-2</v>
      </c>
      <c r="AH604" s="1">
        <f>(Table2[[#This Row],[Current Month High]]/Table2[[#This Row],[Close Price]])-1</f>
        <v>5.480634372639992E-2</v>
      </c>
      <c r="AI604">
        <v>15.546445139713001</v>
      </c>
      <c r="AJ604">
        <v>21.712297288424899</v>
      </c>
      <c r="AK604" t="str">
        <f>IF(AND(Table2[[#This Row],[20D EMA]]&gt;Table2[[#This Row],[50D EMA]],Table2[[#This Row],[50D EMA]]&gt;Table2[[#This Row],[200D EMA]]),"Uptrend","Downtrend/NoTrend")</f>
        <v>Uptrend</v>
      </c>
      <c r="AL604">
        <v>0.08</v>
      </c>
      <c r="AM604" t="s">
        <v>3191</v>
      </c>
      <c r="AN604">
        <v>-2.33</v>
      </c>
      <c r="AO604" t="s">
        <v>3190</v>
      </c>
      <c r="AP604">
        <v>-1.9257921132974001E-2</v>
      </c>
      <c r="AQ604">
        <f>(Table2[[#This Row],[Sharpe Ratio]]-AVERAGE(Table2[Sharpe Ratio]))/_xlfn.STDEV.P(Table2[Sharpe Ratio])</f>
        <v>-0.99648378303524199</v>
      </c>
      <c r="AR6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-3.6899994351787995</v>
      </c>
      <c r="AS604">
        <f>_xlfn.RANK.AVG(Table2[[#This Row],[1Y Return vs Nifty Z-Score]],Table2[1Y Return vs Nifty Z-Score])</f>
        <v>600</v>
      </c>
      <c r="AT604">
        <f>_xlfn.RANK.AVG(Table2[[#This Row],[6M Return vs Nifty Z-Score]],Table2[6M Return vs Nifty Z-Score])</f>
        <v>451</v>
      </c>
      <c r="AU604">
        <f>_xlfn.RANK.AVG(Table2[[#This Row],[Sharpe Ratio Z-Score]],Table2[Sharpe Ratio Z-Score])</f>
        <v>620</v>
      </c>
      <c r="AV604">
        <f>(Table2[[#This Row],[Rank 1Y]]+Table2[[#This Row],[Rank 6M]]+Table2[[#This Row],[Rank Sharpe]])/3</f>
        <v>557</v>
      </c>
    </row>
    <row r="605" spans="1:48" x14ac:dyDescent="0.3">
      <c r="A605" t="s">
        <v>1483</v>
      </c>
      <c r="B605" t="s">
        <v>1484</v>
      </c>
      <c r="C605" t="s">
        <v>3154</v>
      </c>
      <c r="D605" t="s">
        <v>151</v>
      </c>
      <c r="E605">
        <v>6968.1112999999996</v>
      </c>
      <c r="F605">
        <v>369.7</v>
      </c>
      <c r="G605">
        <v>-41.8548427995634</v>
      </c>
      <c r="H605">
        <f>(Table2[[#This Row],[1Y Return vs Nifty]]-AVERAGE(Table2[1Y Return vs Nifty]))/_xlfn.STDEV.P(Table2[1Y Return vs Nifty])</f>
        <v>-1.1204308088248736</v>
      </c>
      <c r="I605">
        <v>-4.0340983295318296</v>
      </c>
      <c r="J605">
        <f>(Table2[[#This Row],[1M Return vs Nifty]]-AVERAGE(Table2[1M Return vs Nifty]))/_xlfn.STDEV.P(Table2[1M Return vs Nifty])</f>
        <v>-0.4368506357743499</v>
      </c>
      <c r="K605">
        <v>-23.261259664802999</v>
      </c>
      <c r="L605">
        <f>(Table2[[#This Row],[6M Return vs Nifty]]-AVERAGE(Table2[6M Return vs Nifty]))/_xlfn.STDEV.P(Table2[6M Return vs Nifty])</f>
        <v>-1.0053126880602237</v>
      </c>
      <c r="M605">
        <v>-1.1721119354360101</v>
      </c>
      <c r="N605">
        <f>(Table2[[#This Row],[1W Return vs Nifty]]-AVERAGE(Table2[1W Return vs Nifty]))/_xlfn.STDEV.P(Table2[1W Return vs Nifty])</f>
        <v>-0.28807659669716235</v>
      </c>
      <c r="O605">
        <v>382.45</v>
      </c>
      <c r="P605">
        <v>401.37001709217702</v>
      </c>
      <c r="Q605">
        <v>414.12070676122102</v>
      </c>
      <c r="R605">
        <v>36.282643179955201</v>
      </c>
      <c r="S605" s="1">
        <f>(Table2[[#This Row],[Close Price]]-Table2[[#This Row],[20D EMA]])/Table2[[#This Row],[20D EMA]]</f>
        <v>-3.3337691201464244E-2</v>
      </c>
      <c r="T605" s="1">
        <f>(Table2[[#This Row],[Close Price]]-Table2[[#This Row],[50D EMA]])/Table2[[#This Row],[50D EMA]]</f>
        <v>-7.8904790451509554E-2</v>
      </c>
      <c r="U605" s="1">
        <f>(Table2[[#This Row],[Close Price]]-Table2[[#This Row],[200D EMA]])/Table2[[#This Row],[200D EMA]]</f>
        <v>-0.10726511868635848</v>
      </c>
      <c r="V605">
        <v>0.59858582632604396</v>
      </c>
      <c r="W605">
        <v>364.2</v>
      </c>
      <c r="X605">
        <v>374.7</v>
      </c>
      <c r="Y605">
        <v>364.2</v>
      </c>
      <c r="Z605">
        <v>381.9</v>
      </c>
      <c r="AA605">
        <v>360.6</v>
      </c>
      <c r="AB605">
        <v>407.35</v>
      </c>
      <c r="AC605" s="1">
        <f>(Table2[[#This Row],[Close Price]]/Table2[[#This Row],[Day Low]])-1</f>
        <v>1.5101592531576058E-2</v>
      </c>
      <c r="AD605" s="1">
        <f>(Table2[[#This Row],[Day High]]/Table2[[#This Row],[Close Price]])-1</f>
        <v>1.3524479307546633E-2</v>
      </c>
      <c r="AE605" s="1">
        <f>(Table2[[#This Row],[Close Price]]/Table2[[#This Row],[Current Week Low]])-1</f>
        <v>1.5101592531576058E-2</v>
      </c>
      <c r="AF605" s="1">
        <f>(Table2[[#This Row],[Current Week High]]/Table2[[#This Row],[Close Price]])-1</f>
        <v>3.2999729510413855E-2</v>
      </c>
      <c r="AG605" s="1">
        <f>(Table2[[#This Row],[Close Price]]/Table2[[#This Row],[Current Month Low]])-1</f>
        <v>2.523571824736548E-2</v>
      </c>
      <c r="AH605" s="1">
        <f>(Table2[[#This Row],[Current Month High]]/Table2[[#This Row],[Close Price]])-1</f>
        <v>0.10183932918582639</v>
      </c>
      <c r="AI605">
        <v>48.093048417635899</v>
      </c>
      <c r="AJ605">
        <v>7.1594202898550696</v>
      </c>
      <c r="AK605" t="str">
        <f>IF(AND(Table2[[#This Row],[20D EMA]]&gt;Table2[[#This Row],[50D EMA]],Table2[[#This Row],[50D EMA]]&gt;Table2[[#This Row],[200D EMA]]),"Uptrend","Downtrend/NoTrend")</f>
        <v>Downtrend/NoTrend</v>
      </c>
      <c r="AL605">
        <v>-0.26</v>
      </c>
      <c r="AM605" t="s">
        <v>3190</v>
      </c>
      <c r="AN605">
        <v>-6.02</v>
      </c>
      <c r="AO605" t="s">
        <v>3190</v>
      </c>
      <c r="AP605">
        <v>6.9702982685348996E-2</v>
      </c>
      <c r="AQ605">
        <f>(Table2[[#This Row],[Sharpe Ratio]]-AVERAGE(Table2[Sharpe Ratio]))/_xlfn.STDEV.P(Table2[Sharpe Ratio])</f>
        <v>4.5933378691823054E-2</v>
      </c>
      <c r="AR6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5">
        <f>_xlfn.RANK.AVG(Table2[[#This Row],[1Y Return vs Nifty Z-Score]],Table2[1Y Return vs Nifty Z-Score])</f>
        <v>688</v>
      </c>
      <c r="AT605">
        <f>_xlfn.RANK.AVG(Table2[[#This Row],[6M Return vs Nifty Z-Score]],Table2[6M Return vs Nifty Z-Score])</f>
        <v>656</v>
      </c>
      <c r="AU605">
        <f>_xlfn.RANK.AVG(Table2[[#This Row],[Sharpe Ratio Z-Score]],Table2[Sharpe Ratio Z-Score])</f>
        <v>327</v>
      </c>
      <c r="AV605">
        <f>(Table2[[#This Row],[Rank 1Y]]+Table2[[#This Row],[Rank 6M]]+Table2[[#This Row],[Rank Sharpe]])/3</f>
        <v>557</v>
      </c>
    </row>
    <row r="606" spans="1:48" x14ac:dyDescent="0.3">
      <c r="A606" t="s">
        <v>451</v>
      </c>
      <c r="B606" t="s">
        <v>452</v>
      </c>
      <c r="C606" t="s">
        <v>3145</v>
      </c>
      <c r="D606" t="s">
        <v>54</v>
      </c>
      <c r="E606">
        <v>51077.294136550001</v>
      </c>
      <c r="F606">
        <v>683.65</v>
      </c>
      <c r="G606">
        <v>-29.300701678682898</v>
      </c>
      <c r="H606">
        <f>(Table2[[#This Row],[1Y Return vs Nifty]]-AVERAGE(Table2[1Y Return vs Nifty]))/_xlfn.STDEV.P(Table2[1Y Return vs Nifty])</f>
        <v>-0.90652663798319599</v>
      </c>
      <c r="I606">
        <v>-2.4743960264065299</v>
      </c>
      <c r="J606">
        <f>(Table2[[#This Row],[1M Return vs Nifty]]-AVERAGE(Table2[1M Return vs Nifty]))/_xlfn.STDEV.P(Table2[1M Return vs Nifty])</f>
        <v>-0.25734228858581032</v>
      </c>
      <c r="K606">
        <v>-2.92342731912135</v>
      </c>
      <c r="L606">
        <f>(Table2[[#This Row],[6M Return vs Nifty]]-AVERAGE(Table2[6M Return vs Nifty]))/_xlfn.STDEV.P(Table2[6M Return vs Nifty])</f>
        <v>-0.35936152501695728</v>
      </c>
      <c r="M606">
        <v>-1.6675819346496099</v>
      </c>
      <c r="N606">
        <f>(Table2[[#This Row],[1W Return vs Nifty]]-AVERAGE(Table2[1W Return vs Nifty]))/_xlfn.STDEV.P(Table2[1W Return vs Nifty])</f>
        <v>-0.39720442433630454</v>
      </c>
      <c r="O606">
        <v>706.07</v>
      </c>
      <c r="P606">
        <v>694.24470984267498</v>
      </c>
      <c r="Q606">
        <v>669.93848218294795</v>
      </c>
      <c r="R606">
        <v>30.664028474161999</v>
      </c>
      <c r="S606" s="1">
        <f>(Table2[[#This Row],[Close Price]]-Table2[[#This Row],[20D EMA]])/Table2[[#This Row],[20D EMA]]</f>
        <v>-3.1753225600861204E-2</v>
      </c>
      <c r="T606" s="1">
        <f>(Table2[[#This Row],[Close Price]]-Table2[[#This Row],[50D EMA]])/Table2[[#This Row],[50D EMA]]</f>
        <v>-1.5260771443365989E-2</v>
      </c>
      <c r="U606" s="1">
        <f>(Table2[[#This Row],[Close Price]]-Table2[[#This Row],[200D EMA]])/Table2[[#This Row],[200D EMA]]</f>
        <v>2.0466831181833293E-2</v>
      </c>
      <c r="V606">
        <v>0.58266236354450496</v>
      </c>
      <c r="W606">
        <v>676.5</v>
      </c>
      <c r="X606">
        <v>687.5</v>
      </c>
      <c r="Y606">
        <v>676.5</v>
      </c>
      <c r="Z606">
        <v>708.1</v>
      </c>
      <c r="AA606">
        <v>676.5</v>
      </c>
      <c r="AB606">
        <v>748.15</v>
      </c>
      <c r="AC606" s="1">
        <f>(Table2[[#This Row],[Close Price]]/Table2[[#This Row],[Day Low]])-1</f>
        <v>1.0569105691056846E-2</v>
      </c>
      <c r="AD606" s="1">
        <f>(Table2[[#This Row],[Day High]]/Table2[[#This Row],[Close Price]])-1</f>
        <v>5.6315366049879412E-3</v>
      </c>
      <c r="AE606" s="1">
        <f>(Table2[[#This Row],[Close Price]]/Table2[[#This Row],[Current Week Low]])-1</f>
        <v>1.0569105691056846E-2</v>
      </c>
      <c r="AF606" s="1">
        <f>(Table2[[#This Row],[Current Week High]]/Table2[[#This Row],[Close Price]])-1</f>
        <v>3.5763914283624798E-2</v>
      </c>
      <c r="AG606" s="1">
        <f>(Table2[[#This Row],[Close Price]]/Table2[[#This Row],[Current Month Low]])-1</f>
        <v>1.0569105691056846E-2</v>
      </c>
      <c r="AH606" s="1">
        <f>(Table2[[#This Row],[Current Month High]]/Table2[[#This Row],[Close Price]])-1</f>
        <v>9.4346522343304429E-2</v>
      </c>
      <c r="AI606">
        <v>18.9790097271995</v>
      </c>
      <c r="AJ606">
        <v>23.469387755102002</v>
      </c>
      <c r="AK606" t="str">
        <f>IF(AND(Table2[[#This Row],[20D EMA]]&gt;Table2[[#This Row],[50D EMA]],Table2[[#This Row],[50D EMA]]&gt;Table2[[#This Row],[200D EMA]]),"Uptrend","Downtrend/NoTrend")</f>
        <v>Uptrend</v>
      </c>
      <c r="AL606">
        <v>0.05</v>
      </c>
      <c r="AM606" t="s">
        <v>3191</v>
      </c>
      <c r="AN606">
        <v>-6.69</v>
      </c>
      <c r="AO606" t="s">
        <v>3190</v>
      </c>
      <c r="AP606">
        <v>-9.6594153628460008E-3</v>
      </c>
      <c r="AQ606">
        <f>(Table2[[#This Row],[Sharpe Ratio]]-AVERAGE(Table2[Sharpe Ratio]))/_xlfn.STDEV.P(Table2[Sharpe Ratio])</f>
        <v>-0.88401137423247922</v>
      </c>
      <c r="AR6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-2.8044462501547476</v>
      </c>
      <c r="AS606">
        <f>_xlfn.RANK.AVG(Table2[[#This Row],[1Y Return vs Nifty Z-Score]],Table2[1Y Return vs Nifty Z-Score])</f>
        <v>630</v>
      </c>
      <c r="AT606">
        <f>_xlfn.RANK.AVG(Table2[[#This Row],[6M Return vs Nifty Z-Score]],Table2[6M Return vs Nifty Z-Score])</f>
        <v>445</v>
      </c>
      <c r="AU606">
        <f>_xlfn.RANK.AVG(Table2[[#This Row],[Sharpe Ratio Z-Score]],Table2[Sharpe Ratio Z-Score])</f>
        <v>597</v>
      </c>
      <c r="AV606">
        <f>(Table2[[#This Row],[Rank 1Y]]+Table2[[#This Row],[Rank 6M]]+Table2[[#This Row],[Rank Sharpe]])/3</f>
        <v>557.33333333333337</v>
      </c>
    </row>
    <row r="607" spans="1:48" x14ac:dyDescent="0.3">
      <c r="A607" t="s">
        <v>1997</v>
      </c>
      <c r="B607" t="s">
        <v>1998</v>
      </c>
      <c r="C607" t="s">
        <v>3154</v>
      </c>
      <c r="D607" t="s">
        <v>552</v>
      </c>
      <c r="E607">
        <v>3481.9397080199901</v>
      </c>
      <c r="F607">
        <v>308.85000000000002</v>
      </c>
      <c r="G607">
        <v>-21.653128322380098</v>
      </c>
      <c r="H607">
        <f>(Table2[[#This Row],[1Y Return vs Nifty]]-AVERAGE(Table2[1Y Return vs Nifty]))/_xlfn.STDEV.P(Table2[1Y Return vs Nifty])</f>
        <v>-0.77622319293030784</v>
      </c>
      <c r="I607">
        <v>-6.9989712954954202</v>
      </c>
      <c r="J607">
        <f>(Table2[[#This Row],[1M Return vs Nifty]]-AVERAGE(Table2[1M Return vs Nifty]))/_xlfn.STDEV.P(Table2[1M Return vs Nifty])</f>
        <v>-0.77808206479619391</v>
      </c>
      <c r="K607">
        <v>-12.783367361860099</v>
      </c>
      <c r="L607">
        <f>(Table2[[#This Row],[6M Return vs Nifty]]-AVERAGE(Table2[6M Return vs Nifty]))/_xlfn.STDEV.P(Table2[6M Return vs Nifty])</f>
        <v>-0.67252369637767817</v>
      </c>
      <c r="M607">
        <v>-3.5511977459462298</v>
      </c>
      <c r="N607">
        <f>(Table2[[#This Row],[1W Return vs Nifty]]-AVERAGE(Table2[1W Return vs Nifty]))/_xlfn.STDEV.P(Table2[1W Return vs Nifty])</f>
        <v>-0.81207293689971538</v>
      </c>
      <c r="O607">
        <v>323.61</v>
      </c>
      <c r="P607">
        <v>334.75877857545697</v>
      </c>
      <c r="Q607">
        <v>331.83252921434399</v>
      </c>
      <c r="R607">
        <v>33.780759168406099</v>
      </c>
      <c r="S607" s="1">
        <f>(Table2[[#This Row],[Close Price]]-Table2[[#This Row],[20D EMA]])/Table2[[#This Row],[20D EMA]]</f>
        <v>-4.5610457031612095E-2</v>
      </c>
      <c r="T607" s="1">
        <f>(Table2[[#This Row],[Close Price]]-Table2[[#This Row],[50D EMA]])/Table2[[#This Row],[50D EMA]]</f>
        <v>-7.7395367152759909E-2</v>
      </c>
      <c r="U607" s="1">
        <f>(Table2[[#This Row],[Close Price]]-Table2[[#This Row],[200D EMA]])/Table2[[#This Row],[200D EMA]]</f>
        <v>-6.9259422121026079E-2</v>
      </c>
      <c r="V607">
        <v>0.53515825233491199</v>
      </c>
      <c r="W607">
        <v>305.89999999999998</v>
      </c>
      <c r="X607">
        <v>320</v>
      </c>
      <c r="Y607">
        <v>305.89999999999998</v>
      </c>
      <c r="Z607">
        <v>326.39999999999998</v>
      </c>
      <c r="AA607">
        <v>298.3</v>
      </c>
      <c r="AB607">
        <v>333.9</v>
      </c>
      <c r="AC607" s="1">
        <f>(Table2[[#This Row],[Close Price]]/Table2[[#This Row],[Day Low]])-1</f>
        <v>9.64367440339986E-3</v>
      </c>
      <c r="AD607" s="1">
        <f>(Table2[[#This Row],[Day High]]/Table2[[#This Row],[Close Price]])-1</f>
        <v>3.610166747612098E-2</v>
      </c>
      <c r="AE607" s="1">
        <f>(Table2[[#This Row],[Close Price]]/Table2[[#This Row],[Current Week Low]])-1</f>
        <v>9.64367440339986E-3</v>
      </c>
      <c r="AF607" s="1">
        <f>(Table2[[#This Row],[Current Week High]]/Table2[[#This Row],[Close Price]])-1</f>
        <v>5.6823700825643364E-2</v>
      </c>
      <c r="AG607" s="1">
        <f>(Table2[[#This Row],[Close Price]]/Table2[[#This Row],[Current Month Low]])-1</f>
        <v>3.5367080120684014E-2</v>
      </c>
      <c r="AH607" s="1">
        <f>(Table2[[#This Row],[Current Month High]]/Table2[[#This Row],[Close Price]])-1</f>
        <v>8.1107333657114866E-2</v>
      </c>
      <c r="AI607">
        <v>46.316982353893401</v>
      </c>
      <c r="AJ607">
        <v>31.257968550786199</v>
      </c>
      <c r="AK607" t="str">
        <f>IF(AND(Table2[[#This Row],[20D EMA]]&gt;Table2[[#This Row],[50D EMA]],Table2[[#This Row],[50D EMA]]&gt;Table2[[#This Row],[200D EMA]]),"Uptrend","Downtrend/NoTrend")</f>
        <v>Downtrend/NoTrend</v>
      </c>
      <c r="AL607">
        <v>-0.21</v>
      </c>
      <c r="AM607" t="s">
        <v>3190</v>
      </c>
      <c r="AN607">
        <v>-6.28</v>
      </c>
      <c r="AO607" t="s">
        <v>3190</v>
      </c>
      <c r="AQ607">
        <f>(Table2[[#This Row],[Sharpe Ratio]]-AVERAGE(Table2[Sharpe Ratio]))/_xlfn.STDEV.P(Table2[Sharpe Ratio])</f>
        <v>-0.77082524510946515</v>
      </c>
      <c r="AR6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7">
        <f>_xlfn.RANK.AVG(Table2[[#This Row],[1Y Return vs Nifty Z-Score]],Table2[1Y Return vs Nifty Z-Score])</f>
        <v>584</v>
      </c>
      <c r="AT607">
        <f>_xlfn.RANK.AVG(Table2[[#This Row],[6M Return vs Nifty Z-Score]],Table2[6M Return vs Nifty Z-Score])</f>
        <v>545</v>
      </c>
      <c r="AU607">
        <f>_xlfn.RANK.AVG(Table2[[#This Row],[Sharpe Ratio Z-Score]],Table2[Sharpe Ratio Z-Score])</f>
        <v>548.5</v>
      </c>
      <c r="AV607">
        <f>(Table2[[#This Row],[Rank 1Y]]+Table2[[#This Row],[Rank 6M]]+Table2[[#This Row],[Rank Sharpe]])/3</f>
        <v>559.16666666666663</v>
      </c>
    </row>
    <row r="608" spans="1:48" x14ac:dyDescent="0.3">
      <c r="A608" t="s">
        <v>1114</v>
      </c>
      <c r="B608" t="s">
        <v>1115</v>
      </c>
      <c r="C608" t="s">
        <v>609</v>
      </c>
      <c r="D608" t="s">
        <v>609</v>
      </c>
      <c r="E608">
        <v>11474.670566711</v>
      </c>
      <c r="F608">
        <v>23.39</v>
      </c>
      <c r="G608">
        <v>-2.91796442094464</v>
      </c>
      <c r="H608">
        <f>(Table2[[#This Row],[1Y Return vs Nifty]]-AVERAGE(Table2[1Y Return vs Nifty]))/_xlfn.STDEV.P(Table2[1Y Return vs Nifty])</f>
        <v>-0.45700345011142141</v>
      </c>
      <c r="I608">
        <v>-8.3635097028245298</v>
      </c>
      <c r="J608">
        <f>(Table2[[#This Row],[1M Return vs Nifty]]-AVERAGE(Table2[1M Return vs Nifty]))/_xlfn.STDEV.P(Table2[1M Return vs Nifty])</f>
        <v>-0.93512872279247483</v>
      </c>
      <c r="K608">
        <v>-31.496011533819601</v>
      </c>
      <c r="L608">
        <f>(Table2[[#This Row],[6M Return vs Nifty]]-AVERAGE(Table2[6M Return vs Nifty]))/_xlfn.STDEV.P(Table2[6M Return vs Nifty])</f>
        <v>-1.266857156357182</v>
      </c>
      <c r="M608">
        <v>-7.2662364849466297</v>
      </c>
      <c r="N608">
        <f>(Table2[[#This Row],[1W Return vs Nifty]]-AVERAGE(Table2[1W Return vs Nifty]))/_xlfn.STDEV.P(Table2[1W Return vs Nifty])</f>
        <v>-1.6303144203918281</v>
      </c>
      <c r="O608">
        <v>24.89</v>
      </c>
      <c r="P608">
        <v>25.706864798638801</v>
      </c>
      <c r="Q608">
        <v>25.659676545051799</v>
      </c>
      <c r="R608">
        <v>25.106919841041499</v>
      </c>
      <c r="S608" s="1">
        <f>(Table2[[#This Row],[Close Price]]-Table2[[#This Row],[20D EMA]])/Table2[[#This Row],[20D EMA]]</f>
        <v>-6.0265166733627959E-2</v>
      </c>
      <c r="T608" s="1">
        <f>(Table2[[#This Row],[Close Price]]-Table2[[#This Row],[50D EMA]])/Table2[[#This Row],[50D EMA]]</f>
        <v>-9.0126307380800477E-2</v>
      </c>
      <c r="U608" s="1">
        <f>(Table2[[#This Row],[Close Price]]-Table2[[#This Row],[200D EMA]])/Table2[[#This Row],[200D EMA]]</f>
        <v>-8.8453045815555353E-2</v>
      </c>
      <c r="V608">
        <v>0.57328049084828603</v>
      </c>
      <c r="W608">
        <v>22.53</v>
      </c>
      <c r="X608">
        <v>23.44</v>
      </c>
      <c r="Y608">
        <v>22.53</v>
      </c>
      <c r="Z608">
        <v>25.66</v>
      </c>
      <c r="AA608">
        <v>22.53</v>
      </c>
      <c r="AB608">
        <v>28</v>
      </c>
      <c r="AC608" s="1">
        <f>(Table2[[#This Row],[Close Price]]/Table2[[#This Row],[Day Low]])-1</f>
        <v>3.8171327119396414E-2</v>
      </c>
      <c r="AD608" s="1">
        <f>(Table2[[#This Row],[Day High]]/Table2[[#This Row],[Close Price]])-1</f>
        <v>2.1376656690894613E-3</v>
      </c>
      <c r="AE608" s="1">
        <f>(Table2[[#This Row],[Close Price]]/Table2[[#This Row],[Current Week Low]])-1</f>
        <v>3.8171327119396414E-2</v>
      </c>
      <c r="AF608" s="1">
        <f>(Table2[[#This Row],[Current Week High]]/Table2[[#This Row],[Close Price]])-1</f>
        <v>9.7050021376656748E-2</v>
      </c>
      <c r="AG608" s="1">
        <f>(Table2[[#This Row],[Close Price]]/Table2[[#This Row],[Current Month Low]])-1</f>
        <v>3.8171327119396414E-2</v>
      </c>
      <c r="AH608" s="1">
        <f>(Table2[[#This Row],[Current Month High]]/Table2[[#This Row],[Close Price]])-1</f>
        <v>0.19709277469003839</v>
      </c>
      <c r="AI608">
        <v>66.951688755878493</v>
      </c>
      <c r="AJ608">
        <v>45.279503105590003</v>
      </c>
      <c r="AK608" t="str">
        <f>IF(AND(Table2[[#This Row],[20D EMA]]&gt;Table2[[#This Row],[50D EMA]],Table2[[#This Row],[50D EMA]]&gt;Table2[[#This Row],[200D EMA]]),"Uptrend","Downtrend/NoTrend")</f>
        <v>Downtrend/NoTrend</v>
      </c>
      <c r="AL608">
        <v>-0.15</v>
      </c>
      <c r="AM608" t="s">
        <v>3190</v>
      </c>
      <c r="AN608">
        <v>-14.29</v>
      </c>
      <c r="AO608" t="s">
        <v>3190</v>
      </c>
      <c r="AP608">
        <v>2.826008393232E-3</v>
      </c>
      <c r="AQ608">
        <f>(Table2[[#This Row],[Sharpe Ratio]]-AVERAGE(Table2[Sharpe Ratio]))/_xlfn.STDEV.P(Table2[Sharpe Ratio])</f>
        <v>-0.73771092722544418</v>
      </c>
      <c r="AR6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8">
        <f>_xlfn.RANK.AVG(Table2[[#This Row],[1Y Return vs Nifty Z-Score]],Table2[1Y Return vs Nifty Z-Score])</f>
        <v>467</v>
      </c>
      <c r="AT608">
        <f>_xlfn.RANK.AVG(Table2[[#This Row],[6M Return vs Nifty Z-Score]],Table2[6M Return vs Nifty Z-Score])</f>
        <v>699</v>
      </c>
      <c r="AU608">
        <f>_xlfn.RANK.AVG(Table2[[#This Row],[Sharpe Ratio Z-Score]],Table2[Sharpe Ratio Z-Score])</f>
        <v>513</v>
      </c>
      <c r="AV608">
        <f>(Table2[[#This Row],[Rank 1Y]]+Table2[[#This Row],[Rank 6M]]+Table2[[#This Row],[Rank Sharpe]])/3</f>
        <v>559.66666666666663</v>
      </c>
    </row>
    <row r="609" spans="1:48" x14ac:dyDescent="0.3">
      <c r="A609" t="s">
        <v>932</v>
      </c>
      <c r="B609" t="s">
        <v>933</v>
      </c>
      <c r="C609" t="s">
        <v>3144</v>
      </c>
      <c r="D609" t="s">
        <v>21</v>
      </c>
      <c r="E609">
        <v>16416.2540377</v>
      </c>
      <c r="F609">
        <v>594.85</v>
      </c>
      <c r="G609">
        <v>-17.530701584483499</v>
      </c>
      <c r="H609">
        <f>(Table2[[#This Row],[1Y Return vs Nifty]]-AVERAGE(Table2[1Y Return vs Nifty]))/_xlfn.STDEV.P(Table2[1Y Return vs Nifty])</f>
        <v>-0.7059830813420539</v>
      </c>
      <c r="I609">
        <v>-6.0640880981973702</v>
      </c>
      <c r="J609">
        <f>(Table2[[#This Row],[1M Return vs Nifty]]-AVERAGE(Table2[1M Return vs Nifty]))/_xlfn.STDEV.P(Table2[1M Return vs Nifty])</f>
        <v>-0.67048503347487232</v>
      </c>
      <c r="K609">
        <v>-27.8210162234836</v>
      </c>
      <c r="L609">
        <f>(Table2[[#This Row],[6M Return vs Nifty]]-AVERAGE(Table2[6M Return vs Nifty]))/_xlfn.STDEV.P(Table2[6M Return vs Nifty])</f>
        <v>-1.1501354008356732</v>
      </c>
      <c r="M609">
        <v>2.24246040620248</v>
      </c>
      <c r="N609">
        <f>(Table2[[#This Row],[1W Return vs Nifty]]-AVERAGE(Table2[1W Return vs Nifty]))/_xlfn.STDEV.P(Table2[1W Return vs Nifty])</f>
        <v>0.46398682298744032</v>
      </c>
      <c r="O609">
        <v>600.99</v>
      </c>
      <c r="P609">
        <v>619.66418299703196</v>
      </c>
      <c r="Q609">
        <v>637.91833541276606</v>
      </c>
      <c r="R609">
        <v>46.648518900257699</v>
      </c>
      <c r="S609" s="1">
        <f>(Table2[[#This Row],[Close Price]]-Table2[[#This Row],[20D EMA]])/Table2[[#This Row],[20D EMA]]</f>
        <v>-1.0216476147689623E-2</v>
      </c>
      <c r="T609" s="1">
        <f>(Table2[[#This Row],[Close Price]]-Table2[[#This Row],[50D EMA]])/Table2[[#This Row],[50D EMA]]</f>
        <v>-4.0044565553259984E-2</v>
      </c>
      <c r="U609" s="1">
        <f>(Table2[[#This Row],[Close Price]]-Table2[[#This Row],[200D EMA]])/Table2[[#This Row],[200D EMA]]</f>
        <v>-6.7513869757166639E-2</v>
      </c>
      <c r="V609">
        <v>0.599723427582738</v>
      </c>
      <c r="W609">
        <v>576</v>
      </c>
      <c r="X609">
        <v>597.6</v>
      </c>
      <c r="Y609">
        <v>576</v>
      </c>
      <c r="Z609">
        <v>608.6</v>
      </c>
      <c r="AA609">
        <v>561.85</v>
      </c>
      <c r="AB609">
        <v>608.75</v>
      </c>
      <c r="AC609" s="1">
        <f>(Table2[[#This Row],[Close Price]]/Table2[[#This Row],[Day Low]])-1</f>
        <v>3.2725694444444509E-2</v>
      </c>
      <c r="AD609" s="1">
        <f>(Table2[[#This Row],[Day High]]/Table2[[#This Row],[Close Price]])-1</f>
        <v>4.6230142052618994E-3</v>
      </c>
      <c r="AE609" s="1">
        <f>(Table2[[#This Row],[Close Price]]/Table2[[#This Row],[Current Week Low]])-1</f>
        <v>3.2725694444444509E-2</v>
      </c>
      <c r="AF609" s="1">
        <f>(Table2[[#This Row],[Current Week High]]/Table2[[#This Row],[Close Price]])-1</f>
        <v>2.3115071026309053E-2</v>
      </c>
      <c r="AG609" s="1">
        <f>(Table2[[#This Row],[Close Price]]/Table2[[#This Row],[Current Month Low]])-1</f>
        <v>5.8734537687995081E-2</v>
      </c>
      <c r="AH609" s="1">
        <f>(Table2[[#This Row],[Current Month High]]/Table2[[#This Row],[Close Price]])-1</f>
        <v>2.3367235437505185E-2</v>
      </c>
      <c r="AI609">
        <v>44.885265192905699</v>
      </c>
      <c r="AJ609">
        <v>16.7402610146207</v>
      </c>
      <c r="AK609" t="str">
        <f>IF(AND(Table2[[#This Row],[20D EMA]]&gt;Table2[[#This Row],[50D EMA]],Table2[[#This Row],[50D EMA]]&gt;Table2[[#This Row],[200D EMA]]),"Uptrend","Downtrend/NoTrend")</f>
        <v>Downtrend/NoTrend</v>
      </c>
      <c r="AL609">
        <v>-0.15</v>
      </c>
      <c r="AM609" t="s">
        <v>3190</v>
      </c>
      <c r="AN609">
        <v>-0.06</v>
      </c>
      <c r="AO609" t="s">
        <v>3190</v>
      </c>
      <c r="AP609">
        <v>3.3941893595181002E-2</v>
      </c>
      <c r="AQ609">
        <f>(Table2[[#This Row],[Sharpe Ratio]]-AVERAGE(Table2[Sharpe Ratio]))/_xlfn.STDEV.P(Table2[Sharpe Ratio])</f>
        <v>-0.37310432652047043</v>
      </c>
      <c r="AR6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09">
        <f>_xlfn.RANK.AVG(Table2[[#This Row],[1Y Return vs Nifty Z-Score]],Table2[1Y Return vs Nifty Z-Score])</f>
        <v>557</v>
      </c>
      <c r="AT609">
        <f>_xlfn.RANK.AVG(Table2[[#This Row],[6M Return vs Nifty Z-Score]],Table2[6M Return vs Nifty Z-Score])</f>
        <v>688</v>
      </c>
      <c r="AU609">
        <f>_xlfn.RANK.AVG(Table2[[#This Row],[Sharpe Ratio Z-Score]],Table2[Sharpe Ratio Z-Score])</f>
        <v>435</v>
      </c>
      <c r="AV609">
        <f>(Table2[[#This Row],[Rank 1Y]]+Table2[[#This Row],[Rank 6M]]+Table2[[#This Row],[Rank Sharpe]])/3</f>
        <v>560</v>
      </c>
    </row>
    <row r="610" spans="1:48" x14ac:dyDescent="0.3">
      <c r="A610" t="s">
        <v>2082</v>
      </c>
      <c r="B610" t="s">
        <v>2083</v>
      </c>
      <c r="C610" t="s">
        <v>3149</v>
      </c>
      <c r="D610" t="s">
        <v>169</v>
      </c>
      <c r="E610">
        <v>3061.3467129700002</v>
      </c>
      <c r="F610">
        <v>198.43</v>
      </c>
      <c r="G610">
        <v>0.85067437210047803</v>
      </c>
      <c r="H610">
        <f>(Table2[[#This Row],[1Y Return vs Nifty]]-AVERAGE(Table2[1Y Return vs Nifty]))/_xlfn.STDEV.P(Table2[1Y Return vs Nifty])</f>
        <v>-0.39279136674656928</v>
      </c>
      <c r="I610">
        <v>-0.545762021852226</v>
      </c>
      <c r="J610">
        <f>(Table2[[#This Row],[1M Return vs Nifty]]-AVERAGE(Table2[1M Return vs Nifty]))/_xlfn.STDEV.P(Table2[1M Return vs Nifty])</f>
        <v>-3.5373069334523048E-2</v>
      </c>
      <c r="K610">
        <v>-22.613945984791201</v>
      </c>
      <c r="L610">
        <f>(Table2[[#This Row],[6M Return vs Nifty]]-AVERAGE(Table2[6M Return vs Nifty]))/_xlfn.STDEV.P(Table2[6M Return vs Nifty])</f>
        <v>-0.98475331785053566</v>
      </c>
      <c r="M610">
        <v>7.3746185413158303</v>
      </c>
      <c r="N610">
        <f>(Table2[[#This Row],[1W Return vs Nifty]]-AVERAGE(Table2[1W Return vs Nifty]))/_xlfn.STDEV.P(Table2[1W Return vs Nifty])</f>
        <v>1.5943504560517818</v>
      </c>
      <c r="O610">
        <v>185.8</v>
      </c>
      <c r="P610">
        <v>186.59012533416899</v>
      </c>
      <c r="Q610">
        <v>185.92756298695301</v>
      </c>
      <c r="R610">
        <v>69.381476656103004</v>
      </c>
      <c r="S610" s="1">
        <f>(Table2[[#This Row],[Close Price]]-Table2[[#This Row],[20D EMA]])/Table2[[#This Row],[20D EMA]]</f>
        <v>6.7976318622174348E-2</v>
      </c>
      <c r="T610" s="1">
        <f>(Table2[[#This Row],[Close Price]]-Table2[[#This Row],[50D EMA]])/Table2[[#This Row],[50D EMA]]</f>
        <v>6.3453918821409688E-2</v>
      </c>
      <c r="U610" s="1">
        <f>(Table2[[#This Row],[Close Price]]-Table2[[#This Row],[200D EMA]])/Table2[[#This Row],[200D EMA]]</f>
        <v>6.7243591064141073E-2</v>
      </c>
      <c r="V610">
        <v>0.59185200382514702</v>
      </c>
      <c r="W610">
        <v>191.65</v>
      </c>
      <c r="X610">
        <v>199.8</v>
      </c>
      <c r="Y610">
        <v>179.92</v>
      </c>
      <c r="Z610">
        <v>204</v>
      </c>
      <c r="AA610">
        <v>161.21</v>
      </c>
      <c r="AB610">
        <v>204</v>
      </c>
      <c r="AC610" s="1">
        <f>(Table2[[#This Row],[Close Price]]/Table2[[#This Row],[Day Low]])-1</f>
        <v>3.5376989303417705E-2</v>
      </c>
      <c r="AD610" s="1">
        <f>(Table2[[#This Row],[Day High]]/Table2[[#This Row],[Close Price]])-1</f>
        <v>6.9041979539383735E-3</v>
      </c>
      <c r="AE610" s="1">
        <f>(Table2[[#This Row],[Close Price]]/Table2[[#This Row],[Current Week Low]])-1</f>
        <v>0.1028790573588263</v>
      </c>
      <c r="AF610" s="1">
        <f>(Table2[[#This Row],[Current Week High]]/Table2[[#This Row],[Close Price]])-1</f>
        <v>2.8070352265282539E-2</v>
      </c>
      <c r="AG610" s="1">
        <f>(Table2[[#This Row],[Close Price]]/Table2[[#This Row],[Current Month Low]])-1</f>
        <v>0.23087897773090993</v>
      </c>
      <c r="AH610" s="1">
        <f>(Table2[[#This Row],[Current Month High]]/Table2[[#This Row],[Close Price]])-1</f>
        <v>2.8070352265282539E-2</v>
      </c>
      <c r="AI610">
        <v>42.619563574056301</v>
      </c>
      <c r="AJ610">
        <v>49.195488721804502</v>
      </c>
      <c r="AK610" t="str">
        <f>IF(AND(Table2[[#This Row],[20D EMA]]&gt;Table2[[#This Row],[50D EMA]],Table2[[#This Row],[50D EMA]]&gt;Table2[[#This Row],[200D EMA]]),"Uptrend","Downtrend/NoTrend")</f>
        <v>Downtrend/NoTrend</v>
      </c>
      <c r="AL610">
        <v>-0.09</v>
      </c>
      <c r="AM610" t="s">
        <v>3190</v>
      </c>
      <c r="AN610">
        <v>8.73</v>
      </c>
      <c r="AO610" t="s">
        <v>3191</v>
      </c>
      <c r="AP610">
        <v>-7.3996713526289998E-3</v>
      </c>
      <c r="AQ610">
        <f>(Table2[[#This Row],[Sharpe Ratio]]-AVERAGE(Table2[Sharpe Ratio]))/_xlfn.STDEV.P(Table2[Sharpe Ratio])</f>
        <v>-0.85753237237599211</v>
      </c>
      <c r="AR6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0">
        <f>_xlfn.RANK.AVG(Table2[[#This Row],[1Y Return vs Nifty Z-Score]],Table2[1Y Return vs Nifty Z-Score])</f>
        <v>438</v>
      </c>
      <c r="AT610">
        <f>_xlfn.RANK.AVG(Table2[[#This Row],[6M Return vs Nifty Z-Score]],Table2[6M Return vs Nifty Z-Score])</f>
        <v>650</v>
      </c>
      <c r="AU610">
        <f>_xlfn.RANK.AVG(Table2[[#This Row],[Sharpe Ratio Z-Score]],Table2[Sharpe Ratio Z-Score])</f>
        <v>592</v>
      </c>
      <c r="AV610">
        <f>(Table2[[#This Row],[Rank 1Y]]+Table2[[#This Row],[Rank 6M]]+Table2[[#This Row],[Rank Sharpe]])/3</f>
        <v>560</v>
      </c>
    </row>
    <row r="611" spans="1:48" x14ac:dyDescent="0.3">
      <c r="A611" t="s">
        <v>415</v>
      </c>
      <c r="B611" t="s">
        <v>416</v>
      </c>
      <c r="C611" t="s">
        <v>3144</v>
      </c>
      <c r="D611" t="s">
        <v>278</v>
      </c>
      <c r="E611">
        <v>55487.376492750001</v>
      </c>
      <c r="F611">
        <v>5132.1000000000004</v>
      </c>
      <c r="G611">
        <v>-8.4662905446439396</v>
      </c>
      <c r="H611">
        <f>(Table2[[#This Row],[1Y Return vs Nifty]]-AVERAGE(Table2[1Y Return vs Nifty]))/_xlfn.STDEV.P(Table2[1Y Return vs Nifty])</f>
        <v>-0.55153879805929273</v>
      </c>
      <c r="I611">
        <v>-4.2667193798138401</v>
      </c>
      <c r="J611">
        <f>(Table2[[#This Row],[1M Return vs Nifty]]-AVERAGE(Table2[1M Return vs Nifty]))/_xlfn.STDEV.P(Table2[1M Return vs Nifty])</f>
        <v>-0.46362332192972278</v>
      </c>
      <c r="K611">
        <v>-15.751204343982</v>
      </c>
      <c r="L611">
        <f>(Table2[[#This Row],[6M Return vs Nifty]]-AVERAGE(Table2[6M Return vs Nifty]))/_xlfn.STDEV.P(Table2[6M Return vs Nifty])</f>
        <v>-0.76678535208119347</v>
      </c>
      <c r="M611">
        <v>1.40241418393961</v>
      </c>
      <c r="N611">
        <f>(Table2[[#This Row],[1W Return vs Nifty]]-AVERAGE(Table2[1W Return vs Nifty]))/_xlfn.STDEV.P(Table2[1W Return vs Nifty])</f>
        <v>0.27896569255065173</v>
      </c>
      <c r="O611">
        <v>5298.93</v>
      </c>
      <c r="P611">
        <v>5318.2440699933804</v>
      </c>
      <c r="Q611">
        <v>5083.4627922947502</v>
      </c>
      <c r="R611">
        <v>43.713455284564901</v>
      </c>
      <c r="S611" s="1">
        <f>(Table2[[#This Row],[Close Price]]-Table2[[#This Row],[20D EMA]])/Table2[[#This Row],[20D EMA]]</f>
        <v>-3.1483714636728534E-2</v>
      </c>
      <c r="T611" s="1">
        <f>(Table2[[#This Row],[Close Price]]-Table2[[#This Row],[50D EMA]])/Table2[[#This Row],[50D EMA]]</f>
        <v>-3.5001039355008721E-2</v>
      </c>
      <c r="U611" s="1">
        <f>(Table2[[#This Row],[Close Price]]-Table2[[#This Row],[200D EMA]])/Table2[[#This Row],[200D EMA]]</f>
        <v>9.56773162163632E-3</v>
      </c>
      <c r="V611">
        <v>1.18326707372271</v>
      </c>
      <c r="W611">
        <v>5118.05</v>
      </c>
      <c r="X611">
        <v>5284</v>
      </c>
      <c r="Y611">
        <v>5118.05</v>
      </c>
      <c r="Z611">
        <v>5424</v>
      </c>
      <c r="AA611">
        <v>5007.8500000000004</v>
      </c>
      <c r="AB611">
        <v>5424</v>
      </c>
      <c r="AC611" s="1">
        <f>(Table2[[#This Row],[Close Price]]/Table2[[#This Row],[Day Low]])-1</f>
        <v>2.7451861548832834E-3</v>
      </c>
      <c r="AD611" s="1">
        <f>(Table2[[#This Row],[Day High]]/Table2[[#This Row],[Close Price]])-1</f>
        <v>2.9598020303579275E-2</v>
      </c>
      <c r="AE611" s="1">
        <f>(Table2[[#This Row],[Close Price]]/Table2[[#This Row],[Current Week Low]])-1</f>
        <v>2.7451861548832834E-3</v>
      </c>
      <c r="AF611" s="1">
        <f>(Table2[[#This Row],[Current Week High]]/Table2[[#This Row],[Close Price]])-1</f>
        <v>5.6877301689366888E-2</v>
      </c>
      <c r="AG611" s="1">
        <f>(Table2[[#This Row],[Close Price]]/Table2[[#This Row],[Current Month Low]])-1</f>
        <v>2.4811046656748825E-2</v>
      </c>
      <c r="AH611" s="1">
        <f>(Table2[[#This Row],[Current Month High]]/Table2[[#This Row],[Close Price]])-1</f>
        <v>5.6877301689366888E-2</v>
      </c>
      <c r="AI611">
        <v>16.9112059390892</v>
      </c>
      <c r="AJ611">
        <v>24.838238871320801</v>
      </c>
      <c r="AK611" t="str">
        <f>IF(AND(Table2[[#This Row],[20D EMA]]&gt;Table2[[#This Row],[50D EMA]],Table2[[#This Row],[50D EMA]]&gt;Table2[[#This Row],[200D EMA]]),"Uptrend","Downtrend/NoTrend")</f>
        <v>Downtrend/NoTrend</v>
      </c>
      <c r="AL611">
        <v>-0.05</v>
      </c>
      <c r="AM611" t="s">
        <v>3190</v>
      </c>
      <c r="AN611">
        <v>-3.99</v>
      </c>
      <c r="AO611" t="s">
        <v>3190</v>
      </c>
      <c r="AP611">
        <v>-7.1487734777650001E-3</v>
      </c>
      <c r="AQ611">
        <f>(Table2[[#This Row],[Sharpe Ratio]]-AVERAGE(Table2[Sharpe Ratio]))/_xlfn.STDEV.P(Table2[Sharpe Ratio])</f>
        <v>-0.85459242640676947</v>
      </c>
      <c r="AR6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1">
        <f>_xlfn.RANK.AVG(Table2[[#This Row],[1Y Return vs Nifty Z-Score]],Table2[1Y Return vs Nifty Z-Score])</f>
        <v>506</v>
      </c>
      <c r="AT611">
        <f>_xlfn.RANK.AVG(Table2[[#This Row],[6M Return vs Nifty Z-Score]],Table2[6M Return vs Nifty Z-Score])</f>
        <v>586</v>
      </c>
      <c r="AU611">
        <f>_xlfn.RANK.AVG(Table2[[#This Row],[Sharpe Ratio Z-Score]],Table2[Sharpe Ratio Z-Score])</f>
        <v>590</v>
      </c>
      <c r="AV611">
        <f>(Table2[[#This Row],[Rank 1Y]]+Table2[[#This Row],[Rank 6M]]+Table2[[#This Row],[Rank Sharpe]])/3</f>
        <v>560.66666666666663</v>
      </c>
    </row>
    <row r="612" spans="1:48" x14ac:dyDescent="0.3">
      <c r="A612" t="s">
        <v>1262</v>
      </c>
      <c r="B612" t="s">
        <v>1263</v>
      </c>
      <c r="C612" t="s">
        <v>3145</v>
      </c>
      <c r="D612" t="s">
        <v>141</v>
      </c>
      <c r="E612">
        <v>9466.8799043340005</v>
      </c>
      <c r="F612">
        <v>87.53</v>
      </c>
      <c r="G612">
        <v>-20.635483190144001</v>
      </c>
      <c r="H612">
        <f>(Table2[[#This Row],[1Y Return vs Nifty]]-AVERAGE(Table2[1Y Return vs Nifty]))/_xlfn.STDEV.P(Table2[1Y Return vs Nifty])</f>
        <v>-0.75888401089259916</v>
      </c>
      <c r="I612">
        <v>2.7837531685060601</v>
      </c>
      <c r="J612">
        <f>(Table2[[#This Row],[1M Return vs Nifty]]-AVERAGE(Table2[1M Return vs Nifty]))/_xlfn.STDEV.P(Table2[1M Return vs Nifty])</f>
        <v>0.34782554976268615</v>
      </c>
      <c r="K612">
        <v>-13.810133396203801</v>
      </c>
      <c r="L612">
        <f>(Table2[[#This Row],[6M Return vs Nifty]]-AVERAGE(Table2[6M Return vs Nifty]))/_xlfn.STDEV.P(Table2[6M Return vs Nifty])</f>
        <v>-0.70513487650663931</v>
      </c>
      <c r="M612">
        <v>-0.95881519669127402</v>
      </c>
      <c r="N612">
        <f>(Table2[[#This Row],[1W Return vs Nifty]]-AVERAGE(Table2[1W Return vs Nifty]))/_xlfn.STDEV.P(Table2[1W Return vs Nifty])</f>
        <v>-0.24109774877766998</v>
      </c>
      <c r="O612">
        <v>89.37</v>
      </c>
      <c r="P612">
        <v>87.815189634235097</v>
      </c>
      <c r="Q612">
        <v>86.017172865333194</v>
      </c>
      <c r="R612">
        <v>42.687337467459102</v>
      </c>
      <c r="S612" s="1">
        <f>(Table2[[#This Row],[Close Price]]-Table2[[#This Row],[20D EMA]])/Table2[[#This Row],[20D EMA]]</f>
        <v>-2.0588564395210958E-2</v>
      </c>
      <c r="T612" s="1">
        <f>(Table2[[#This Row],[Close Price]]-Table2[[#This Row],[50D EMA]])/Table2[[#This Row],[50D EMA]]</f>
        <v>-3.2476116651681541E-3</v>
      </c>
      <c r="U612" s="1">
        <f>(Table2[[#This Row],[Close Price]]-Table2[[#This Row],[200D EMA]])/Table2[[#This Row],[200D EMA]]</f>
        <v>1.7587501242749048E-2</v>
      </c>
      <c r="V612">
        <v>0.53542534859616098</v>
      </c>
      <c r="W612">
        <v>85.02</v>
      </c>
      <c r="X612">
        <v>88.2</v>
      </c>
      <c r="Y612">
        <v>85.02</v>
      </c>
      <c r="Z612">
        <v>91.5</v>
      </c>
      <c r="AA612">
        <v>85.02</v>
      </c>
      <c r="AB612">
        <v>96</v>
      </c>
      <c r="AC612" s="1">
        <f>(Table2[[#This Row],[Close Price]]/Table2[[#This Row],[Day Low]])-1</f>
        <v>2.9522465302281864E-2</v>
      </c>
      <c r="AD612" s="1">
        <f>(Table2[[#This Row],[Day High]]/Table2[[#This Row],[Close Price]])-1</f>
        <v>7.6545184508167718E-3</v>
      </c>
      <c r="AE612" s="1">
        <f>(Table2[[#This Row],[Close Price]]/Table2[[#This Row],[Current Week Low]])-1</f>
        <v>2.9522465302281864E-2</v>
      </c>
      <c r="AF612" s="1">
        <f>(Table2[[#This Row],[Current Week High]]/Table2[[#This Row],[Close Price]])-1</f>
        <v>4.5355877984690984E-2</v>
      </c>
      <c r="AG612" s="1">
        <f>(Table2[[#This Row],[Close Price]]/Table2[[#This Row],[Current Month Low]])-1</f>
        <v>2.9522465302281864E-2</v>
      </c>
      <c r="AH612" s="1">
        <f>(Table2[[#This Row],[Current Month High]]/Table2[[#This Row],[Close Price]])-1</f>
        <v>9.6766822803610264E-2</v>
      </c>
      <c r="AI612">
        <v>20.884268250885398</v>
      </c>
      <c r="AJ612">
        <v>20.897790055248599</v>
      </c>
      <c r="AK612" t="str">
        <f>IF(AND(Table2[[#This Row],[20D EMA]]&gt;Table2[[#This Row],[50D EMA]],Table2[[#This Row],[50D EMA]]&gt;Table2[[#This Row],[200D EMA]]),"Uptrend","Downtrend/NoTrend")</f>
        <v>Uptrend</v>
      </c>
      <c r="AL612">
        <v>0.01</v>
      </c>
      <c r="AM612" t="s">
        <v>3191</v>
      </c>
      <c r="AN612">
        <v>-5.72</v>
      </c>
      <c r="AO612" t="s">
        <v>3190</v>
      </c>
      <c r="AQ612">
        <f>(Table2[[#This Row],[Sharpe Ratio]]-AVERAGE(Table2[Sharpe Ratio]))/_xlfn.STDEV.P(Table2[Sharpe Ratio])</f>
        <v>-0.77082524510946515</v>
      </c>
      <c r="AR6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-2.1281163315236875</v>
      </c>
      <c r="AS612">
        <f>_xlfn.RANK.AVG(Table2[[#This Row],[1Y Return vs Nifty Z-Score]],Table2[1Y Return vs Nifty Z-Score])</f>
        <v>577</v>
      </c>
      <c r="AT612">
        <f>_xlfn.RANK.AVG(Table2[[#This Row],[6M Return vs Nifty Z-Score]],Table2[6M Return vs Nifty Z-Score])</f>
        <v>557</v>
      </c>
      <c r="AU612">
        <f>_xlfn.RANK.AVG(Table2[[#This Row],[Sharpe Ratio Z-Score]],Table2[Sharpe Ratio Z-Score])</f>
        <v>548.5</v>
      </c>
      <c r="AV612">
        <f>(Table2[[#This Row],[Rank 1Y]]+Table2[[#This Row],[Rank 6M]]+Table2[[#This Row],[Rank Sharpe]])/3</f>
        <v>560.83333333333337</v>
      </c>
    </row>
    <row r="613" spans="1:48" x14ac:dyDescent="0.3">
      <c r="A613" t="s">
        <v>469</v>
      </c>
      <c r="B613" t="s">
        <v>470</v>
      </c>
      <c r="C613" t="s">
        <v>3145</v>
      </c>
      <c r="D613" t="s">
        <v>34</v>
      </c>
      <c r="E613">
        <v>47657.327221287997</v>
      </c>
      <c r="F613">
        <v>104.82</v>
      </c>
      <c r="G613">
        <v>-26.367145773370101</v>
      </c>
      <c r="H613">
        <f>(Table2[[#This Row],[1Y Return vs Nifty]]-AVERAGE(Table2[1Y Return vs Nifty]))/_xlfn.STDEV.P(Table2[1Y Return vs Nifty])</f>
        <v>-0.85654314349308214</v>
      </c>
      <c r="I613">
        <v>-4.6477849646709002</v>
      </c>
      <c r="J613">
        <f>(Table2[[#This Row],[1M Return vs Nifty]]-AVERAGE(Table2[1M Return vs Nifty]))/_xlfn.STDEV.P(Table2[1M Return vs Nifty])</f>
        <v>-0.50748069982232291</v>
      </c>
      <c r="K613">
        <v>-36.9275059482869</v>
      </c>
      <c r="L613">
        <f>(Table2[[#This Row],[6M Return vs Nifty]]-AVERAGE(Table2[6M Return vs Nifty]))/_xlfn.STDEV.P(Table2[6M Return vs Nifty])</f>
        <v>-1.4393671896023481</v>
      </c>
      <c r="M613">
        <v>-0.26052284172550699</v>
      </c>
      <c r="N613">
        <f>(Table2[[#This Row],[1W Return vs Nifty]]-AVERAGE(Table2[1W Return vs Nifty]))/_xlfn.STDEV.P(Table2[1W Return vs Nifty])</f>
        <v>-8.7298067918318234E-2</v>
      </c>
      <c r="O613">
        <v>107.55</v>
      </c>
      <c r="P613">
        <v>112.04452276731401</v>
      </c>
      <c r="Q613">
        <v>117.67736697319199</v>
      </c>
      <c r="R613">
        <v>20.421199511725199</v>
      </c>
      <c r="S613" s="1">
        <f>(Table2[[#This Row],[Close Price]]-Table2[[#This Row],[20D EMA]])/Table2[[#This Row],[20D EMA]]</f>
        <v>-2.538354253835429E-2</v>
      </c>
      <c r="T613" s="1">
        <f>(Table2[[#This Row],[Close Price]]-Table2[[#This Row],[50D EMA]])/Table2[[#This Row],[50D EMA]]</f>
        <v>-6.4479035555512001E-2</v>
      </c>
      <c r="U613" s="1">
        <f>(Table2[[#This Row],[Close Price]]-Table2[[#This Row],[200D EMA]])/Table2[[#This Row],[200D EMA]]</f>
        <v>-0.10925947192650078</v>
      </c>
      <c r="V613">
        <v>0.58559468372113899</v>
      </c>
      <c r="W613">
        <v>102.82</v>
      </c>
      <c r="X613">
        <v>105.9</v>
      </c>
      <c r="Y613">
        <v>102.82</v>
      </c>
      <c r="Z613">
        <v>106.3</v>
      </c>
      <c r="AA613">
        <v>101.07</v>
      </c>
      <c r="AB613">
        <v>111.69</v>
      </c>
      <c r="AC613" s="1">
        <f>(Table2[[#This Row],[Close Price]]/Table2[[#This Row],[Day Low]])-1</f>
        <v>1.9451468585878207E-2</v>
      </c>
      <c r="AD613" s="1">
        <f>(Table2[[#This Row],[Day High]]/Table2[[#This Row],[Close Price]])-1</f>
        <v>1.0303377218088272E-2</v>
      </c>
      <c r="AE613" s="1">
        <f>(Table2[[#This Row],[Close Price]]/Table2[[#This Row],[Current Week Low]])-1</f>
        <v>1.9451468585878207E-2</v>
      </c>
      <c r="AF613" s="1">
        <f>(Table2[[#This Row],[Current Week High]]/Table2[[#This Row],[Close Price]])-1</f>
        <v>1.411944285441713E-2</v>
      </c>
      <c r="AG613" s="1">
        <f>(Table2[[#This Row],[Close Price]]/Table2[[#This Row],[Current Month Low]])-1</f>
        <v>3.710299792223215E-2</v>
      </c>
      <c r="AH613" s="1">
        <f>(Table2[[#This Row],[Current Month High]]/Table2[[#This Row],[Close Price]])-1</f>
        <v>6.5540927303949781E-2</v>
      </c>
      <c r="AI613">
        <v>50.686891814539202</v>
      </c>
      <c r="AJ613">
        <v>21.3194444444444</v>
      </c>
      <c r="AK613" t="str">
        <f>IF(AND(Table2[[#This Row],[20D EMA]]&gt;Table2[[#This Row],[50D EMA]],Table2[[#This Row],[50D EMA]]&gt;Table2[[#This Row],[200D EMA]]),"Uptrend","Downtrend/NoTrend")</f>
        <v>Downtrend/NoTrend</v>
      </c>
      <c r="AL613">
        <v>-0.18</v>
      </c>
      <c r="AM613" t="s">
        <v>3190</v>
      </c>
      <c r="AN613">
        <v>-5.47</v>
      </c>
      <c r="AO613" t="s">
        <v>3190</v>
      </c>
      <c r="AP613">
        <v>5.8991427503863998E-2</v>
      </c>
      <c r="AQ613">
        <f>(Table2[[#This Row],[Sharpe Ratio]]-AVERAGE(Table2[Sharpe Ratio]))/_xlfn.STDEV.P(Table2[Sharpe Ratio])</f>
        <v>-7.9581408936341996E-2</v>
      </c>
      <c r="AR6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3">
        <f>_xlfn.RANK.AVG(Table2[[#This Row],[1Y Return vs Nifty Z-Score]],Table2[1Y Return vs Nifty Z-Score])</f>
        <v>611</v>
      </c>
      <c r="AT613">
        <f>_xlfn.RANK.AVG(Table2[[#This Row],[6M Return vs Nifty Z-Score]],Table2[6M Return vs Nifty Z-Score])</f>
        <v>716</v>
      </c>
      <c r="AU613">
        <f>_xlfn.RANK.AVG(Table2[[#This Row],[Sharpe Ratio Z-Score]],Table2[Sharpe Ratio Z-Score])</f>
        <v>361</v>
      </c>
      <c r="AV613">
        <f>(Table2[[#This Row],[Rank 1Y]]+Table2[[#This Row],[Rank 6M]]+Table2[[#This Row],[Rank Sharpe]])/3</f>
        <v>562.66666666666663</v>
      </c>
    </row>
    <row r="614" spans="1:48" x14ac:dyDescent="0.3">
      <c r="A614" t="s">
        <v>942</v>
      </c>
      <c r="B614" t="s">
        <v>943</v>
      </c>
      <c r="C614" t="s">
        <v>3145</v>
      </c>
      <c r="D614" t="s">
        <v>54</v>
      </c>
      <c r="E614">
        <v>16072.305474475999</v>
      </c>
      <c r="F614">
        <v>195.66</v>
      </c>
      <c r="G614">
        <v>-22.721429872545901</v>
      </c>
      <c r="H614">
        <f>(Table2[[#This Row],[1Y Return vs Nifty]]-AVERAGE(Table2[1Y Return vs Nifty]))/_xlfn.STDEV.P(Table2[1Y Return vs Nifty])</f>
        <v>-0.79442548610964936</v>
      </c>
      <c r="I614">
        <v>-7.3185484625144399</v>
      </c>
      <c r="J614">
        <f>(Table2[[#This Row],[1M Return vs Nifty]]-AVERAGE(Table2[1M Return vs Nifty]))/_xlfn.STDEV.P(Table2[1M Return vs Nifty])</f>
        <v>-0.81486265358921528</v>
      </c>
      <c r="K614">
        <v>-28.090819601355999</v>
      </c>
      <c r="L614">
        <f>(Table2[[#This Row],[6M Return vs Nifty]]-AVERAGE(Table2[6M Return vs Nifty]))/_xlfn.STDEV.P(Table2[6M Return vs Nifty])</f>
        <v>-1.1587046427670378</v>
      </c>
      <c r="M614">
        <v>-2.2165752484458898</v>
      </c>
      <c r="N614">
        <f>(Table2[[#This Row],[1W Return vs Nifty]]-AVERAGE(Table2[1W Return vs Nifty]))/_xlfn.STDEV.P(Table2[1W Return vs Nifty])</f>
        <v>-0.51812082254021319</v>
      </c>
      <c r="O614">
        <v>201.2</v>
      </c>
      <c r="P614">
        <v>206.08432236723999</v>
      </c>
      <c r="Q614">
        <v>210.180635635203</v>
      </c>
      <c r="R614">
        <v>28.584856607995899</v>
      </c>
      <c r="S614" s="1">
        <f>(Table2[[#This Row],[Close Price]]-Table2[[#This Row],[20D EMA]])/Table2[[#This Row],[20D EMA]]</f>
        <v>-2.7534791252485053E-2</v>
      </c>
      <c r="T614" s="1">
        <f>(Table2[[#This Row],[Close Price]]-Table2[[#This Row],[50D EMA]])/Table2[[#This Row],[50D EMA]]</f>
        <v>-5.0582801483870121E-2</v>
      </c>
      <c r="U614" s="1">
        <f>(Table2[[#This Row],[Close Price]]-Table2[[#This Row],[200D EMA]])/Table2[[#This Row],[200D EMA]]</f>
        <v>-6.9086457899982467E-2</v>
      </c>
      <c r="V614">
        <v>0.35874772701299901</v>
      </c>
      <c r="W614">
        <v>193</v>
      </c>
      <c r="X614">
        <v>196.79</v>
      </c>
      <c r="Y614">
        <v>193</v>
      </c>
      <c r="Z614">
        <v>203.4</v>
      </c>
      <c r="AA614">
        <v>193</v>
      </c>
      <c r="AB614">
        <v>208</v>
      </c>
      <c r="AC614" s="1">
        <f>(Table2[[#This Row],[Close Price]]/Table2[[#This Row],[Day Low]])-1</f>
        <v>1.378238341968907E-2</v>
      </c>
      <c r="AD614" s="1">
        <f>(Table2[[#This Row],[Day High]]/Table2[[#This Row],[Close Price]])-1</f>
        <v>5.7753245425737898E-3</v>
      </c>
      <c r="AE614" s="1">
        <f>(Table2[[#This Row],[Close Price]]/Table2[[#This Row],[Current Week Low]])-1</f>
        <v>1.378238341968907E-2</v>
      </c>
      <c r="AF614" s="1">
        <f>(Table2[[#This Row],[Current Week High]]/Table2[[#This Row],[Close Price]])-1</f>
        <v>3.9558417663293488E-2</v>
      </c>
      <c r="AG614" s="1">
        <f>(Table2[[#This Row],[Close Price]]/Table2[[#This Row],[Current Month Low]])-1</f>
        <v>1.378238341968907E-2</v>
      </c>
      <c r="AH614" s="1">
        <f>(Table2[[#This Row],[Current Month High]]/Table2[[#This Row],[Close Price]])-1</f>
        <v>6.3068588367576339E-2</v>
      </c>
      <c r="AI614">
        <v>47.8329755698661</v>
      </c>
      <c r="AJ614">
        <v>6.9034284933752099</v>
      </c>
      <c r="AK614" t="str">
        <f>IF(AND(Table2[[#This Row],[20D EMA]]&gt;Table2[[#This Row],[50D EMA]],Table2[[#This Row],[50D EMA]]&gt;Table2[[#This Row],[200D EMA]]),"Uptrend","Downtrend/NoTrend")</f>
        <v>Downtrend/NoTrend</v>
      </c>
      <c r="AL614">
        <v>-0.08</v>
      </c>
      <c r="AM614" t="s">
        <v>3190</v>
      </c>
      <c r="AN614">
        <v>-5.23</v>
      </c>
      <c r="AO614" t="s">
        <v>3190</v>
      </c>
      <c r="AP614">
        <v>4.2658794826871002E-2</v>
      </c>
      <c r="AQ614">
        <f>(Table2[[#This Row],[Sharpe Ratio]]-AVERAGE(Table2[Sharpe Ratio]))/_xlfn.STDEV.P(Table2[Sharpe Ratio])</f>
        <v>-0.2709622950101982</v>
      </c>
      <c r="AR6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4">
        <f>_xlfn.RANK.AVG(Table2[[#This Row],[1Y Return vs Nifty Z-Score]],Table2[1Y Return vs Nifty Z-Score])</f>
        <v>589</v>
      </c>
      <c r="AT614">
        <f>_xlfn.RANK.AVG(Table2[[#This Row],[6M Return vs Nifty Z-Score]],Table2[6M Return vs Nifty Z-Score])</f>
        <v>691</v>
      </c>
      <c r="AU614">
        <f>_xlfn.RANK.AVG(Table2[[#This Row],[Sharpe Ratio Z-Score]],Table2[Sharpe Ratio Z-Score])</f>
        <v>409</v>
      </c>
      <c r="AV614">
        <f>(Table2[[#This Row],[Rank 1Y]]+Table2[[#This Row],[Rank 6M]]+Table2[[#This Row],[Rank Sharpe]])/3</f>
        <v>563</v>
      </c>
    </row>
    <row r="615" spans="1:48" x14ac:dyDescent="0.3">
      <c r="A615" t="s">
        <v>1034</v>
      </c>
      <c r="B615" t="s">
        <v>1035</v>
      </c>
      <c r="C615" t="s">
        <v>3145</v>
      </c>
      <c r="D615" t="s">
        <v>594</v>
      </c>
      <c r="E615">
        <v>13675.665024</v>
      </c>
      <c r="F615">
        <v>1731.15</v>
      </c>
      <c r="G615">
        <v>-20.477022569370401</v>
      </c>
      <c r="H615">
        <f>(Table2[[#This Row],[1Y Return vs Nifty]]-AVERAGE(Table2[1Y Return vs Nifty]))/_xlfn.STDEV.P(Table2[1Y Return vs Nifty])</f>
        <v>-0.75618407408519317</v>
      </c>
      <c r="I615">
        <v>-4.1693478121062997</v>
      </c>
      <c r="J615">
        <f>(Table2[[#This Row],[1M Return vs Nifty]]-AVERAGE(Table2[1M Return vs Nifty]))/_xlfn.STDEV.P(Table2[1M Return vs Nifty])</f>
        <v>-0.45241669028770143</v>
      </c>
      <c r="K615">
        <v>0.22679014248262699</v>
      </c>
      <c r="L615">
        <f>(Table2[[#This Row],[6M Return vs Nifty]]-AVERAGE(Table2[6M Return vs Nifty]))/_xlfn.STDEV.P(Table2[6M Return vs Nifty])</f>
        <v>-0.25930727151661481</v>
      </c>
      <c r="M615">
        <v>0.991313414789596</v>
      </c>
      <c r="N615">
        <f>(Table2[[#This Row],[1W Return vs Nifty]]-AVERAGE(Table2[1W Return vs Nifty]))/_xlfn.STDEV.P(Table2[1W Return vs Nifty])</f>
        <v>0.18842028324367768</v>
      </c>
      <c r="O615">
        <v>1765.88</v>
      </c>
      <c r="P615">
        <v>1766.22284978312</v>
      </c>
      <c r="Q615">
        <v>1683.81555145773</v>
      </c>
      <c r="R615">
        <v>39.073926056742103</v>
      </c>
      <c r="S615" s="1">
        <f>(Table2[[#This Row],[Close Price]]-Table2[[#This Row],[20D EMA]])/Table2[[#This Row],[20D EMA]]</f>
        <v>-1.966724805762567E-2</v>
      </c>
      <c r="T615" s="1">
        <f>(Table2[[#This Row],[Close Price]]-Table2[[#This Row],[50D EMA]])/Table2[[#This Row],[50D EMA]]</f>
        <v>-1.9857545035965631E-2</v>
      </c>
      <c r="U615" s="1">
        <f>(Table2[[#This Row],[Close Price]]-Table2[[#This Row],[200D EMA]])/Table2[[#This Row],[200D EMA]]</f>
        <v>2.8111421409127191E-2</v>
      </c>
      <c r="V615">
        <v>0.55851185061140995</v>
      </c>
      <c r="W615">
        <v>1702</v>
      </c>
      <c r="X615">
        <v>1741.95</v>
      </c>
      <c r="Y615">
        <v>1702</v>
      </c>
      <c r="Z615">
        <v>1814.95</v>
      </c>
      <c r="AA615">
        <v>1690</v>
      </c>
      <c r="AB615">
        <v>1869.4</v>
      </c>
      <c r="AC615" s="1">
        <f>(Table2[[#This Row],[Close Price]]/Table2[[#This Row],[Day Low]])-1</f>
        <v>1.7126909518213829E-2</v>
      </c>
      <c r="AD615" s="1">
        <f>(Table2[[#This Row],[Day High]]/Table2[[#This Row],[Close Price]])-1</f>
        <v>6.2386275019494786E-3</v>
      </c>
      <c r="AE615" s="1">
        <f>(Table2[[#This Row],[Close Price]]/Table2[[#This Row],[Current Week Low]])-1</f>
        <v>1.7126909518213829E-2</v>
      </c>
      <c r="AF615" s="1">
        <f>(Table2[[#This Row],[Current Week High]]/Table2[[#This Row],[Close Price]])-1</f>
        <v>4.8407128209571715E-2</v>
      </c>
      <c r="AG615" s="1">
        <f>(Table2[[#This Row],[Close Price]]/Table2[[#This Row],[Current Month Low]])-1</f>
        <v>2.4349112426035546E-2</v>
      </c>
      <c r="AH615" s="1">
        <f>(Table2[[#This Row],[Current Month High]]/Table2[[#This Row],[Close Price]])-1</f>
        <v>7.9860208531900678E-2</v>
      </c>
      <c r="AI615">
        <v>14.3141842128065</v>
      </c>
      <c r="AJ615">
        <v>32.452180566182101</v>
      </c>
      <c r="AK615" t="str">
        <f>IF(AND(Table2[[#This Row],[20D EMA]]&gt;Table2[[#This Row],[50D EMA]],Table2[[#This Row],[50D EMA]]&gt;Table2[[#This Row],[200D EMA]]),"Uptrend","Downtrend/NoTrend")</f>
        <v>Downtrend/NoTrend</v>
      </c>
      <c r="AL615">
        <v>0.01</v>
      </c>
      <c r="AM615" t="s">
        <v>3191</v>
      </c>
      <c r="AN615">
        <v>-6.45</v>
      </c>
      <c r="AO615" t="s">
        <v>3190</v>
      </c>
      <c r="AP615">
        <v>-8.9027620898310997E-2</v>
      </c>
      <c r="AQ615">
        <f>(Table2[[#This Row],[Sharpe Ratio]]-AVERAGE(Table2[Sharpe Ratio]))/_xlfn.STDEV.P(Table2[Sharpe Ratio])</f>
        <v>-1.8140241775489976</v>
      </c>
      <c r="AR6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5">
        <f>_xlfn.RANK.AVG(Table2[[#This Row],[1Y Return vs Nifty Z-Score]],Table2[1Y Return vs Nifty Z-Score])</f>
        <v>575</v>
      </c>
      <c r="AT615">
        <f>_xlfn.RANK.AVG(Table2[[#This Row],[6M Return vs Nifty Z-Score]],Table2[6M Return vs Nifty Z-Score])</f>
        <v>405</v>
      </c>
      <c r="AU615">
        <f>_xlfn.RANK.AVG(Table2[[#This Row],[Sharpe Ratio Z-Score]],Table2[Sharpe Ratio Z-Score])</f>
        <v>710</v>
      </c>
      <c r="AV615">
        <f>(Table2[[#This Row],[Rank 1Y]]+Table2[[#This Row],[Rank 6M]]+Table2[[#This Row],[Rank Sharpe]])/3</f>
        <v>563.33333333333337</v>
      </c>
    </row>
    <row r="616" spans="1:48" x14ac:dyDescent="0.3">
      <c r="A616" t="s">
        <v>1178</v>
      </c>
      <c r="B616" t="s">
        <v>1179</v>
      </c>
      <c r="C616" t="s">
        <v>3154</v>
      </c>
      <c r="D616" t="s">
        <v>1180</v>
      </c>
      <c r="E616">
        <v>10531.288904999999</v>
      </c>
      <c r="F616">
        <v>1146.75</v>
      </c>
      <c r="G616">
        <v>-4.3468733016028498</v>
      </c>
      <c r="H616">
        <f>(Table2[[#This Row],[1Y Return vs Nifty]]-AVERAGE(Table2[1Y Return vs Nifty]))/_xlfn.STDEV.P(Table2[1Y Return vs Nifty])</f>
        <v>-0.48134996385397733</v>
      </c>
      <c r="I616">
        <v>2.26579174577263</v>
      </c>
      <c r="J616">
        <f>(Table2[[#This Row],[1M Return vs Nifty]]-AVERAGE(Table2[1M Return vs Nifty]))/_xlfn.STDEV.P(Table2[1M Return vs Nifty])</f>
        <v>0.28821263599318392</v>
      </c>
      <c r="K616">
        <v>-25.302138150783399</v>
      </c>
      <c r="L616">
        <f>(Table2[[#This Row],[6M Return vs Nifty]]-AVERAGE(Table2[6M Return vs Nifty]))/_xlfn.STDEV.P(Table2[6M Return vs Nifty])</f>
        <v>-1.070133157087688</v>
      </c>
      <c r="M616">
        <v>-0.57797587637119996</v>
      </c>
      <c r="N616">
        <f>(Table2[[#This Row],[1W Return vs Nifty]]-AVERAGE(Table2[1W Return vs Nifty]))/_xlfn.STDEV.P(Table2[1W Return vs Nifty])</f>
        <v>-0.1572174577972664</v>
      </c>
      <c r="O616">
        <v>1159.1500000000001</v>
      </c>
      <c r="P616">
        <v>1181.6699296275799</v>
      </c>
      <c r="Q616">
        <v>1185.8170165066299</v>
      </c>
      <c r="R616">
        <v>50.031819465347702</v>
      </c>
      <c r="S616" s="1">
        <f>(Table2[[#This Row],[Close Price]]-Table2[[#This Row],[20D EMA]])/Table2[[#This Row],[20D EMA]]</f>
        <v>-1.0697493853254617E-2</v>
      </c>
      <c r="T616" s="1">
        <f>(Table2[[#This Row],[Close Price]]-Table2[[#This Row],[50D EMA]])/Table2[[#This Row],[50D EMA]]</f>
        <v>-2.9551339804834854E-2</v>
      </c>
      <c r="U616" s="1">
        <f>(Table2[[#This Row],[Close Price]]-Table2[[#This Row],[200D EMA]])/Table2[[#This Row],[200D EMA]]</f>
        <v>-3.294523182144897E-2</v>
      </c>
      <c r="V616">
        <v>0.70457905427275802</v>
      </c>
      <c r="W616">
        <v>1134.55</v>
      </c>
      <c r="X616">
        <v>1160</v>
      </c>
      <c r="Y616">
        <v>1134.55</v>
      </c>
      <c r="Z616">
        <v>1200</v>
      </c>
      <c r="AA616">
        <v>1085</v>
      </c>
      <c r="AB616">
        <v>1200</v>
      </c>
      <c r="AC616" s="1">
        <f>(Table2[[#This Row],[Close Price]]/Table2[[#This Row],[Day Low]])-1</f>
        <v>1.0753162046626352E-2</v>
      </c>
      <c r="AD616" s="1">
        <f>(Table2[[#This Row],[Day High]]/Table2[[#This Row],[Close Price]])-1</f>
        <v>1.1554392849356887E-2</v>
      </c>
      <c r="AE616" s="1">
        <f>(Table2[[#This Row],[Close Price]]/Table2[[#This Row],[Current Week Low]])-1</f>
        <v>1.0753162046626352E-2</v>
      </c>
      <c r="AF616" s="1">
        <f>(Table2[[#This Row],[Current Week High]]/Table2[[#This Row],[Close Price]])-1</f>
        <v>4.6435578809679523E-2</v>
      </c>
      <c r="AG616" s="1">
        <f>(Table2[[#This Row],[Close Price]]/Table2[[#This Row],[Current Month Low]])-1</f>
        <v>5.6912442396313434E-2</v>
      </c>
      <c r="AH616" s="1">
        <f>(Table2[[#This Row],[Current Month High]]/Table2[[#This Row],[Close Price]])-1</f>
        <v>4.6435578809679523E-2</v>
      </c>
      <c r="AI616">
        <v>31.406147809025502</v>
      </c>
      <c r="AJ616">
        <v>43.066558542823202</v>
      </c>
      <c r="AK616" t="str">
        <f>IF(AND(Table2[[#This Row],[20D EMA]]&gt;Table2[[#This Row],[50D EMA]],Table2[[#This Row],[50D EMA]]&gt;Table2[[#This Row],[200D EMA]]),"Uptrend","Downtrend/NoTrend")</f>
        <v>Downtrend/NoTrend</v>
      </c>
      <c r="AL616">
        <v>-0.08</v>
      </c>
      <c r="AM616" t="s">
        <v>3190</v>
      </c>
      <c r="AN616">
        <v>-2.33</v>
      </c>
      <c r="AO616" t="s">
        <v>3190</v>
      </c>
      <c r="AQ616">
        <f>(Table2[[#This Row],[Sharpe Ratio]]-AVERAGE(Table2[Sharpe Ratio]))/_xlfn.STDEV.P(Table2[Sharpe Ratio])</f>
        <v>-0.77082524510946515</v>
      </c>
      <c r="AR6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6">
        <f>_xlfn.RANK.AVG(Table2[[#This Row],[1Y Return vs Nifty Z-Score]],Table2[1Y Return vs Nifty Z-Score])</f>
        <v>476</v>
      </c>
      <c r="AT616">
        <f>_xlfn.RANK.AVG(Table2[[#This Row],[6M Return vs Nifty Z-Score]],Table2[6M Return vs Nifty Z-Score])</f>
        <v>672</v>
      </c>
      <c r="AU616">
        <f>_xlfn.RANK.AVG(Table2[[#This Row],[Sharpe Ratio Z-Score]],Table2[Sharpe Ratio Z-Score])</f>
        <v>548.5</v>
      </c>
      <c r="AV616">
        <f>(Table2[[#This Row],[Rank 1Y]]+Table2[[#This Row],[Rank 6M]]+Table2[[#This Row],[Rank Sharpe]])/3</f>
        <v>565.5</v>
      </c>
    </row>
    <row r="617" spans="1:48" x14ac:dyDescent="0.3">
      <c r="A617" t="s">
        <v>1650</v>
      </c>
      <c r="B617" t="s">
        <v>1651</v>
      </c>
      <c r="C617" t="s">
        <v>3154</v>
      </c>
      <c r="D617" t="s">
        <v>258</v>
      </c>
      <c r="E617">
        <v>5501.0692912599998</v>
      </c>
      <c r="F617">
        <v>691.05</v>
      </c>
      <c r="G617">
        <v>-29.399390377964199</v>
      </c>
      <c r="H617">
        <f>(Table2[[#This Row],[1Y Return vs Nifty]]-AVERAGE(Table2[1Y Return vs Nifty]))/_xlfn.STDEV.P(Table2[1Y Return vs Nifty])</f>
        <v>-0.9082081488239574</v>
      </c>
      <c r="I617">
        <v>0.202348867081104</v>
      </c>
      <c r="J617">
        <f>(Table2[[#This Row],[1M Return vs Nifty]]-AVERAGE(Table2[1M Return vs Nifty]))/_xlfn.STDEV.P(Table2[1M Return vs Nifty])</f>
        <v>5.0728072477654373E-2</v>
      </c>
      <c r="K617">
        <v>-9.9831640593872404</v>
      </c>
      <c r="L617">
        <f>(Table2[[#This Row],[6M Return vs Nifty]]-AVERAGE(Table2[6M Return vs Nifty]))/_xlfn.STDEV.P(Table2[6M Return vs Nifty])</f>
        <v>-0.58358626444068995</v>
      </c>
      <c r="M617">
        <v>-1.1545398130420199</v>
      </c>
      <c r="N617">
        <f>(Table2[[#This Row],[1W Return vs Nifty]]-AVERAGE(Table2[1W Return vs Nifty]))/_xlfn.STDEV.P(Table2[1W Return vs Nifty])</f>
        <v>-0.28420631686809328</v>
      </c>
      <c r="O617">
        <v>697.62</v>
      </c>
      <c r="P617">
        <v>712.70482697708098</v>
      </c>
      <c r="Q617">
        <v>702.16261622328796</v>
      </c>
      <c r="R617">
        <v>47.442450660237199</v>
      </c>
      <c r="S617" s="1">
        <f>(Table2[[#This Row],[Close Price]]-Table2[[#This Row],[20D EMA]])/Table2[[#This Row],[20D EMA]]</f>
        <v>-9.4177345832975688E-3</v>
      </c>
      <c r="T617" s="1">
        <f>(Table2[[#This Row],[Close Price]]-Table2[[#This Row],[50D EMA]])/Table2[[#This Row],[50D EMA]]</f>
        <v>-3.038400493080623E-2</v>
      </c>
      <c r="U617" s="1">
        <f>(Table2[[#This Row],[Close Price]]-Table2[[#This Row],[200D EMA]])/Table2[[#This Row],[200D EMA]]</f>
        <v>-1.5826271531029765E-2</v>
      </c>
      <c r="V617">
        <v>0.65338905484611198</v>
      </c>
      <c r="W617">
        <v>676.65</v>
      </c>
      <c r="X617">
        <v>694.45</v>
      </c>
      <c r="Y617">
        <v>676.65</v>
      </c>
      <c r="Z617">
        <v>716</v>
      </c>
      <c r="AA617">
        <v>669.5</v>
      </c>
      <c r="AB617">
        <v>716</v>
      </c>
      <c r="AC617" s="1">
        <f>(Table2[[#This Row],[Close Price]]/Table2[[#This Row],[Day Low]])-1</f>
        <v>2.1281312347594783E-2</v>
      </c>
      <c r="AD617" s="1">
        <f>(Table2[[#This Row],[Day High]]/Table2[[#This Row],[Close Price]])-1</f>
        <v>4.9200492004921603E-3</v>
      </c>
      <c r="AE617" s="1">
        <f>(Table2[[#This Row],[Close Price]]/Table2[[#This Row],[Current Week Low]])-1</f>
        <v>2.1281312347594783E-2</v>
      </c>
      <c r="AF617" s="1">
        <f>(Table2[[#This Row],[Current Week High]]/Table2[[#This Row],[Close Price]])-1</f>
        <v>3.6104478691845854E-2</v>
      </c>
      <c r="AG617" s="1">
        <f>(Table2[[#This Row],[Close Price]]/Table2[[#This Row],[Current Month Low]])-1</f>
        <v>3.2188200149365187E-2</v>
      </c>
      <c r="AH617" s="1">
        <f>(Table2[[#This Row],[Current Month High]]/Table2[[#This Row],[Close Price]])-1</f>
        <v>3.6104478691845854E-2</v>
      </c>
      <c r="AI617">
        <v>27.892337746906801</v>
      </c>
      <c r="AJ617">
        <v>19.023424044092199</v>
      </c>
      <c r="AK617" t="str">
        <f>IF(AND(Table2[[#This Row],[20D EMA]]&gt;Table2[[#This Row],[50D EMA]],Table2[[#This Row],[50D EMA]]&gt;Table2[[#This Row],[200D EMA]]),"Uptrend","Downtrend/NoTrend")</f>
        <v>Downtrend/NoTrend</v>
      </c>
      <c r="AL617">
        <v>-0.11</v>
      </c>
      <c r="AM617" t="s">
        <v>3190</v>
      </c>
      <c r="AN617">
        <v>-2.74</v>
      </c>
      <c r="AO617" t="s">
        <v>3190</v>
      </c>
      <c r="AQ617">
        <f>(Table2[[#This Row],[Sharpe Ratio]]-AVERAGE(Table2[Sharpe Ratio]))/_xlfn.STDEV.P(Table2[Sharpe Ratio])</f>
        <v>-0.77082524510946515</v>
      </c>
      <c r="AR6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7">
        <f>_xlfn.RANK.AVG(Table2[[#This Row],[1Y Return vs Nifty Z-Score]],Table2[1Y Return vs Nifty Z-Score])</f>
        <v>634</v>
      </c>
      <c r="AT617">
        <f>_xlfn.RANK.AVG(Table2[[#This Row],[6M Return vs Nifty Z-Score]],Table2[6M Return vs Nifty Z-Score])</f>
        <v>515</v>
      </c>
      <c r="AU617">
        <f>_xlfn.RANK.AVG(Table2[[#This Row],[Sharpe Ratio Z-Score]],Table2[Sharpe Ratio Z-Score])</f>
        <v>548.5</v>
      </c>
      <c r="AV617">
        <f>(Table2[[#This Row],[Rank 1Y]]+Table2[[#This Row],[Rank 6M]]+Table2[[#This Row],[Rank Sharpe]])/3</f>
        <v>565.83333333333337</v>
      </c>
    </row>
    <row r="618" spans="1:48" x14ac:dyDescent="0.3">
      <c r="A618" t="s">
        <v>946</v>
      </c>
      <c r="B618" t="s">
        <v>947</v>
      </c>
      <c r="C618" t="s">
        <v>3162</v>
      </c>
      <c r="D618" t="s">
        <v>948</v>
      </c>
      <c r="E618">
        <v>15797.3936636</v>
      </c>
      <c r="F618">
        <v>1610.1</v>
      </c>
      <c r="G618">
        <v>-35.535860835500699</v>
      </c>
      <c r="H618">
        <f>(Table2[[#This Row],[1Y Return vs Nifty]]-AVERAGE(Table2[1Y Return vs Nifty]))/_xlfn.STDEV.P(Table2[1Y Return vs Nifty])</f>
        <v>-1.0127646144933296</v>
      </c>
      <c r="I618">
        <v>-1.7666479907570201</v>
      </c>
      <c r="J618">
        <f>(Table2[[#This Row],[1M Return vs Nifty]]-AVERAGE(Table2[1M Return vs Nifty]))/_xlfn.STDEV.P(Table2[1M Return vs Nifty])</f>
        <v>-0.17588656472696526</v>
      </c>
      <c r="K618">
        <v>-0.15920157158571299</v>
      </c>
      <c r="L618">
        <f>(Table2[[#This Row],[6M Return vs Nifty]]-AVERAGE(Table2[6M Return vs Nifty]))/_xlfn.STDEV.P(Table2[6M Return vs Nifty])</f>
        <v>-0.27156677844880023</v>
      </c>
      <c r="M618">
        <v>0.116353847301954</v>
      </c>
      <c r="N618">
        <f>(Table2[[#This Row],[1W Return vs Nifty]]-AVERAGE(Table2[1W Return vs Nifty]))/_xlfn.STDEV.P(Table2[1W Return vs Nifty])</f>
        <v>-4.2905509613350035E-3</v>
      </c>
      <c r="O618">
        <v>1618.48</v>
      </c>
      <c r="P618">
        <v>1584.5625148187</v>
      </c>
      <c r="Q618">
        <v>1512.7095220746601</v>
      </c>
      <c r="R618">
        <v>46.621310622837797</v>
      </c>
      <c r="S618" s="1">
        <f>(Table2[[#This Row],[Close Price]]-Table2[[#This Row],[20D EMA]])/Table2[[#This Row],[20D EMA]]</f>
        <v>-5.1776975928031913E-3</v>
      </c>
      <c r="T618" s="1">
        <f>(Table2[[#This Row],[Close Price]]-Table2[[#This Row],[50D EMA]])/Table2[[#This Row],[50D EMA]]</f>
        <v>1.6116426422104136E-2</v>
      </c>
      <c r="U618" s="1">
        <f>(Table2[[#This Row],[Close Price]]-Table2[[#This Row],[200D EMA]])/Table2[[#This Row],[200D EMA]]</f>
        <v>6.4381480055582752E-2</v>
      </c>
      <c r="V618">
        <v>1.1957532929510899</v>
      </c>
      <c r="W618">
        <v>1595.05</v>
      </c>
      <c r="X618">
        <v>1658.2</v>
      </c>
      <c r="Y618">
        <v>1572.7</v>
      </c>
      <c r="Z618">
        <v>1658.2</v>
      </c>
      <c r="AA618">
        <v>1545</v>
      </c>
      <c r="AB618">
        <v>1675.05</v>
      </c>
      <c r="AC618" s="1">
        <f>(Table2[[#This Row],[Close Price]]/Table2[[#This Row],[Day Low]])-1</f>
        <v>9.4354408952697089E-3</v>
      </c>
      <c r="AD618" s="1">
        <f>(Table2[[#This Row],[Day High]]/Table2[[#This Row],[Close Price]])-1</f>
        <v>2.9873920874480042E-2</v>
      </c>
      <c r="AE618" s="1">
        <f>(Table2[[#This Row],[Close Price]]/Table2[[#This Row],[Current Week Low]])-1</f>
        <v>2.3780759203916757E-2</v>
      </c>
      <c r="AF618" s="1">
        <f>(Table2[[#This Row],[Current Week High]]/Table2[[#This Row],[Close Price]])-1</f>
        <v>2.9873920874480042E-2</v>
      </c>
      <c r="AG618" s="1">
        <f>(Table2[[#This Row],[Close Price]]/Table2[[#This Row],[Current Month Low]])-1</f>
        <v>4.2135922330096998E-2</v>
      </c>
      <c r="AH618" s="1">
        <f>(Table2[[#This Row],[Current Month High]]/Table2[[#This Row],[Close Price]])-1</f>
        <v>4.0339109372088622E-2</v>
      </c>
      <c r="AI618">
        <v>13.6823799763989</v>
      </c>
      <c r="AJ618">
        <v>33.707025411061203</v>
      </c>
      <c r="AK618" t="str">
        <f>IF(AND(Table2[[#This Row],[20D EMA]]&gt;Table2[[#This Row],[50D EMA]],Table2[[#This Row],[50D EMA]]&gt;Table2[[#This Row],[200D EMA]]),"Uptrend","Downtrend/NoTrend")</f>
        <v>Uptrend</v>
      </c>
      <c r="AL618">
        <v>0.13</v>
      </c>
      <c r="AM618" t="s">
        <v>3191</v>
      </c>
      <c r="AN618">
        <v>-2.2599999999999998</v>
      </c>
      <c r="AO618" t="s">
        <v>3190</v>
      </c>
      <c r="AP618">
        <v>-3.1274717870038E-2</v>
      </c>
      <c r="AQ618">
        <f>(Table2[[#This Row],[Sharpe Ratio]]-AVERAGE(Table2[Sharpe Ratio]))/_xlfn.STDEV.P(Table2[Sharpe Ratio])</f>
        <v>-1.1372929993319096</v>
      </c>
      <c r="AR6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-2.6018015079623393</v>
      </c>
      <c r="AS618">
        <f>_xlfn.RANK.AVG(Table2[[#This Row],[1Y Return vs Nifty Z-Score]],Table2[1Y Return vs Nifty Z-Score])</f>
        <v>659</v>
      </c>
      <c r="AT618">
        <f>_xlfn.RANK.AVG(Table2[[#This Row],[6M Return vs Nifty Z-Score]],Table2[6M Return vs Nifty Z-Score])</f>
        <v>409</v>
      </c>
      <c r="AU618">
        <f>_xlfn.RANK.AVG(Table2[[#This Row],[Sharpe Ratio Z-Score]],Table2[Sharpe Ratio Z-Score])</f>
        <v>636</v>
      </c>
      <c r="AV618">
        <f>(Table2[[#This Row],[Rank 1Y]]+Table2[[#This Row],[Rank 6M]]+Table2[[#This Row],[Rank Sharpe]])/3</f>
        <v>568</v>
      </c>
    </row>
    <row r="619" spans="1:48" x14ac:dyDescent="0.3">
      <c r="A619" t="s">
        <v>1424</v>
      </c>
      <c r="B619" t="s">
        <v>1425</v>
      </c>
      <c r="C619" t="s">
        <v>3157</v>
      </c>
      <c r="D619" t="s">
        <v>286</v>
      </c>
      <c r="E619">
        <v>7710.5936227499997</v>
      </c>
      <c r="F619">
        <v>377.9</v>
      </c>
      <c r="G619">
        <v>-43.765001618575504</v>
      </c>
      <c r="H619">
        <f>(Table2[[#This Row],[1Y Return vs Nifty]]-AVERAGE(Table2[1Y Return vs Nifty]))/_xlfn.STDEV.P(Table2[1Y Return vs Nifty])</f>
        <v>-1.1529771164075659</v>
      </c>
      <c r="I619">
        <v>-5.80178035684236</v>
      </c>
      <c r="J619">
        <f>(Table2[[#This Row],[1M Return vs Nifty]]-AVERAGE(Table2[1M Return vs Nifty]))/_xlfn.STDEV.P(Table2[1M Return vs Nifty])</f>
        <v>-0.64029566399644944</v>
      </c>
      <c r="K619">
        <v>-17.311271525712002</v>
      </c>
      <c r="L619">
        <f>(Table2[[#This Row],[6M Return vs Nifty]]-AVERAGE(Table2[6M Return vs Nifty]))/_xlfn.STDEV.P(Table2[6M Return vs Nifty])</f>
        <v>-0.81633474325208177</v>
      </c>
      <c r="M619">
        <v>-2.66179864565416</v>
      </c>
      <c r="N619">
        <f>(Table2[[#This Row],[1W Return vs Nifty]]-AVERAGE(Table2[1W Return vs Nifty]))/_xlfn.STDEV.P(Table2[1W Return vs Nifty])</f>
        <v>-0.6161817792652875</v>
      </c>
      <c r="O619">
        <v>392.64</v>
      </c>
      <c r="P619">
        <v>405.24495995231598</v>
      </c>
      <c r="Q619">
        <v>407.09391337672599</v>
      </c>
      <c r="R619">
        <v>30.858790357367901</v>
      </c>
      <c r="S619" s="1">
        <f>(Table2[[#This Row],[Close Price]]-Table2[[#This Row],[20D EMA]])/Table2[[#This Row],[20D EMA]]</f>
        <v>-3.7540749796251043E-2</v>
      </c>
      <c r="T619" s="1">
        <f>(Table2[[#This Row],[Close Price]]-Table2[[#This Row],[50D EMA]])/Table2[[#This Row],[50D EMA]]</f>
        <v>-6.7477606521086919E-2</v>
      </c>
      <c r="U619" s="1">
        <f>(Table2[[#This Row],[Close Price]]-Table2[[#This Row],[200D EMA]])/Table2[[#This Row],[200D EMA]]</f>
        <v>-7.1712969458499073E-2</v>
      </c>
      <c r="V619">
        <v>0.52837755514545903</v>
      </c>
      <c r="W619">
        <v>374</v>
      </c>
      <c r="X619">
        <v>382</v>
      </c>
      <c r="Y619">
        <v>374</v>
      </c>
      <c r="Z619">
        <v>397.7</v>
      </c>
      <c r="AA619">
        <v>374</v>
      </c>
      <c r="AB619">
        <v>399.9</v>
      </c>
      <c r="AC619" s="1">
        <f>(Table2[[#This Row],[Close Price]]/Table2[[#This Row],[Day Low]])-1</f>
        <v>1.0427807486630858E-2</v>
      </c>
      <c r="AD619" s="1">
        <f>(Table2[[#This Row],[Day High]]/Table2[[#This Row],[Close Price]])-1</f>
        <v>1.0849431066419779E-2</v>
      </c>
      <c r="AE619" s="1">
        <f>(Table2[[#This Row],[Close Price]]/Table2[[#This Row],[Current Week Low]])-1</f>
        <v>1.0427807486630858E-2</v>
      </c>
      <c r="AF619" s="1">
        <f>(Table2[[#This Row],[Current Week High]]/Table2[[#This Row],[Close Price]])-1</f>
        <v>5.2394813442709687E-2</v>
      </c>
      <c r="AG619" s="1">
        <f>(Table2[[#This Row],[Close Price]]/Table2[[#This Row],[Current Month Low]])-1</f>
        <v>1.0427807486630858E-2</v>
      </c>
      <c r="AH619" s="1">
        <f>(Table2[[#This Row],[Current Month High]]/Table2[[#This Row],[Close Price]])-1</f>
        <v>5.8216459380788566E-2</v>
      </c>
      <c r="AI619">
        <v>33.633236305901001</v>
      </c>
      <c r="AJ619">
        <v>8.6700215672178107</v>
      </c>
      <c r="AK619" t="str">
        <f>IF(AND(Table2[[#This Row],[20D EMA]]&gt;Table2[[#This Row],[50D EMA]],Table2[[#This Row],[50D EMA]]&gt;Table2[[#This Row],[200D EMA]]),"Uptrend","Downtrend/NoTrend")</f>
        <v>Downtrend/NoTrend</v>
      </c>
      <c r="AL619">
        <v>-0.19</v>
      </c>
      <c r="AM619" t="s">
        <v>3190</v>
      </c>
      <c r="AN619">
        <v>-5.0999999999999996</v>
      </c>
      <c r="AO619" t="s">
        <v>3190</v>
      </c>
      <c r="AP619">
        <v>4.0061805718814E-2</v>
      </c>
      <c r="AQ619">
        <f>(Table2[[#This Row],[Sharpe Ratio]]-AVERAGE(Table2[Sharpe Ratio]))/_xlfn.STDEV.P(Table2[Sharpe Ratio])</f>
        <v>-0.30139303367024428</v>
      </c>
      <c r="AR6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19">
        <f>_xlfn.RANK.AVG(Table2[[#This Row],[1Y Return vs Nifty Z-Score]],Table2[1Y Return vs Nifty Z-Score])</f>
        <v>692</v>
      </c>
      <c r="AT619">
        <f>_xlfn.RANK.AVG(Table2[[#This Row],[6M Return vs Nifty Z-Score]],Table2[6M Return vs Nifty Z-Score])</f>
        <v>599</v>
      </c>
      <c r="AU619">
        <f>_xlfn.RANK.AVG(Table2[[#This Row],[Sharpe Ratio Z-Score]],Table2[Sharpe Ratio Z-Score])</f>
        <v>418</v>
      </c>
      <c r="AV619">
        <f>(Table2[[#This Row],[Rank 1Y]]+Table2[[#This Row],[Rank 6M]]+Table2[[#This Row],[Rank Sharpe]])/3</f>
        <v>569.66666666666663</v>
      </c>
    </row>
    <row r="620" spans="1:48" x14ac:dyDescent="0.3">
      <c r="A620" t="s">
        <v>1327</v>
      </c>
      <c r="B620" t="s">
        <v>1328</v>
      </c>
      <c r="C620" t="s">
        <v>3149</v>
      </c>
      <c r="D620" t="s">
        <v>51</v>
      </c>
      <c r="E620">
        <v>8643.2982073999992</v>
      </c>
      <c r="F620">
        <v>5219.8</v>
      </c>
      <c r="G620">
        <v>-25.341812685329099</v>
      </c>
      <c r="H620">
        <f>(Table2[[#This Row],[1Y Return vs Nifty]]-AVERAGE(Table2[1Y Return vs Nifty]))/_xlfn.STDEV.P(Table2[1Y Return vs Nifty])</f>
        <v>-0.83907296995256342</v>
      </c>
      <c r="I620">
        <v>3.6886251325120298</v>
      </c>
      <c r="J620">
        <f>(Table2[[#This Row],[1M Return vs Nifty]]-AVERAGE(Table2[1M Return vs Nifty]))/_xlfn.STDEV.P(Table2[1M Return vs Nifty])</f>
        <v>0.45196854573729056</v>
      </c>
      <c r="K620">
        <v>-1.9465084970384099</v>
      </c>
      <c r="L620">
        <f>(Table2[[#This Row],[6M Return vs Nifty]]-AVERAGE(Table2[6M Return vs Nifty]))/_xlfn.STDEV.P(Table2[6M Return vs Nifty])</f>
        <v>-0.32833354530911379</v>
      </c>
      <c r="M620">
        <v>-1.3512715758104299</v>
      </c>
      <c r="N620">
        <f>(Table2[[#This Row],[1W Return vs Nifty]]-AVERAGE(Table2[1W Return vs Nifty]))/_xlfn.STDEV.P(Table2[1W Return vs Nifty])</f>
        <v>-0.32753671009595908</v>
      </c>
      <c r="O620">
        <v>5277.61</v>
      </c>
      <c r="P620">
        <v>5250.30803903776</v>
      </c>
      <c r="Q620">
        <v>5105.1198342355301</v>
      </c>
      <c r="R620">
        <v>39.4332775770742</v>
      </c>
      <c r="S620" s="1">
        <f>(Table2[[#This Row],[Close Price]]-Table2[[#This Row],[20D EMA]])/Table2[[#This Row],[20D EMA]]</f>
        <v>-1.0953821900443476E-2</v>
      </c>
      <c r="T620" s="1">
        <f>(Table2[[#This Row],[Close Price]]-Table2[[#This Row],[50D EMA]])/Table2[[#This Row],[50D EMA]]</f>
        <v>-5.8107141163761264E-3</v>
      </c>
      <c r="U620" s="1">
        <f>(Table2[[#This Row],[Close Price]]-Table2[[#This Row],[200D EMA]])/Table2[[#This Row],[200D EMA]]</f>
        <v>2.2463755893722903E-2</v>
      </c>
      <c r="V620">
        <v>0.50886047710483995</v>
      </c>
      <c r="W620">
        <v>5127.6000000000004</v>
      </c>
      <c r="X620">
        <v>5242</v>
      </c>
      <c r="Y620">
        <v>5127.6000000000004</v>
      </c>
      <c r="Z620">
        <v>5279</v>
      </c>
      <c r="AA620">
        <v>5127.6000000000004</v>
      </c>
      <c r="AB620">
        <v>5550</v>
      </c>
      <c r="AC620" s="1">
        <f>(Table2[[#This Row],[Close Price]]/Table2[[#This Row],[Day Low]])-1</f>
        <v>1.7981121772369102E-2</v>
      </c>
      <c r="AD620" s="1">
        <f>(Table2[[#This Row],[Day High]]/Table2[[#This Row],[Close Price]])-1</f>
        <v>4.2530365148090166E-3</v>
      </c>
      <c r="AE620" s="1">
        <f>(Table2[[#This Row],[Close Price]]/Table2[[#This Row],[Current Week Low]])-1</f>
        <v>1.7981121772369102E-2</v>
      </c>
      <c r="AF620" s="1">
        <f>(Table2[[#This Row],[Current Week High]]/Table2[[#This Row],[Close Price]])-1</f>
        <v>1.1341430706157229E-2</v>
      </c>
      <c r="AG620" s="1">
        <f>(Table2[[#This Row],[Close Price]]/Table2[[#This Row],[Current Month Low]])-1</f>
        <v>1.7981121772369102E-2</v>
      </c>
      <c r="AH620" s="1">
        <f>(Table2[[#This Row],[Current Month High]]/Table2[[#This Row],[Close Price]])-1</f>
        <v>6.3259128702249035E-2</v>
      </c>
      <c r="AI620">
        <v>8.1047166558105594</v>
      </c>
      <c r="AJ620">
        <v>12.5793963183832</v>
      </c>
      <c r="AK620" t="str">
        <f>IF(AND(Table2[[#This Row],[20D EMA]]&gt;Table2[[#This Row],[50D EMA]],Table2[[#This Row],[50D EMA]]&gt;Table2[[#This Row],[200D EMA]]),"Uptrend","Downtrend/NoTrend")</f>
        <v>Uptrend</v>
      </c>
      <c r="AL620">
        <v>-7.0000000000000007E-2</v>
      </c>
      <c r="AM620" t="s">
        <v>3190</v>
      </c>
      <c r="AN620">
        <v>-5.73</v>
      </c>
      <c r="AO620" t="s">
        <v>3190</v>
      </c>
      <c r="AP620">
        <v>-5.3511599807584999E-2</v>
      </c>
      <c r="AQ620">
        <f>(Table2[[#This Row],[Sharpe Ratio]]-AVERAGE(Table2[Sharpe Ratio]))/_xlfn.STDEV.P(Table2[Sharpe Ratio])</f>
        <v>-1.3978581055760668</v>
      </c>
      <c r="AR6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-2.4408327851964127</v>
      </c>
      <c r="AS620">
        <f>_xlfn.RANK.AVG(Table2[[#This Row],[1Y Return vs Nifty Z-Score]],Table2[1Y Return vs Nifty Z-Score])</f>
        <v>606</v>
      </c>
      <c r="AT620">
        <f>_xlfn.RANK.AVG(Table2[[#This Row],[6M Return vs Nifty Z-Score]],Table2[6M Return vs Nifty Z-Score])</f>
        <v>428</v>
      </c>
      <c r="AU620">
        <f>_xlfn.RANK.AVG(Table2[[#This Row],[Sharpe Ratio Z-Score]],Table2[Sharpe Ratio Z-Score])</f>
        <v>678</v>
      </c>
      <c r="AV620">
        <f>(Table2[[#This Row],[Rank 1Y]]+Table2[[#This Row],[Rank 6M]]+Table2[[#This Row],[Rank Sharpe]])/3</f>
        <v>570.66666666666663</v>
      </c>
    </row>
    <row r="621" spans="1:48" x14ac:dyDescent="0.3">
      <c r="A621" t="s">
        <v>1380</v>
      </c>
      <c r="B621" t="s">
        <v>1381</v>
      </c>
      <c r="C621" t="s">
        <v>3159</v>
      </c>
      <c r="D621" t="s">
        <v>268</v>
      </c>
      <c r="E621">
        <v>8198.0666384399992</v>
      </c>
      <c r="F621">
        <v>658.9</v>
      </c>
      <c r="G621">
        <v>-26.5827320466</v>
      </c>
      <c r="H621">
        <f>(Table2[[#This Row],[1Y Return vs Nifty]]-AVERAGE(Table2[1Y Return vs Nifty]))/_xlfn.STDEV.P(Table2[1Y Return vs Nifty])</f>
        <v>-0.8602164177199737</v>
      </c>
      <c r="I621">
        <v>-3.8977930683706998</v>
      </c>
      <c r="J621">
        <f>(Table2[[#This Row],[1M Return vs Nifty]]-AVERAGE(Table2[1M Return vs Nifty]))/_xlfn.STDEV.P(Table2[1M Return vs Nifty])</f>
        <v>-0.42116307020808236</v>
      </c>
      <c r="K621">
        <v>-13.160936040207501</v>
      </c>
      <c r="L621">
        <f>(Table2[[#This Row],[6M Return vs Nifty]]-AVERAGE(Table2[6M Return vs Nifty]))/_xlfn.STDEV.P(Table2[6M Return vs Nifty])</f>
        <v>-0.68451567874638919</v>
      </c>
      <c r="M621">
        <v>-1.15856875331723</v>
      </c>
      <c r="N621">
        <f>(Table2[[#This Row],[1W Return vs Nifty]]-AVERAGE(Table2[1W Return vs Nifty]))/_xlfn.STDEV.P(Table2[1W Return vs Nifty])</f>
        <v>-0.28509369551991748</v>
      </c>
      <c r="O621">
        <v>684.62</v>
      </c>
      <c r="P621">
        <v>700.43801003015801</v>
      </c>
      <c r="Q621">
        <v>676.27572242994802</v>
      </c>
      <c r="R621">
        <v>29.728597195050501</v>
      </c>
      <c r="S621" s="1">
        <f>(Table2[[#This Row],[Close Price]]-Table2[[#This Row],[20D EMA]])/Table2[[#This Row],[20D EMA]]</f>
        <v>-3.7568286056498534E-2</v>
      </c>
      <c r="T621" s="1">
        <f>(Table2[[#This Row],[Close Price]]-Table2[[#This Row],[50D EMA]])/Table2[[#This Row],[50D EMA]]</f>
        <v>-5.9302906803086794E-2</v>
      </c>
      <c r="U621" s="1">
        <f>(Table2[[#This Row],[Close Price]]-Table2[[#This Row],[200D EMA]])/Table2[[#This Row],[200D EMA]]</f>
        <v>-2.5693251810836527E-2</v>
      </c>
      <c r="V621">
        <v>0.45887670892994398</v>
      </c>
      <c r="W621">
        <v>631.9</v>
      </c>
      <c r="X621">
        <v>665.6</v>
      </c>
      <c r="Y621">
        <v>631.9</v>
      </c>
      <c r="Z621">
        <v>680</v>
      </c>
      <c r="AA621">
        <v>631.9</v>
      </c>
      <c r="AB621">
        <v>729.55</v>
      </c>
      <c r="AC621" s="1">
        <f>(Table2[[#This Row],[Close Price]]/Table2[[#This Row],[Day Low]])-1</f>
        <v>4.2728279791106161E-2</v>
      </c>
      <c r="AD621" s="1">
        <f>(Table2[[#This Row],[Day High]]/Table2[[#This Row],[Close Price]])-1</f>
        <v>1.0168462589163818E-2</v>
      </c>
      <c r="AE621" s="1">
        <f>(Table2[[#This Row],[Close Price]]/Table2[[#This Row],[Current Week Low]])-1</f>
        <v>4.2728279791106161E-2</v>
      </c>
      <c r="AF621" s="1">
        <f>(Table2[[#This Row],[Current Week High]]/Table2[[#This Row],[Close Price]])-1</f>
        <v>3.2023068750948624E-2</v>
      </c>
      <c r="AG621" s="1">
        <f>(Table2[[#This Row],[Close Price]]/Table2[[#This Row],[Current Month Low]])-1</f>
        <v>4.2728279791106161E-2</v>
      </c>
      <c r="AH621" s="1">
        <f>(Table2[[#This Row],[Current Month High]]/Table2[[#This Row],[Close Price]])-1</f>
        <v>0.10722416148125657</v>
      </c>
      <c r="AI621">
        <v>27.1361359842161</v>
      </c>
      <c r="AJ621">
        <v>29.183413390843999</v>
      </c>
      <c r="AK621" t="str">
        <f>IF(AND(Table2[[#This Row],[20D EMA]]&gt;Table2[[#This Row],[50D EMA]],Table2[[#This Row],[50D EMA]]&gt;Table2[[#This Row],[200D EMA]]),"Uptrend","Downtrend/NoTrend")</f>
        <v>Downtrend/NoTrend</v>
      </c>
      <c r="AL621">
        <v>-0.11</v>
      </c>
      <c r="AM621" t="s">
        <v>3190</v>
      </c>
      <c r="AN621">
        <v>-8.49</v>
      </c>
      <c r="AO621" t="s">
        <v>3190</v>
      </c>
      <c r="AQ621">
        <f>(Table2[[#This Row],[Sharpe Ratio]]-AVERAGE(Table2[Sharpe Ratio]))/_xlfn.STDEV.P(Table2[Sharpe Ratio])</f>
        <v>-0.77082524510946515</v>
      </c>
      <c r="AR6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1">
        <f>_xlfn.RANK.AVG(Table2[[#This Row],[1Y Return vs Nifty Z-Score]],Table2[1Y Return vs Nifty Z-Score])</f>
        <v>614</v>
      </c>
      <c r="AT621">
        <f>_xlfn.RANK.AVG(Table2[[#This Row],[6M Return vs Nifty Z-Score]],Table2[6M Return vs Nifty Z-Score])</f>
        <v>552</v>
      </c>
      <c r="AU621">
        <f>_xlfn.RANK.AVG(Table2[[#This Row],[Sharpe Ratio Z-Score]],Table2[Sharpe Ratio Z-Score])</f>
        <v>548.5</v>
      </c>
      <c r="AV621">
        <f>(Table2[[#This Row],[Rank 1Y]]+Table2[[#This Row],[Rank 6M]]+Table2[[#This Row],[Rank Sharpe]])/3</f>
        <v>571.5</v>
      </c>
    </row>
    <row r="622" spans="1:48" x14ac:dyDescent="0.3">
      <c r="A622" t="s">
        <v>664</v>
      </c>
      <c r="B622" t="s">
        <v>665</v>
      </c>
      <c r="C622" t="s">
        <v>3151</v>
      </c>
      <c r="D622" t="s">
        <v>552</v>
      </c>
      <c r="E622">
        <v>28228.77414582</v>
      </c>
      <c r="F622">
        <v>64.14</v>
      </c>
      <c r="G622">
        <v>-23.559582038155899</v>
      </c>
      <c r="H622">
        <f>(Table2[[#This Row],[1Y Return vs Nifty]]-AVERAGE(Table2[1Y Return vs Nifty]))/_xlfn.STDEV.P(Table2[1Y Return vs Nifty])</f>
        <v>-0.80870637098243214</v>
      </c>
      <c r="I622">
        <v>-6.3171215453030101</v>
      </c>
      <c r="J622">
        <f>(Table2[[#This Row],[1M Return vs Nifty]]-AVERAGE(Table2[1M Return vs Nifty]))/_xlfn.STDEV.P(Table2[1M Return vs Nifty])</f>
        <v>-0.69960701129226555</v>
      </c>
      <c r="K622">
        <v>-21.431100208658599</v>
      </c>
      <c r="L622">
        <f>(Table2[[#This Row],[6M Return vs Nifty]]-AVERAGE(Table2[6M Return vs Nifty]))/_xlfn.STDEV.P(Table2[6M Return vs Nifty])</f>
        <v>-0.94718487929686135</v>
      </c>
      <c r="M622">
        <v>-2.9332660898789702</v>
      </c>
      <c r="N622">
        <f>(Table2[[#This Row],[1W Return vs Nifty]]-AVERAGE(Table2[1W Return vs Nifty]))/_xlfn.STDEV.P(Table2[1W Return vs Nifty])</f>
        <v>-0.67597279085029405</v>
      </c>
      <c r="O622">
        <v>66.87</v>
      </c>
      <c r="P622">
        <v>68.834381664096995</v>
      </c>
      <c r="Q622">
        <v>68.247445288893303</v>
      </c>
      <c r="R622">
        <v>18.769687451899699</v>
      </c>
      <c r="S622" s="1">
        <f>(Table2[[#This Row],[Close Price]]-Table2[[#This Row],[20D EMA]])/Table2[[#This Row],[20D EMA]]</f>
        <v>-4.0825482279048961E-2</v>
      </c>
      <c r="T622" s="1">
        <f>(Table2[[#This Row],[Close Price]]-Table2[[#This Row],[50D EMA]])/Table2[[#This Row],[50D EMA]]</f>
        <v>-6.8198210699487047E-2</v>
      </c>
      <c r="U622" s="1">
        <f>(Table2[[#This Row],[Close Price]]-Table2[[#This Row],[200D EMA]])/Table2[[#This Row],[200D EMA]]</f>
        <v>-6.0184601365023613E-2</v>
      </c>
      <c r="V622">
        <v>1.38291123978929</v>
      </c>
      <c r="W622">
        <v>62.97</v>
      </c>
      <c r="X622">
        <v>64.34</v>
      </c>
      <c r="Y622">
        <v>62.97</v>
      </c>
      <c r="Z622">
        <v>66.34</v>
      </c>
      <c r="AA622">
        <v>62.97</v>
      </c>
      <c r="AB622">
        <v>71.86</v>
      </c>
      <c r="AC622" s="1">
        <f>(Table2[[#This Row],[Close Price]]/Table2[[#This Row],[Day Low]])-1</f>
        <v>1.8580276322058165E-2</v>
      </c>
      <c r="AD622" s="1">
        <f>(Table2[[#This Row],[Day High]]/Table2[[#This Row],[Close Price]])-1</f>
        <v>3.1181789834737739E-3</v>
      </c>
      <c r="AE622" s="1">
        <f>(Table2[[#This Row],[Close Price]]/Table2[[#This Row],[Current Week Low]])-1</f>
        <v>1.8580276322058165E-2</v>
      </c>
      <c r="AF622" s="1">
        <f>(Table2[[#This Row],[Current Week High]]/Table2[[#This Row],[Close Price]])-1</f>
        <v>3.429996881821018E-2</v>
      </c>
      <c r="AG622" s="1">
        <f>(Table2[[#This Row],[Close Price]]/Table2[[#This Row],[Current Month Low]])-1</f>
        <v>1.8580276322058165E-2</v>
      </c>
      <c r="AH622" s="1">
        <f>(Table2[[#This Row],[Current Month High]]/Table2[[#This Row],[Close Price]])-1</f>
        <v>0.12036170876208296</v>
      </c>
      <c r="AI622">
        <v>24.727159338945999</v>
      </c>
      <c r="AJ622">
        <v>10.8729472774416</v>
      </c>
      <c r="AK622" t="str">
        <f>IF(AND(Table2[[#This Row],[20D EMA]]&gt;Table2[[#This Row],[50D EMA]],Table2[[#This Row],[50D EMA]]&gt;Table2[[#This Row],[200D EMA]]),"Uptrend","Downtrend/NoTrend")</f>
        <v>Downtrend/NoTrend</v>
      </c>
      <c r="AL622">
        <v>-0.15</v>
      </c>
      <c r="AM622" t="s">
        <v>3190</v>
      </c>
      <c r="AN622">
        <v>-8.61</v>
      </c>
      <c r="AO622" t="s">
        <v>3190</v>
      </c>
      <c r="AP622">
        <v>1.7257774791152002E-2</v>
      </c>
      <c r="AQ622">
        <f>(Table2[[#This Row],[Sharpe Ratio]]-AVERAGE(Table2[Sharpe Ratio]))/_xlfn.STDEV.P(Table2[Sharpe Ratio])</f>
        <v>-0.56860382150234279</v>
      </c>
      <c r="AR6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2">
        <f>_xlfn.RANK.AVG(Table2[[#This Row],[1Y Return vs Nifty Z-Score]],Table2[1Y Return vs Nifty Z-Score])</f>
        <v>595</v>
      </c>
      <c r="AT622">
        <f>_xlfn.RANK.AVG(Table2[[#This Row],[6M Return vs Nifty Z-Score]],Table2[6M Return vs Nifty Z-Score])</f>
        <v>639</v>
      </c>
      <c r="AU622">
        <f>_xlfn.RANK.AVG(Table2[[#This Row],[Sharpe Ratio Z-Score]],Table2[Sharpe Ratio Z-Score])</f>
        <v>482</v>
      </c>
      <c r="AV622">
        <f>(Table2[[#This Row],[Rank 1Y]]+Table2[[#This Row],[Rank 6M]]+Table2[[#This Row],[Rank Sharpe]])/3</f>
        <v>572</v>
      </c>
    </row>
    <row r="623" spans="1:48" x14ac:dyDescent="0.3">
      <c r="A623" t="s">
        <v>1339</v>
      </c>
      <c r="B623" t="s">
        <v>1340</v>
      </c>
      <c r="C623" t="s">
        <v>3162</v>
      </c>
      <c r="D623" t="s">
        <v>1183</v>
      </c>
      <c r="E623">
        <v>8566.1327824580003</v>
      </c>
      <c r="F623">
        <v>81.680000000000007</v>
      </c>
      <c r="G623">
        <v>-21.562924910806</v>
      </c>
      <c r="H623">
        <f>(Table2[[#This Row],[1Y Return vs Nifty]]-AVERAGE(Table2[1Y Return vs Nifty]))/_xlfn.STDEV.P(Table2[1Y Return vs Nifty])</f>
        <v>-0.77468625895975085</v>
      </c>
      <c r="I623">
        <v>-7.2276187456062999</v>
      </c>
      <c r="J623">
        <f>(Table2[[#This Row],[1M Return vs Nifty]]-AVERAGE(Table2[1M Return vs Nifty]))/_xlfn.STDEV.P(Table2[1M Return vs Nifty])</f>
        <v>-0.80439742367976719</v>
      </c>
      <c r="K623">
        <v>-21.7316995411386</v>
      </c>
      <c r="L623">
        <f>(Table2[[#This Row],[6M Return vs Nifty]]-AVERAGE(Table2[6M Return vs Nifty]))/_xlfn.STDEV.P(Table2[6M Return vs Nifty])</f>
        <v>-0.95673223346544445</v>
      </c>
      <c r="M623">
        <v>7.3258205347297798</v>
      </c>
      <c r="N623">
        <f>(Table2[[#This Row],[1W Return vs Nifty]]-AVERAGE(Table2[1W Return vs Nifty]))/_xlfn.STDEV.P(Table2[1W Return vs Nifty])</f>
        <v>1.5836026399169838</v>
      </c>
      <c r="O623">
        <v>82.39</v>
      </c>
      <c r="P623">
        <v>85.359068883473398</v>
      </c>
      <c r="Q623">
        <v>86.512109024588099</v>
      </c>
      <c r="R623">
        <v>50.174157677254698</v>
      </c>
      <c r="S623" s="1">
        <f>(Table2[[#This Row],[Close Price]]-Table2[[#This Row],[20D EMA]])/Table2[[#This Row],[20D EMA]]</f>
        <v>-8.6175506736253637E-3</v>
      </c>
      <c r="T623" s="1">
        <f>(Table2[[#This Row],[Close Price]]-Table2[[#This Row],[50D EMA]])/Table2[[#This Row],[50D EMA]]</f>
        <v>-4.3101089686156425E-2</v>
      </c>
      <c r="U623" s="1">
        <f>(Table2[[#This Row],[Close Price]]-Table2[[#This Row],[200D EMA]])/Table2[[#This Row],[200D EMA]]</f>
        <v>-5.5854713046178672E-2</v>
      </c>
      <c r="V623">
        <v>1.1404471232300799</v>
      </c>
      <c r="W623">
        <v>80.05</v>
      </c>
      <c r="X623">
        <v>83.23</v>
      </c>
      <c r="Y623">
        <v>78.55</v>
      </c>
      <c r="Z623">
        <v>88.62</v>
      </c>
      <c r="AA623">
        <v>72.510000000000005</v>
      </c>
      <c r="AB623">
        <v>88.62</v>
      </c>
      <c r="AC623" s="1">
        <f>(Table2[[#This Row],[Close Price]]/Table2[[#This Row],[Day Low]])-1</f>
        <v>2.0362273579013213E-2</v>
      </c>
      <c r="AD623" s="1">
        <f>(Table2[[#This Row],[Day High]]/Table2[[#This Row],[Close Price]])-1</f>
        <v>1.8976493633692471E-2</v>
      </c>
      <c r="AE623" s="1">
        <f>(Table2[[#This Row],[Close Price]]/Table2[[#This Row],[Current Week Low]])-1</f>
        <v>3.9847231063017352E-2</v>
      </c>
      <c r="AF623" s="1">
        <f>(Table2[[#This Row],[Current Week High]]/Table2[[#This Row],[Close Price]])-1</f>
        <v>8.4965719882468038E-2</v>
      </c>
      <c r="AG623" s="1">
        <f>(Table2[[#This Row],[Close Price]]/Table2[[#This Row],[Current Month Low]])-1</f>
        <v>0.12646531512894765</v>
      </c>
      <c r="AH623" s="1">
        <f>(Table2[[#This Row],[Current Month High]]/Table2[[#This Row],[Close Price]])-1</f>
        <v>8.4965719882468038E-2</v>
      </c>
      <c r="AI623">
        <v>66.136141038197806</v>
      </c>
      <c r="AJ623">
        <v>24.228136882129199</v>
      </c>
      <c r="AK623" t="str">
        <f>IF(AND(Table2[[#This Row],[20D EMA]]&gt;Table2[[#This Row],[50D EMA]],Table2[[#This Row],[50D EMA]]&gt;Table2[[#This Row],[200D EMA]]),"Uptrend","Downtrend/NoTrend")</f>
        <v>Downtrend/NoTrend</v>
      </c>
      <c r="AL623">
        <v>-0.12</v>
      </c>
      <c r="AM623" t="s">
        <v>3190</v>
      </c>
      <c r="AN623">
        <v>-0.48</v>
      </c>
      <c r="AO623" t="s">
        <v>3190</v>
      </c>
      <c r="AP623">
        <v>1.3730190653613E-2</v>
      </c>
      <c r="AQ623">
        <f>(Table2[[#This Row],[Sharpe Ratio]]-AVERAGE(Table2[Sharpe Ratio]))/_xlfn.STDEV.P(Table2[Sharpe Ratio])</f>
        <v>-0.60993899332025137</v>
      </c>
      <c r="AR6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3">
        <f>_xlfn.RANK.AVG(Table2[[#This Row],[1Y Return vs Nifty Z-Score]],Table2[1Y Return vs Nifty Z-Score])</f>
        <v>583</v>
      </c>
      <c r="AT623">
        <f>_xlfn.RANK.AVG(Table2[[#This Row],[6M Return vs Nifty Z-Score]],Table2[6M Return vs Nifty Z-Score])</f>
        <v>643</v>
      </c>
      <c r="AU623">
        <f>_xlfn.RANK.AVG(Table2[[#This Row],[Sharpe Ratio Z-Score]],Table2[Sharpe Ratio Z-Score])</f>
        <v>492</v>
      </c>
      <c r="AV623">
        <f>(Table2[[#This Row],[Rank 1Y]]+Table2[[#This Row],[Rank 6M]]+Table2[[#This Row],[Rank Sharpe]])/3</f>
        <v>572.66666666666663</v>
      </c>
    </row>
    <row r="624" spans="1:48" x14ac:dyDescent="0.3">
      <c r="A624" t="s">
        <v>477</v>
      </c>
      <c r="B624" t="s">
        <v>478</v>
      </c>
      <c r="C624" t="s">
        <v>3144</v>
      </c>
      <c r="D624" t="s">
        <v>278</v>
      </c>
      <c r="E624">
        <v>45871.298143759901</v>
      </c>
      <c r="F624">
        <v>7328.7</v>
      </c>
      <c r="G624">
        <v>-30.030573245820602</v>
      </c>
      <c r="H624">
        <f>(Table2[[#This Row],[1Y Return vs Nifty]]-AVERAGE(Table2[1Y Return vs Nifty]))/_xlfn.STDEV.P(Table2[1Y Return vs Nifty])</f>
        <v>-0.91896258010669485</v>
      </c>
      <c r="I624">
        <v>-2.3857779190742301</v>
      </c>
      <c r="J624">
        <f>(Table2[[#This Row],[1M Return vs Nifty]]-AVERAGE(Table2[1M Return vs Nifty]))/_xlfn.STDEV.P(Table2[1M Return vs Nifty])</f>
        <v>-0.24714310509654944</v>
      </c>
      <c r="K624">
        <v>-15.1915509632171</v>
      </c>
      <c r="L624">
        <f>(Table2[[#This Row],[6M Return vs Nifty]]-AVERAGE(Table2[6M Return vs Nifty]))/_xlfn.STDEV.P(Table2[6M Return vs Nifty])</f>
        <v>-0.74901016610947213</v>
      </c>
      <c r="M624">
        <v>-5.4953882732375297</v>
      </c>
      <c r="N624">
        <f>(Table2[[#This Row],[1W Return vs Nifty]]-AVERAGE(Table2[1W Return vs Nifty]))/_xlfn.STDEV.P(Table2[1W Return vs Nifty])</f>
        <v>-1.2402830991631066</v>
      </c>
      <c r="O624">
        <v>7570.22</v>
      </c>
      <c r="P624">
        <v>7527.2000008672503</v>
      </c>
      <c r="Q624">
        <v>7458.9760176072195</v>
      </c>
      <c r="R624">
        <v>31.833966902963901</v>
      </c>
      <c r="S624" s="1">
        <f>(Table2[[#This Row],[Close Price]]-Table2[[#This Row],[20D EMA]])/Table2[[#This Row],[20D EMA]]</f>
        <v>-3.1903960518981013E-2</v>
      </c>
      <c r="T624" s="1">
        <f>(Table2[[#This Row],[Close Price]]-Table2[[#This Row],[50D EMA]])/Table2[[#This Row],[50D EMA]]</f>
        <v>-2.6371027851575649E-2</v>
      </c>
      <c r="U624" s="1">
        <f>(Table2[[#This Row],[Close Price]]-Table2[[#This Row],[200D EMA]])/Table2[[#This Row],[200D EMA]]</f>
        <v>-1.7465670528997255E-2</v>
      </c>
      <c r="V624">
        <v>0.66350724476470102</v>
      </c>
      <c r="W624">
        <v>7275</v>
      </c>
      <c r="X624">
        <v>7362.05</v>
      </c>
      <c r="Y624">
        <v>7275</v>
      </c>
      <c r="Z624">
        <v>7749</v>
      </c>
      <c r="AA624">
        <v>7275</v>
      </c>
      <c r="AB624">
        <v>8027</v>
      </c>
      <c r="AC624" s="1">
        <f>(Table2[[#This Row],[Close Price]]/Table2[[#This Row],[Day Low]])-1</f>
        <v>7.3814432989689482E-3</v>
      </c>
      <c r="AD624" s="1">
        <f>(Table2[[#This Row],[Day High]]/Table2[[#This Row],[Close Price]])-1</f>
        <v>4.5506024260784095E-3</v>
      </c>
      <c r="AE624" s="1">
        <f>(Table2[[#This Row],[Close Price]]/Table2[[#This Row],[Current Week Low]])-1</f>
        <v>7.3814432989689482E-3</v>
      </c>
      <c r="AF624" s="1">
        <f>(Table2[[#This Row],[Current Week High]]/Table2[[#This Row],[Close Price]])-1</f>
        <v>5.7349871054893864E-2</v>
      </c>
      <c r="AG624" s="1">
        <f>(Table2[[#This Row],[Close Price]]/Table2[[#This Row],[Current Month Low]])-1</f>
        <v>7.3814432989689482E-3</v>
      </c>
      <c r="AH624" s="1">
        <f>(Table2[[#This Row],[Current Month High]]/Table2[[#This Row],[Close Price]])-1</f>
        <v>9.528292875953448E-2</v>
      </c>
      <c r="AI624">
        <v>25.533860029745998</v>
      </c>
      <c r="AJ624">
        <v>14.310893436486101</v>
      </c>
      <c r="AK624" t="str">
        <f>IF(AND(Table2[[#This Row],[20D EMA]]&gt;Table2[[#This Row],[50D EMA]],Table2[[#This Row],[50D EMA]]&gt;Table2[[#This Row],[200D EMA]]),"Uptrend","Downtrend/NoTrend")</f>
        <v>Uptrend</v>
      </c>
      <c r="AL624">
        <v>0.02</v>
      </c>
      <c r="AM624" t="s">
        <v>3191</v>
      </c>
      <c r="AN624">
        <v>-5.62</v>
      </c>
      <c r="AO624" t="s">
        <v>3190</v>
      </c>
      <c r="AP624">
        <v>3.0552094394989998E-3</v>
      </c>
      <c r="AQ624">
        <f>(Table2[[#This Row],[Sharpe Ratio]]-AVERAGE(Table2[Sharpe Ratio]))/_xlfn.STDEV.P(Table2[Sharpe Ratio])</f>
        <v>-0.73502521817956434</v>
      </c>
      <c r="AR6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-3.8904241686553878</v>
      </c>
      <c r="AS624">
        <f>_xlfn.RANK.AVG(Table2[[#This Row],[1Y Return vs Nifty Z-Score]],Table2[1Y Return vs Nifty Z-Score])</f>
        <v>637</v>
      </c>
      <c r="AT624">
        <f>_xlfn.RANK.AVG(Table2[[#This Row],[6M Return vs Nifty Z-Score]],Table2[6M Return vs Nifty Z-Score])</f>
        <v>578</v>
      </c>
      <c r="AU624">
        <f>_xlfn.RANK.AVG(Table2[[#This Row],[Sharpe Ratio Z-Score]],Table2[Sharpe Ratio Z-Score])</f>
        <v>512</v>
      </c>
      <c r="AV624">
        <f>(Table2[[#This Row],[Rank 1Y]]+Table2[[#This Row],[Rank 6M]]+Table2[[#This Row],[Rank Sharpe]])/3</f>
        <v>575.66666666666663</v>
      </c>
    </row>
    <row r="625" spans="1:48" x14ac:dyDescent="0.3">
      <c r="A625" t="s">
        <v>1122</v>
      </c>
      <c r="B625" t="s">
        <v>1123</v>
      </c>
      <c r="C625" t="s">
        <v>3145</v>
      </c>
      <c r="D625" t="s">
        <v>24</v>
      </c>
      <c r="E625">
        <v>11355.981632128</v>
      </c>
      <c r="F625">
        <v>154.44999999999999</v>
      </c>
      <c r="G625">
        <v>-15.6311976984812</v>
      </c>
      <c r="H625">
        <f>(Table2[[#This Row],[1Y Return vs Nifty]]-AVERAGE(Table2[1Y Return vs Nifty]))/_xlfn.STDEV.P(Table2[1Y Return vs Nifty])</f>
        <v>-0.67361831820663931</v>
      </c>
      <c r="I625">
        <v>-7.7489178195596002</v>
      </c>
      <c r="J625">
        <f>(Table2[[#This Row],[1M Return vs Nifty]]-AVERAGE(Table2[1M Return vs Nifty]))/_xlfn.STDEV.P(Table2[1M Return vs Nifty])</f>
        <v>-0.86439447245552681</v>
      </c>
      <c r="K625">
        <v>-11.881339749973</v>
      </c>
      <c r="L625">
        <f>(Table2[[#This Row],[6M Return vs Nifty]]-AVERAGE(Table2[6M Return vs Nifty]))/_xlfn.STDEV.P(Table2[6M Return vs Nifty])</f>
        <v>-0.64387434107313757</v>
      </c>
      <c r="M625">
        <v>-0.45061788066048197</v>
      </c>
      <c r="N625">
        <f>(Table2[[#This Row],[1W Return vs Nifty]]-AVERAGE(Table2[1W Return vs Nifty]))/_xlfn.STDEV.P(Table2[1W Return vs Nifty])</f>
        <v>-0.12916671521659559</v>
      </c>
      <c r="O625">
        <v>158.52000000000001</v>
      </c>
      <c r="P625">
        <v>161.70807576517001</v>
      </c>
      <c r="Q625">
        <v>155.55485666661301</v>
      </c>
      <c r="R625">
        <v>29.466087714325202</v>
      </c>
      <c r="S625" s="1">
        <f>(Table2[[#This Row],[Close Price]]-Table2[[#This Row],[20D EMA]])/Table2[[#This Row],[20D EMA]]</f>
        <v>-2.5674993691647875E-2</v>
      </c>
      <c r="T625" s="1">
        <f>(Table2[[#This Row],[Close Price]]-Table2[[#This Row],[50D EMA]])/Table2[[#This Row],[50D EMA]]</f>
        <v>-4.4883817526281657E-2</v>
      </c>
      <c r="U625" s="1">
        <f>(Table2[[#This Row],[Close Price]]-Table2[[#This Row],[200D EMA]])/Table2[[#This Row],[200D EMA]]</f>
        <v>-7.1026819109927175E-3</v>
      </c>
      <c r="V625">
        <v>0.59703272528500295</v>
      </c>
      <c r="W625">
        <v>151.22999999999999</v>
      </c>
      <c r="X625">
        <v>155.04</v>
      </c>
      <c r="Y625">
        <v>151.22999999999999</v>
      </c>
      <c r="Z625">
        <v>156</v>
      </c>
      <c r="AA625">
        <v>151.22999999999999</v>
      </c>
      <c r="AB625">
        <v>165.57</v>
      </c>
      <c r="AC625" s="1">
        <f>(Table2[[#This Row],[Close Price]]/Table2[[#This Row],[Day Low]])-1</f>
        <v>2.1292071678899793E-2</v>
      </c>
      <c r="AD625" s="1">
        <f>(Table2[[#This Row],[Day High]]/Table2[[#This Row],[Close Price]])-1</f>
        <v>3.8200064745872453E-3</v>
      </c>
      <c r="AE625" s="1">
        <f>(Table2[[#This Row],[Close Price]]/Table2[[#This Row],[Current Week Low]])-1</f>
        <v>2.1292071678899793E-2</v>
      </c>
      <c r="AF625" s="1">
        <f>(Table2[[#This Row],[Current Week High]]/Table2[[#This Row],[Close Price]])-1</f>
        <v>1.0035610229848002E-2</v>
      </c>
      <c r="AG625" s="1">
        <f>(Table2[[#This Row],[Close Price]]/Table2[[#This Row],[Current Month Low]])-1</f>
        <v>2.1292071678899793E-2</v>
      </c>
      <c r="AH625" s="1">
        <f>(Table2[[#This Row],[Current Month High]]/Table2[[#This Row],[Close Price]])-1</f>
        <v>7.1997410165101972E-2</v>
      </c>
      <c r="AI625">
        <v>14.4836516672062</v>
      </c>
      <c r="AJ625">
        <v>23.165869218500699</v>
      </c>
      <c r="AK625" t="str">
        <f>IF(AND(Table2[[#This Row],[20D EMA]]&gt;Table2[[#This Row],[50D EMA]],Table2[[#This Row],[50D EMA]]&gt;Table2[[#This Row],[200D EMA]]),"Uptrend","Downtrend/NoTrend")</f>
        <v>Downtrend/NoTrend</v>
      </c>
      <c r="AL625">
        <v>-0.11</v>
      </c>
      <c r="AM625" t="s">
        <v>3190</v>
      </c>
      <c r="AN625">
        <v>-5.77</v>
      </c>
      <c r="AO625" t="s">
        <v>3190</v>
      </c>
      <c r="AP625">
        <v>-4.1920447702088998E-2</v>
      </c>
      <c r="AQ625">
        <f>(Table2[[#This Row],[Sharpe Ratio]]-AVERAGE(Table2[Sharpe Ratio]))/_xlfn.STDEV.P(Table2[Sharpe Ratio])</f>
        <v>-1.2620364652785099</v>
      </c>
      <c r="AR6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5">
        <f>_xlfn.RANK.AVG(Table2[[#This Row],[1Y Return vs Nifty Z-Score]],Table2[1Y Return vs Nifty Z-Score])</f>
        <v>540</v>
      </c>
      <c r="AT625">
        <f>_xlfn.RANK.AVG(Table2[[#This Row],[6M Return vs Nifty Z-Score]],Table2[6M Return vs Nifty Z-Score])</f>
        <v>534</v>
      </c>
      <c r="AU625">
        <f>_xlfn.RANK.AVG(Table2[[#This Row],[Sharpe Ratio Z-Score]],Table2[Sharpe Ratio Z-Score])</f>
        <v>658</v>
      </c>
      <c r="AV625">
        <f>(Table2[[#This Row],[Rank 1Y]]+Table2[[#This Row],[Rank 6M]]+Table2[[#This Row],[Rank Sharpe]])/3</f>
        <v>577.33333333333337</v>
      </c>
    </row>
    <row r="626" spans="1:48" x14ac:dyDescent="0.3">
      <c r="A626" t="s">
        <v>680</v>
      </c>
      <c r="B626" t="s">
        <v>681</v>
      </c>
      <c r="C626" t="s">
        <v>3159</v>
      </c>
      <c r="D626" t="s">
        <v>172</v>
      </c>
      <c r="E626">
        <v>27357.002913029999</v>
      </c>
      <c r="F626">
        <v>1088.0999999999999</v>
      </c>
      <c r="G626">
        <v>-22.148857557943799</v>
      </c>
      <c r="H626">
        <f>(Table2[[#This Row],[1Y Return vs Nifty]]-AVERAGE(Table2[1Y Return vs Nifty]))/_xlfn.STDEV.P(Table2[1Y Return vs Nifty])</f>
        <v>-0.78466969278037446</v>
      </c>
      <c r="I626">
        <v>5.8515677097895997</v>
      </c>
      <c r="J626">
        <f>(Table2[[#This Row],[1M Return vs Nifty]]-AVERAGE(Table2[1M Return vs Nifty]))/_xlfn.STDEV.P(Table2[1M Return vs Nifty])</f>
        <v>0.70090467049187777</v>
      </c>
      <c r="K626">
        <v>-14.528136619366901</v>
      </c>
      <c r="L626">
        <f>(Table2[[#This Row],[6M Return vs Nifty]]-AVERAGE(Table2[6M Return vs Nifty]))/_xlfn.STDEV.P(Table2[6M Return vs Nifty])</f>
        <v>-0.72793942171027304</v>
      </c>
      <c r="M626">
        <v>-6.6287950524821397</v>
      </c>
      <c r="N626">
        <f>(Table2[[#This Row],[1W Return vs Nifty]]-AVERAGE(Table2[1W Return vs Nifty]))/_xlfn.STDEV.P(Table2[1W Return vs Nifty])</f>
        <v>-1.4899172240278884</v>
      </c>
      <c r="O626">
        <v>1093.77</v>
      </c>
      <c r="P626">
        <v>1081.08805737132</v>
      </c>
      <c r="Q626">
        <v>1065.1248244526901</v>
      </c>
      <c r="R626">
        <v>41.490910812210402</v>
      </c>
      <c r="S626" s="1">
        <f>(Table2[[#This Row],[Close Price]]-Table2[[#This Row],[20D EMA]])/Table2[[#This Row],[20D EMA]]</f>
        <v>-5.183905208590538E-3</v>
      </c>
      <c r="T626" s="1">
        <f>(Table2[[#This Row],[Close Price]]-Table2[[#This Row],[50D EMA]])/Table2[[#This Row],[50D EMA]]</f>
        <v>6.4860050768940332E-3</v>
      </c>
      <c r="U626" s="1">
        <f>(Table2[[#This Row],[Close Price]]-Table2[[#This Row],[200D EMA]])/Table2[[#This Row],[200D EMA]]</f>
        <v>2.1570406603860299E-2</v>
      </c>
      <c r="V626">
        <v>2.49306347670935</v>
      </c>
      <c r="W626">
        <v>1040</v>
      </c>
      <c r="X626">
        <v>1093.45</v>
      </c>
      <c r="Y626">
        <v>1040</v>
      </c>
      <c r="Z626">
        <v>1200.3</v>
      </c>
      <c r="AA626">
        <v>1040</v>
      </c>
      <c r="AB626">
        <v>1204.45</v>
      </c>
      <c r="AC626" s="1">
        <f>(Table2[[#This Row],[Close Price]]/Table2[[#This Row],[Day Low]])-1</f>
        <v>4.6249999999999902E-2</v>
      </c>
      <c r="AD626" s="1">
        <f>(Table2[[#This Row],[Day High]]/Table2[[#This Row],[Close Price]])-1</f>
        <v>4.9168274974726867E-3</v>
      </c>
      <c r="AE626" s="1">
        <f>(Table2[[#This Row],[Close Price]]/Table2[[#This Row],[Current Week Low]])-1</f>
        <v>4.6249999999999902E-2</v>
      </c>
      <c r="AF626" s="1">
        <f>(Table2[[#This Row],[Current Week High]]/Table2[[#This Row],[Close Price]])-1</f>
        <v>0.10311552247036126</v>
      </c>
      <c r="AG626" s="1">
        <f>(Table2[[#This Row],[Close Price]]/Table2[[#This Row],[Current Month Low]])-1</f>
        <v>4.6249999999999902E-2</v>
      </c>
      <c r="AH626" s="1">
        <f>(Table2[[#This Row],[Current Month High]]/Table2[[#This Row],[Close Price]])-1</f>
        <v>0.10692951015531671</v>
      </c>
      <c r="AI626">
        <v>23.9775755904788</v>
      </c>
      <c r="AJ626">
        <v>16.623794212218598</v>
      </c>
      <c r="AK626" t="str">
        <f>IF(AND(Table2[[#This Row],[20D EMA]]&gt;Table2[[#This Row],[50D EMA]],Table2[[#This Row],[50D EMA]]&gt;Table2[[#This Row],[200D EMA]]),"Uptrend","Downtrend/NoTrend")</f>
        <v>Uptrend</v>
      </c>
      <c r="AL626">
        <v>0.01</v>
      </c>
      <c r="AM626" t="s">
        <v>3191</v>
      </c>
      <c r="AN626">
        <v>-3.93</v>
      </c>
      <c r="AO626" t="s">
        <v>3190</v>
      </c>
      <c r="AP626">
        <v>-5.6925925528579996E-3</v>
      </c>
      <c r="AQ626">
        <f>(Table2[[#This Row],[Sharpe Ratio]]-AVERAGE(Table2[Sharpe Ratio]))/_xlfn.STDEV.P(Table2[Sharpe Ratio])</f>
        <v>-0.83752933552582898</v>
      </c>
      <c r="AR6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-3.1391510035524872</v>
      </c>
      <c r="AS626">
        <f>_xlfn.RANK.AVG(Table2[[#This Row],[1Y Return vs Nifty Z-Score]],Table2[1Y Return vs Nifty Z-Score])</f>
        <v>587</v>
      </c>
      <c r="AT626">
        <f>_xlfn.RANK.AVG(Table2[[#This Row],[6M Return vs Nifty Z-Score]],Table2[6M Return vs Nifty Z-Score])</f>
        <v>564</v>
      </c>
      <c r="AU626">
        <f>_xlfn.RANK.AVG(Table2[[#This Row],[Sharpe Ratio Z-Score]],Table2[Sharpe Ratio Z-Score])</f>
        <v>585</v>
      </c>
      <c r="AV626">
        <f>(Table2[[#This Row],[Rank 1Y]]+Table2[[#This Row],[Rank 6M]]+Table2[[#This Row],[Rank Sharpe]])/3</f>
        <v>578.66666666666663</v>
      </c>
    </row>
    <row r="627" spans="1:48" x14ac:dyDescent="0.3">
      <c r="A627" t="s">
        <v>1598</v>
      </c>
      <c r="B627" t="s">
        <v>1599</v>
      </c>
      <c r="C627" t="s">
        <v>3159</v>
      </c>
      <c r="D627" t="s">
        <v>268</v>
      </c>
      <c r="E627">
        <v>6003.7703701500004</v>
      </c>
      <c r="F627">
        <v>177.82</v>
      </c>
      <c r="G627">
        <v>-18.414811406662999</v>
      </c>
      <c r="H627">
        <f>(Table2[[#This Row],[1Y Return vs Nifty]]-AVERAGE(Table2[1Y Return vs Nifty]))/_xlfn.STDEV.P(Table2[1Y Return vs Nifty])</f>
        <v>-0.72104701734734111</v>
      </c>
      <c r="I627">
        <v>-0.545184541001559</v>
      </c>
      <c r="J627">
        <f>(Table2[[#This Row],[1M Return vs Nifty]]-AVERAGE(Table2[1M Return vs Nifty]))/_xlfn.STDEV.P(Table2[1M Return vs Nifty])</f>
        <v>-3.5306606245490896E-2</v>
      </c>
      <c r="K627">
        <v>-10.148693896386501</v>
      </c>
      <c r="L627">
        <f>(Table2[[#This Row],[6M Return vs Nifty]]-AVERAGE(Table2[6M Return vs Nifty]))/_xlfn.STDEV.P(Table2[6M Return vs Nifty])</f>
        <v>-0.58884366792945164</v>
      </c>
      <c r="M627">
        <v>2.08133558559632</v>
      </c>
      <c r="N627">
        <f>(Table2[[#This Row],[1W Return vs Nifty]]-AVERAGE(Table2[1W Return vs Nifty]))/_xlfn.STDEV.P(Table2[1W Return vs Nifty])</f>
        <v>0.42849889903764632</v>
      </c>
      <c r="O627">
        <v>174.55</v>
      </c>
      <c r="P627">
        <v>172.293343726655</v>
      </c>
      <c r="Q627">
        <v>168.15930954685501</v>
      </c>
      <c r="R627">
        <v>59.850645470720501</v>
      </c>
      <c r="S627" s="1">
        <f>(Table2[[#This Row],[Close Price]]-Table2[[#This Row],[20D EMA]])/Table2[[#This Row],[20D EMA]]</f>
        <v>1.8733887138355665E-2</v>
      </c>
      <c r="T627" s="1">
        <f>(Table2[[#This Row],[Close Price]]-Table2[[#This Row],[50D EMA]])/Table2[[#This Row],[50D EMA]]</f>
        <v>3.2077015593319089E-2</v>
      </c>
      <c r="U627" s="1">
        <f>(Table2[[#This Row],[Close Price]]-Table2[[#This Row],[200D EMA]])/Table2[[#This Row],[200D EMA]]</f>
        <v>5.7449632013701728E-2</v>
      </c>
      <c r="V627">
        <v>0.94227025613663595</v>
      </c>
      <c r="W627">
        <v>174</v>
      </c>
      <c r="X627">
        <v>179.7</v>
      </c>
      <c r="Y627">
        <v>170.83</v>
      </c>
      <c r="Z627">
        <v>185</v>
      </c>
      <c r="AA627">
        <v>159.69999999999999</v>
      </c>
      <c r="AB627">
        <v>185</v>
      </c>
      <c r="AC627" s="1">
        <f>(Table2[[#This Row],[Close Price]]/Table2[[#This Row],[Day Low]])-1</f>
        <v>2.1954022988505795E-2</v>
      </c>
      <c r="AD627" s="1">
        <f>(Table2[[#This Row],[Day High]]/Table2[[#This Row],[Close Price]])-1</f>
        <v>1.0572489033854326E-2</v>
      </c>
      <c r="AE627" s="1">
        <f>(Table2[[#This Row],[Close Price]]/Table2[[#This Row],[Current Week Low]])-1</f>
        <v>4.0917871568225683E-2</v>
      </c>
      <c r="AF627" s="1">
        <f>(Table2[[#This Row],[Current Week High]]/Table2[[#This Row],[Close Price]])-1</f>
        <v>4.0377910246316651E-2</v>
      </c>
      <c r="AG627" s="1">
        <f>(Table2[[#This Row],[Close Price]]/Table2[[#This Row],[Current Month Low]])-1</f>
        <v>0.11346274264245459</v>
      </c>
      <c r="AH627" s="1">
        <f>(Table2[[#This Row],[Current Month High]]/Table2[[#This Row],[Close Price]])-1</f>
        <v>4.0377910246316651E-2</v>
      </c>
      <c r="AI627">
        <v>23.495669778427601</v>
      </c>
      <c r="AJ627">
        <v>36.732026143790797</v>
      </c>
      <c r="AK627" t="str">
        <f>IF(AND(Table2[[#This Row],[20D EMA]]&gt;Table2[[#This Row],[50D EMA]],Table2[[#This Row],[50D EMA]]&gt;Table2[[#This Row],[200D EMA]]),"Uptrend","Downtrend/NoTrend")</f>
        <v>Uptrend</v>
      </c>
      <c r="AL627">
        <v>0.09</v>
      </c>
      <c r="AM627" t="s">
        <v>3191</v>
      </c>
      <c r="AN627">
        <v>-2.74</v>
      </c>
      <c r="AO627" t="s">
        <v>3190</v>
      </c>
      <c r="AP627">
        <v>-4.5669228446287E-2</v>
      </c>
      <c r="AQ627">
        <f>(Table2[[#This Row],[Sharpe Ratio]]-AVERAGE(Table2[Sharpe Ratio]))/_xlfn.STDEV.P(Table2[Sharpe Ratio])</f>
        <v>-1.3059635525221882</v>
      </c>
      <c r="AR6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-2.2226619450068252</v>
      </c>
      <c r="AS627">
        <f>_xlfn.RANK.AVG(Table2[[#This Row],[1Y Return vs Nifty Z-Score]],Table2[1Y Return vs Nifty Z-Score])</f>
        <v>560</v>
      </c>
      <c r="AT627">
        <f>_xlfn.RANK.AVG(Table2[[#This Row],[6M Return vs Nifty Z-Score]],Table2[6M Return vs Nifty Z-Score])</f>
        <v>518</v>
      </c>
      <c r="AU627">
        <f>_xlfn.RANK.AVG(Table2[[#This Row],[Sharpe Ratio Z-Score]],Table2[Sharpe Ratio Z-Score])</f>
        <v>661</v>
      </c>
      <c r="AV627">
        <f>(Table2[[#This Row],[Rank 1Y]]+Table2[[#This Row],[Rank 6M]]+Table2[[#This Row],[Rank Sharpe]])/3</f>
        <v>579.66666666666663</v>
      </c>
    </row>
    <row r="628" spans="1:48" x14ac:dyDescent="0.3">
      <c r="A628" t="s">
        <v>1038</v>
      </c>
      <c r="B628" t="s">
        <v>1039</v>
      </c>
      <c r="C628" t="s">
        <v>3156</v>
      </c>
      <c r="D628" t="s">
        <v>1040</v>
      </c>
      <c r="E628">
        <v>13609.129294848</v>
      </c>
      <c r="F628">
        <v>174.9</v>
      </c>
      <c r="G628">
        <v>-11.4334575056582</v>
      </c>
      <c r="H628">
        <f>(Table2[[#This Row],[1Y Return vs Nifty]]-AVERAGE(Table2[1Y Return vs Nifty]))/_xlfn.STDEV.P(Table2[1Y Return vs Nifty])</f>
        <v>-0.60209497569289738</v>
      </c>
      <c r="I628">
        <v>-7.64669668214197</v>
      </c>
      <c r="J628">
        <f>(Table2[[#This Row],[1M Return vs Nifty]]-AVERAGE(Table2[1M Return vs Nifty]))/_xlfn.STDEV.P(Table2[1M Return vs Nifty])</f>
        <v>-0.8526296969667666</v>
      </c>
      <c r="K628">
        <v>-34.014815772276499</v>
      </c>
      <c r="L628">
        <f>(Table2[[#This Row],[6M Return vs Nifty]]-AVERAGE(Table2[6M Return vs Nifty]))/_xlfn.STDEV.P(Table2[6M Return vs Nifty])</f>
        <v>-1.3468570550511552</v>
      </c>
      <c r="M628">
        <v>-4.3808760250504202</v>
      </c>
      <c r="N628">
        <f>(Table2[[#This Row],[1W Return vs Nifty]]-AVERAGE(Table2[1W Return vs Nifty]))/_xlfn.STDEV.P(Table2[1W Return vs Nifty])</f>
        <v>-0.99481051613100502</v>
      </c>
      <c r="O628">
        <v>183.62</v>
      </c>
      <c r="P628">
        <v>190.850526438911</v>
      </c>
      <c r="Q628">
        <v>195.24156798991501</v>
      </c>
      <c r="R628">
        <v>18.027111975289401</v>
      </c>
      <c r="S628" s="1">
        <f>(Table2[[#This Row],[Close Price]]-Table2[[#This Row],[20D EMA]])/Table2[[#This Row],[20D EMA]]</f>
        <v>-4.7489380241803721E-2</v>
      </c>
      <c r="T628" s="1">
        <f>(Table2[[#This Row],[Close Price]]-Table2[[#This Row],[50D EMA]])/Table2[[#This Row],[50D EMA]]</f>
        <v>-8.35760148873185E-2</v>
      </c>
      <c r="U628" s="1">
        <f>(Table2[[#This Row],[Close Price]]-Table2[[#This Row],[200D EMA]])/Table2[[#This Row],[200D EMA]]</f>
        <v>-0.10418666577685817</v>
      </c>
      <c r="V628">
        <v>0.85589476579557699</v>
      </c>
      <c r="W628">
        <v>171</v>
      </c>
      <c r="X628">
        <v>175.74</v>
      </c>
      <c r="Y628">
        <v>171</v>
      </c>
      <c r="Z628">
        <v>185.3</v>
      </c>
      <c r="AA628">
        <v>171</v>
      </c>
      <c r="AB628">
        <v>192.65</v>
      </c>
      <c r="AC628" s="1">
        <f>(Table2[[#This Row],[Close Price]]/Table2[[#This Row],[Day Low]])-1</f>
        <v>2.280701754385972E-2</v>
      </c>
      <c r="AD628" s="1">
        <f>(Table2[[#This Row],[Day High]]/Table2[[#This Row],[Close Price]])-1</f>
        <v>4.8027444253859741E-3</v>
      </c>
      <c r="AE628" s="1">
        <f>(Table2[[#This Row],[Close Price]]/Table2[[#This Row],[Current Week Low]])-1</f>
        <v>2.280701754385972E-2</v>
      </c>
      <c r="AF628" s="1">
        <f>(Table2[[#This Row],[Current Week High]]/Table2[[#This Row],[Close Price]])-1</f>
        <v>5.9462550028587691E-2</v>
      </c>
      <c r="AG628" s="1">
        <f>(Table2[[#This Row],[Close Price]]/Table2[[#This Row],[Current Month Low]])-1</f>
        <v>2.280701754385972E-2</v>
      </c>
      <c r="AH628" s="1">
        <f>(Table2[[#This Row],[Current Month High]]/Table2[[#This Row],[Close Price]])-1</f>
        <v>0.10148656375071474</v>
      </c>
      <c r="AI628">
        <v>35.820468839336698</v>
      </c>
      <c r="AJ628">
        <v>28.414096916299499</v>
      </c>
      <c r="AK628" t="str">
        <f>IF(AND(Table2[[#This Row],[20D EMA]]&gt;Table2[[#This Row],[50D EMA]],Table2[[#This Row],[50D EMA]]&gt;Table2[[#This Row],[200D EMA]]),"Uptrend","Downtrend/NoTrend")</f>
        <v>Downtrend/NoTrend</v>
      </c>
      <c r="AL628">
        <v>-0.2</v>
      </c>
      <c r="AM628" t="s">
        <v>3190</v>
      </c>
      <c r="AN628">
        <v>-5.85</v>
      </c>
      <c r="AO628" t="s">
        <v>3190</v>
      </c>
      <c r="AP628">
        <v>5.8077724153630002E-3</v>
      </c>
      <c r="AQ628">
        <f>(Table2[[#This Row],[Sharpe Ratio]]-AVERAGE(Table2[Sharpe Ratio]))/_xlfn.STDEV.P(Table2[Sharpe Ratio])</f>
        <v>-0.70277151164534435</v>
      </c>
      <c r="AR6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8">
        <f>_xlfn.RANK.AVG(Table2[[#This Row],[1Y Return vs Nifty Z-Score]],Table2[1Y Return vs Nifty Z-Score])</f>
        <v>525</v>
      </c>
      <c r="AT628">
        <f>_xlfn.RANK.AVG(Table2[[#This Row],[6M Return vs Nifty Z-Score]],Table2[6M Return vs Nifty Z-Score])</f>
        <v>706</v>
      </c>
      <c r="AU628">
        <f>_xlfn.RANK.AVG(Table2[[#This Row],[Sharpe Ratio Z-Score]],Table2[Sharpe Ratio Z-Score])</f>
        <v>509</v>
      </c>
      <c r="AV628">
        <f>(Table2[[#This Row],[Rank 1Y]]+Table2[[#This Row],[Rank 6M]]+Table2[[#This Row],[Rank Sharpe]])/3</f>
        <v>580</v>
      </c>
    </row>
    <row r="629" spans="1:48" x14ac:dyDescent="0.3">
      <c r="A629" t="s">
        <v>1967</v>
      </c>
      <c r="B629" t="s">
        <v>1968</v>
      </c>
      <c r="C629" t="s">
        <v>3145</v>
      </c>
      <c r="D629" t="s">
        <v>24</v>
      </c>
      <c r="E629">
        <v>3584.4456471599901</v>
      </c>
      <c r="F629">
        <v>114.51</v>
      </c>
      <c r="G629">
        <v>-32.9086310919173</v>
      </c>
      <c r="H629">
        <f>(Table2[[#This Row],[1Y Return vs Nifty]]-AVERAGE(Table2[1Y Return vs Nifty]))/_xlfn.STDEV.P(Table2[1Y Return vs Nifty])</f>
        <v>-0.96800046898144732</v>
      </c>
      <c r="I629">
        <v>-4.3554912225597704</v>
      </c>
      <c r="J629">
        <f>(Table2[[#This Row],[1M Return vs Nifty]]-AVERAGE(Table2[1M Return vs Nifty]))/_xlfn.STDEV.P(Table2[1M Return vs Nifty])</f>
        <v>-0.47384019904548524</v>
      </c>
      <c r="K629">
        <v>-17.925776222855902</v>
      </c>
      <c r="L629">
        <f>(Table2[[#This Row],[6M Return vs Nifty]]-AVERAGE(Table2[6M Return vs Nifty]))/_xlfn.STDEV.P(Table2[6M Return vs Nifty])</f>
        <v>-0.83585206530828093</v>
      </c>
      <c r="M629">
        <v>-1.6485045134885401</v>
      </c>
      <c r="N629">
        <f>(Table2[[#This Row],[1W Return vs Nifty]]-AVERAGE(Table2[1W Return vs Nifty]))/_xlfn.STDEV.P(Table2[1W Return vs Nifty])</f>
        <v>-0.39300260075148835</v>
      </c>
      <c r="O629">
        <v>117.79</v>
      </c>
      <c r="P629">
        <v>120.775847028307</v>
      </c>
      <c r="Q629">
        <v>125.270671064276</v>
      </c>
      <c r="R629">
        <v>25.801999226843598</v>
      </c>
      <c r="S629" s="1">
        <f>(Table2[[#This Row],[Close Price]]-Table2[[#This Row],[20D EMA]])/Table2[[#This Row],[20D EMA]]</f>
        <v>-2.7846166907207752E-2</v>
      </c>
      <c r="T629" s="1">
        <f>(Table2[[#This Row],[Close Price]]-Table2[[#This Row],[50D EMA]])/Table2[[#This Row],[50D EMA]]</f>
        <v>-5.1879967580259874E-2</v>
      </c>
      <c r="U629" s="1">
        <f>(Table2[[#This Row],[Close Price]]-Table2[[#This Row],[200D EMA]])/Table2[[#This Row],[200D EMA]]</f>
        <v>-8.5899364734421585E-2</v>
      </c>
      <c r="V629">
        <v>0.773863493561191</v>
      </c>
      <c r="W629">
        <v>112.71</v>
      </c>
      <c r="X629">
        <v>114.85</v>
      </c>
      <c r="Y629">
        <v>112.71</v>
      </c>
      <c r="Z629">
        <v>118.15</v>
      </c>
      <c r="AA629">
        <v>112.71</v>
      </c>
      <c r="AB629">
        <v>123.65</v>
      </c>
      <c r="AC629" s="1">
        <f>(Table2[[#This Row],[Close Price]]/Table2[[#This Row],[Day Low]])-1</f>
        <v>1.5970188980569677E-2</v>
      </c>
      <c r="AD629" s="1">
        <f>(Table2[[#This Row],[Day High]]/Table2[[#This Row],[Close Price]])-1</f>
        <v>2.9691729979912651E-3</v>
      </c>
      <c r="AE629" s="1">
        <f>(Table2[[#This Row],[Close Price]]/Table2[[#This Row],[Current Week Low]])-1</f>
        <v>1.5970188980569677E-2</v>
      </c>
      <c r="AF629" s="1">
        <f>(Table2[[#This Row],[Current Week High]]/Table2[[#This Row],[Close Price]])-1</f>
        <v>3.1787616802026131E-2</v>
      </c>
      <c r="AG629" s="1">
        <f>(Table2[[#This Row],[Close Price]]/Table2[[#This Row],[Current Month Low]])-1</f>
        <v>1.5970188980569677E-2</v>
      </c>
      <c r="AH629" s="1">
        <f>(Table2[[#This Row],[Current Month High]]/Table2[[#This Row],[Close Price]])-1</f>
        <v>7.9818356475416907E-2</v>
      </c>
      <c r="AI629">
        <v>42.738625447559102</v>
      </c>
      <c r="AJ629">
        <v>4.19472247497725</v>
      </c>
      <c r="AK629" t="str">
        <f>IF(AND(Table2[[#This Row],[20D EMA]]&gt;Table2[[#This Row],[50D EMA]],Table2[[#This Row],[50D EMA]]&gt;Table2[[#This Row],[200D EMA]]),"Uptrend","Downtrend/NoTrend")</f>
        <v>Downtrend/NoTrend</v>
      </c>
      <c r="AL629">
        <v>-0.1</v>
      </c>
      <c r="AM629" t="s">
        <v>3190</v>
      </c>
      <c r="AN629">
        <v>-5.54</v>
      </c>
      <c r="AO629" t="s">
        <v>3190</v>
      </c>
      <c r="AP629">
        <v>1.2006055815898E-2</v>
      </c>
      <c r="AQ629">
        <f>(Table2[[#This Row],[Sharpe Ratio]]-AVERAGE(Table2[Sharpe Ratio]))/_xlfn.STDEV.P(Table2[Sharpe Ratio])</f>
        <v>-0.63014188770221524</v>
      </c>
      <c r="AR6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29">
        <f>_xlfn.RANK.AVG(Table2[[#This Row],[1Y Return vs Nifty Z-Score]],Table2[1Y Return vs Nifty Z-Score])</f>
        <v>649</v>
      </c>
      <c r="AT629">
        <f>_xlfn.RANK.AVG(Table2[[#This Row],[6M Return vs Nifty Z-Score]],Table2[6M Return vs Nifty Z-Score])</f>
        <v>607</v>
      </c>
      <c r="AU629">
        <f>_xlfn.RANK.AVG(Table2[[#This Row],[Sharpe Ratio Z-Score]],Table2[Sharpe Ratio Z-Score])</f>
        <v>496</v>
      </c>
      <c r="AV629">
        <f>(Table2[[#This Row],[Rank 1Y]]+Table2[[#This Row],[Rank 6M]]+Table2[[#This Row],[Rank Sharpe]])/3</f>
        <v>584</v>
      </c>
    </row>
    <row r="630" spans="1:48" x14ac:dyDescent="0.3">
      <c r="A630" t="s">
        <v>1416</v>
      </c>
      <c r="B630" t="s">
        <v>1417</v>
      </c>
      <c r="C630" t="s">
        <v>3159</v>
      </c>
      <c r="D630" t="s">
        <v>448</v>
      </c>
      <c r="E630">
        <v>7807.4018046899901</v>
      </c>
      <c r="F630">
        <v>277.55</v>
      </c>
      <c r="G630">
        <v>-26.8855816522311</v>
      </c>
      <c r="H630">
        <f>(Table2[[#This Row],[1Y Return vs Nifty]]-AVERAGE(Table2[1Y Return vs Nifty]))/_xlfn.STDEV.P(Table2[1Y Return vs Nifty])</f>
        <v>-0.86537653127601011</v>
      </c>
      <c r="I630">
        <v>-4.61483906409046</v>
      </c>
      <c r="J630">
        <f>(Table2[[#This Row],[1M Return vs Nifty]]-AVERAGE(Table2[1M Return vs Nifty]))/_xlfn.STDEV.P(Table2[1M Return vs Nifty])</f>
        <v>-0.5036889094608018</v>
      </c>
      <c r="K630">
        <v>-1.5507841296139899</v>
      </c>
      <c r="L630">
        <f>(Table2[[#This Row],[6M Return vs Nifty]]-AVERAGE(Table2[6M Return vs Nifty]))/_xlfn.STDEV.P(Table2[6M Return vs Nifty])</f>
        <v>-0.31576491896597053</v>
      </c>
      <c r="M630">
        <v>0.317603190783248</v>
      </c>
      <c r="N630">
        <f>(Table2[[#This Row],[1W Return vs Nifty]]-AVERAGE(Table2[1W Return vs Nifty]))/_xlfn.STDEV.P(Table2[1W Return vs Nifty])</f>
        <v>4.0034844527341754E-2</v>
      </c>
      <c r="O630">
        <v>283.87</v>
      </c>
      <c r="P630">
        <v>283.21536966208799</v>
      </c>
      <c r="Q630">
        <v>271.06427022530198</v>
      </c>
      <c r="R630">
        <v>49.0255008396501</v>
      </c>
      <c r="S630" s="1">
        <f>(Table2[[#This Row],[Close Price]]-Table2[[#This Row],[20D EMA]])/Table2[[#This Row],[20D EMA]]</f>
        <v>-2.2263712262655416E-2</v>
      </c>
      <c r="T630" s="1">
        <f>(Table2[[#This Row],[Close Price]]-Table2[[#This Row],[50D EMA]])/Table2[[#This Row],[50D EMA]]</f>
        <v>-2.0003750745757515E-2</v>
      </c>
      <c r="U630" s="1">
        <f>(Table2[[#This Row],[Close Price]]-Table2[[#This Row],[200D EMA]])/Table2[[#This Row],[200D EMA]]</f>
        <v>2.3926907700919969E-2</v>
      </c>
      <c r="V630">
        <v>0.40495694061195397</v>
      </c>
      <c r="W630">
        <v>274.39999999999998</v>
      </c>
      <c r="X630">
        <v>281.55</v>
      </c>
      <c r="Y630">
        <v>274.39999999999998</v>
      </c>
      <c r="Z630">
        <v>290.89999999999998</v>
      </c>
      <c r="AA630">
        <v>261.39999999999998</v>
      </c>
      <c r="AB630">
        <v>293.95</v>
      </c>
      <c r="AC630" s="1">
        <f>(Table2[[#This Row],[Close Price]]/Table2[[#This Row],[Day Low]])-1</f>
        <v>1.1479591836734748E-2</v>
      </c>
      <c r="AD630" s="1">
        <f>(Table2[[#This Row],[Day High]]/Table2[[#This Row],[Close Price]])-1</f>
        <v>1.4411817690506146E-2</v>
      </c>
      <c r="AE630" s="1">
        <f>(Table2[[#This Row],[Close Price]]/Table2[[#This Row],[Current Week Low]])-1</f>
        <v>1.1479591836734748E-2</v>
      </c>
      <c r="AF630" s="1">
        <f>(Table2[[#This Row],[Current Week High]]/Table2[[#This Row],[Close Price]])-1</f>
        <v>4.8099441542064358E-2</v>
      </c>
      <c r="AG630" s="1">
        <f>(Table2[[#This Row],[Close Price]]/Table2[[#This Row],[Current Month Low]])-1</f>
        <v>6.1782708492731597E-2</v>
      </c>
      <c r="AH630" s="1">
        <f>(Table2[[#This Row],[Current Month High]]/Table2[[#This Row],[Close Price]])-1</f>
        <v>5.9088452531075308E-2</v>
      </c>
      <c r="AI630">
        <v>17.276166456494298</v>
      </c>
      <c r="AJ630">
        <v>26.159090909090899</v>
      </c>
      <c r="AK630" t="str">
        <f>IF(AND(Table2[[#This Row],[20D EMA]]&gt;Table2[[#This Row],[50D EMA]],Table2[[#This Row],[50D EMA]]&gt;Table2[[#This Row],[200D EMA]]),"Uptrend","Downtrend/NoTrend")</f>
        <v>Uptrend</v>
      </c>
      <c r="AL630">
        <v>0.12</v>
      </c>
      <c r="AM630" t="s">
        <v>3191</v>
      </c>
      <c r="AN630">
        <v>-4.9000000000000004</v>
      </c>
      <c r="AO630" t="s">
        <v>3190</v>
      </c>
      <c r="AP630">
        <v>-9.0609977283569995E-2</v>
      </c>
      <c r="AQ630">
        <f>(Table2[[#This Row],[Sharpe Ratio]]-AVERAGE(Table2[Sharpe Ratio]))/_xlfn.STDEV.P(Table2[Sharpe Ratio])</f>
        <v>-1.8325657545919978</v>
      </c>
      <c r="AR6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-3.4773612697674383</v>
      </c>
      <c r="AS630">
        <f>_xlfn.RANK.AVG(Table2[[#This Row],[1Y Return vs Nifty Z-Score]],Table2[1Y Return vs Nifty Z-Score])</f>
        <v>617</v>
      </c>
      <c r="AT630">
        <f>_xlfn.RANK.AVG(Table2[[#This Row],[6M Return vs Nifty Z-Score]],Table2[6M Return vs Nifty Z-Score])</f>
        <v>425</v>
      </c>
      <c r="AU630">
        <f>_xlfn.RANK.AVG(Table2[[#This Row],[Sharpe Ratio Z-Score]],Table2[Sharpe Ratio Z-Score])</f>
        <v>711</v>
      </c>
      <c r="AV630">
        <f>(Table2[[#This Row],[Rank 1Y]]+Table2[[#This Row],[Rank 6M]]+Table2[[#This Row],[Rank Sharpe]])/3</f>
        <v>584.33333333333337</v>
      </c>
    </row>
    <row r="631" spans="1:48" x14ac:dyDescent="0.3">
      <c r="A631" t="s">
        <v>1715</v>
      </c>
      <c r="B631" t="s">
        <v>1716</v>
      </c>
      <c r="C631" t="s">
        <v>3155</v>
      </c>
      <c r="D631" t="s">
        <v>303</v>
      </c>
      <c r="E631">
        <v>4975.0526669829997</v>
      </c>
      <c r="F631">
        <v>230.61</v>
      </c>
      <c r="G631">
        <v>-22.141084697268099</v>
      </c>
      <c r="H631">
        <f>(Table2[[#This Row],[1Y Return vs Nifty]]-AVERAGE(Table2[1Y Return vs Nifty]))/_xlfn.STDEV.P(Table2[1Y Return vs Nifty])</f>
        <v>-0.78453725462296531</v>
      </c>
      <c r="I631">
        <v>-5.28068579796098</v>
      </c>
      <c r="J631">
        <f>(Table2[[#This Row],[1M Return vs Nifty]]-AVERAGE(Table2[1M Return vs Nifty]))/_xlfn.STDEV.P(Table2[1M Return vs Nifty])</f>
        <v>-0.58032215314998692</v>
      </c>
      <c r="K631">
        <v>-3.3366374191899899</v>
      </c>
      <c r="L631">
        <f>(Table2[[#This Row],[6M Return vs Nifty]]-AVERAGE(Table2[6M Return vs Nifty]))/_xlfn.STDEV.P(Table2[6M Return vs Nifty])</f>
        <v>-0.37248551680643804</v>
      </c>
      <c r="M631">
        <v>0.46717016822193502</v>
      </c>
      <c r="N631">
        <f>(Table2[[#This Row],[1W Return vs Nifty]]-AVERAGE(Table2[1W Return vs Nifty]))/_xlfn.STDEV.P(Table2[1W Return vs Nifty])</f>
        <v>7.2977140449077341E-2</v>
      </c>
      <c r="O631">
        <v>239.61</v>
      </c>
      <c r="P631">
        <v>248.233217406622</v>
      </c>
      <c r="Q631">
        <v>242.68506639243799</v>
      </c>
      <c r="R631">
        <v>37.093071597861503</v>
      </c>
      <c r="S631" s="1">
        <f>(Table2[[#This Row],[Close Price]]-Table2[[#This Row],[20D EMA]])/Table2[[#This Row],[20D EMA]]</f>
        <v>-3.7561036684612491E-2</v>
      </c>
      <c r="T631" s="1">
        <f>(Table2[[#This Row],[Close Price]]-Table2[[#This Row],[50D EMA]])/Table2[[#This Row],[50D EMA]]</f>
        <v>-7.0994597704279128E-2</v>
      </c>
      <c r="U631" s="1">
        <f>(Table2[[#This Row],[Close Price]]-Table2[[#This Row],[200D EMA]])/Table2[[#This Row],[200D EMA]]</f>
        <v>-4.9756116319542236E-2</v>
      </c>
      <c r="V631">
        <v>0.55082086422784204</v>
      </c>
      <c r="W631">
        <v>223.2</v>
      </c>
      <c r="X631">
        <v>234.85</v>
      </c>
      <c r="Y631">
        <v>223.2</v>
      </c>
      <c r="Z631">
        <v>241.7</v>
      </c>
      <c r="AA631">
        <v>223.2</v>
      </c>
      <c r="AB631">
        <v>244.7</v>
      </c>
      <c r="AC631" s="1">
        <f>(Table2[[#This Row],[Close Price]]/Table2[[#This Row],[Day Low]])-1</f>
        <v>3.31989247311828E-2</v>
      </c>
      <c r="AD631" s="1">
        <f>(Table2[[#This Row],[Day High]]/Table2[[#This Row],[Close Price]])-1</f>
        <v>1.8386019686917221E-2</v>
      </c>
      <c r="AE631" s="1">
        <f>(Table2[[#This Row],[Close Price]]/Table2[[#This Row],[Current Week Low]])-1</f>
        <v>3.31989247311828E-2</v>
      </c>
      <c r="AF631" s="1">
        <f>(Table2[[#This Row],[Current Week High]]/Table2[[#This Row],[Close Price]])-1</f>
        <v>4.8089848662243417E-2</v>
      </c>
      <c r="AG631" s="1">
        <f>(Table2[[#This Row],[Close Price]]/Table2[[#This Row],[Current Month Low]])-1</f>
        <v>3.31989247311828E-2</v>
      </c>
      <c r="AH631" s="1">
        <f>(Table2[[#This Row],[Current Month High]]/Table2[[#This Row],[Close Price]])-1</f>
        <v>6.109882485581708E-2</v>
      </c>
      <c r="AI631">
        <v>28.8322275703568</v>
      </c>
      <c r="AJ631">
        <v>22.015873015873002</v>
      </c>
      <c r="AK631" t="str">
        <f>IF(AND(Table2[[#This Row],[20D EMA]]&gt;Table2[[#This Row],[50D EMA]],Table2[[#This Row],[50D EMA]]&gt;Table2[[#This Row],[200D EMA]]),"Uptrend","Downtrend/NoTrend")</f>
        <v>Downtrend/NoTrend</v>
      </c>
      <c r="AL631">
        <v>-0.22</v>
      </c>
      <c r="AM631" t="s">
        <v>3190</v>
      </c>
      <c r="AN631">
        <v>-4.49</v>
      </c>
      <c r="AO631" t="s">
        <v>3190</v>
      </c>
      <c r="AP631">
        <v>-9.5455551543476999E-2</v>
      </c>
      <c r="AQ631">
        <f>(Table2[[#This Row],[Sharpe Ratio]]-AVERAGE(Table2[Sharpe Ratio]))/_xlfn.STDEV.P(Table2[Sharpe Ratio])</f>
        <v>-1.8893447389564713</v>
      </c>
      <c r="AR6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1">
        <f>_xlfn.RANK.AVG(Table2[[#This Row],[1Y Return vs Nifty Z-Score]],Table2[1Y Return vs Nifty Z-Score])</f>
        <v>586</v>
      </c>
      <c r="AT631">
        <f>_xlfn.RANK.AVG(Table2[[#This Row],[6M Return vs Nifty Z-Score]],Table2[6M Return vs Nifty Z-Score])</f>
        <v>452</v>
      </c>
      <c r="AU631">
        <f>_xlfn.RANK.AVG(Table2[[#This Row],[Sharpe Ratio Z-Score]],Table2[Sharpe Ratio Z-Score])</f>
        <v>715</v>
      </c>
      <c r="AV631">
        <f>(Table2[[#This Row],[Rank 1Y]]+Table2[[#This Row],[Rank 6M]]+Table2[[#This Row],[Rank Sharpe]])/3</f>
        <v>584.33333333333337</v>
      </c>
    </row>
    <row r="632" spans="1:48" x14ac:dyDescent="0.3">
      <c r="A632" t="s">
        <v>1049</v>
      </c>
      <c r="B632" t="s">
        <v>1050</v>
      </c>
      <c r="C632" t="s">
        <v>3153</v>
      </c>
      <c r="D632" t="s">
        <v>77</v>
      </c>
      <c r="E632">
        <v>12932.624300130001</v>
      </c>
      <c r="F632">
        <v>352.1</v>
      </c>
      <c r="G632">
        <v>-29.364157059608701</v>
      </c>
      <c r="H632">
        <f>(Table2[[#This Row],[1Y Return vs Nifty]]-AVERAGE(Table2[1Y Return vs Nifty]))/_xlfn.STDEV.P(Table2[1Y Return vs Nifty])</f>
        <v>-0.9076078247017203</v>
      </c>
      <c r="I632">
        <v>1.0243117674378199</v>
      </c>
      <c r="J632">
        <f>(Table2[[#This Row],[1M Return vs Nifty]]-AVERAGE(Table2[1M Return vs Nifty]))/_xlfn.STDEV.P(Table2[1M Return vs Nifty])</f>
        <v>0.1453289468866209</v>
      </c>
      <c r="K632">
        <v>-1.03878447687954</v>
      </c>
      <c r="L632">
        <f>(Table2[[#This Row],[6M Return vs Nifty]]-AVERAGE(Table2[6M Return vs Nifty]))/_xlfn.STDEV.P(Table2[6M Return vs Nifty])</f>
        <v>-0.29950326602576477</v>
      </c>
      <c r="M632">
        <v>1.82740352723716</v>
      </c>
      <c r="N632">
        <f>(Table2[[#This Row],[1W Return vs Nifty]]-AVERAGE(Table2[1W Return vs Nifty]))/_xlfn.STDEV.P(Table2[1W Return vs Nifty])</f>
        <v>0.37257007601979769</v>
      </c>
      <c r="O632">
        <v>355.55</v>
      </c>
      <c r="P632">
        <v>351.78461321828797</v>
      </c>
      <c r="Q632">
        <v>345.682625870354</v>
      </c>
      <c r="R632">
        <v>60.4069264487269</v>
      </c>
      <c r="S632" s="1">
        <f>(Table2[[#This Row],[Close Price]]-Table2[[#This Row],[20D EMA]])/Table2[[#This Row],[20D EMA]]</f>
        <v>-9.703276613697057E-3</v>
      </c>
      <c r="T632" s="1">
        <f>(Table2[[#This Row],[Close Price]]-Table2[[#This Row],[50D EMA]])/Table2[[#This Row],[50D EMA]]</f>
        <v>8.9653375918504819E-4</v>
      </c>
      <c r="U632" s="1">
        <f>(Table2[[#This Row],[Close Price]]-Table2[[#This Row],[200D EMA]])/Table2[[#This Row],[200D EMA]]</f>
        <v>1.8564352528532384E-2</v>
      </c>
      <c r="V632">
        <v>1.0899448953886199</v>
      </c>
      <c r="W632">
        <v>350.15</v>
      </c>
      <c r="X632">
        <v>363.95</v>
      </c>
      <c r="Y632">
        <v>346</v>
      </c>
      <c r="Z632">
        <v>371</v>
      </c>
      <c r="AA632">
        <v>343.4</v>
      </c>
      <c r="AB632">
        <v>371</v>
      </c>
      <c r="AC632" s="1">
        <f>(Table2[[#This Row],[Close Price]]/Table2[[#This Row],[Day Low]])-1</f>
        <v>5.569041839211808E-3</v>
      </c>
      <c r="AD632" s="1">
        <f>(Table2[[#This Row],[Day High]]/Table2[[#This Row],[Close Price]])-1</f>
        <v>3.3655211587616973E-2</v>
      </c>
      <c r="AE632" s="1">
        <f>(Table2[[#This Row],[Close Price]]/Table2[[#This Row],[Current Week Low]])-1</f>
        <v>1.7630057803468269E-2</v>
      </c>
      <c r="AF632" s="1">
        <f>(Table2[[#This Row],[Current Week High]]/Table2[[#This Row],[Close Price]])-1</f>
        <v>5.3677932405566509E-2</v>
      </c>
      <c r="AG632" s="1">
        <f>(Table2[[#This Row],[Close Price]]/Table2[[#This Row],[Current Month Low]])-1</f>
        <v>2.5334886429819514E-2</v>
      </c>
      <c r="AH632" s="1">
        <f>(Table2[[#This Row],[Current Month High]]/Table2[[#This Row],[Close Price]])-1</f>
        <v>5.3677932405566509E-2</v>
      </c>
      <c r="AI632">
        <v>13.0360692984947</v>
      </c>
      <c r="AJ632">
        <v>20.871953312736</v>
      </c>
      <c r="AK632" t="str">
        <f>IF(AND(Table2[[#This Row],[20D EMA]]&gt;Table2[[#This Row],[50D EMA]],Table2[[#This Row],[50D EMA]]&gt;Table2[[#This Row],[200D EMA]]),"Uptrend","Downtrend/NoTrend")</f>
        <v>Uptrend</v>
      </c>
      <c r="AL632">
        <v>0.03</v>
      </c>
      <c r="AM632" t="s">
        <v>3191</v>
      </c>
      <c r="AN632">
        <v>-2.38</v>
      </c>
      <c r="AO632" t="s">
        <v>3190</v>
      </c>
      <c r="AP632">
        <v>-8.2510823034217001E-2</v>
      </c>
      <c r="AQ632">
        <f>(Table2[[#This Row],[Sharpe Ratio]]-AVERAGE(Table2[Sharpe Ratio]))/_xlfn.STDEV.P(Table2[Sharpe Ratio])</f>
        <v>-1.7376622967512141</v>
      </c>
      <c r="AR6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-2.4268743645722806</v>
      </c>
      <c r="AS632">
        <f>_xlfn.RANK.AVG(Table2[[#This Row],[1Y Return vs Nifty Z-Score]],Table2[1Y Return vs Nifty Z-Score])</f>
        <v>633</v>
      </c>
      <c r="AT632">
        <f>_xlfn.RANK.AVG(Table2[[#This Row],[6M Return vs Nifty Z-Score]],Table2[6M Return vs Nifty Z-Score])</f>
        <v>418</v>
      </c>
      <c r="AU632">
        <f>_xlfn.RANK.AVG(Table2[[#This Row],[Sharpe Ratio Z-Score]],Table2[Sharpe Ratio Z-Score])</f>
        <v>705</v>
      </c>
      <c r="AV632">
        <f>(Table2[[#This Row],[Rank 1Y]]+Table2[[#This Row],[Rank 6M]]+Table2[[#This Row],[Rank Sharpe]])/3</f>
        <v>585.33333333333337</v>
      </c>
    </row>
    <row r="633" spans="1:48" x14ac:dyDescent="0.3">
      <c r="A633" t="s">
        <v>1526</v>
      </c>
      <c r="B633" t="s">
        <v>1527</v>
      </c>
      <c r="C633" t="s">
        <v>3157</v>
      </c>
      <c r="D633" t="s">
        <v>455</v>
      </c>
      <c r="E633">
        <v>6696.5739261600002</v>
      </c>
      <c r="F633">
        <v>1234.6500000000001</v>
      </c>
      <c r="G633">
        <v>-29.740062355960099</v>
      </c>
      <c r="H633">
        <f>(Table2[[#This Row],[1Y Return vs Nifty]]-AVERAGE(Table2[1Y Return vs Nifty]))/_xlfn.STDEV.P(Table2[1Y Return vs Nifty])</f>
        <v>-0.91401270018916436</v>
      </c>
      <c r="I633">
        <v>-2.5602300367541599</v>
      </c>
      <c r="J633">
        <f>(Table2[[#This Row],[1M Return vs Nifty]]-AVERAGE(Table2[1M Return vs Nifty]))/_xlfn.STDEV.P(Table2[1M Return vs Nifty])</f>
        <v>-0.26722104640978289</v>
      </c>
      <c r="K633">
        <v>-6.1490441561119802</v>
      </c>
      <c r="L633">
        <f>(Table2[[#This Row],[6M Return vs Nifty]]-AVERAGE(Table2[6M Return vs Nifty]))/_xlfn.STDEV.P(Table2[6M Return vs Nifty])</f>
        <v>-0.46181054278695827</v>
      </c>
      <c r="M633">
        <v>-1.8440128387455601</v>
      </c>
      <c r="N633">
        <f>(Table2[[#This Row],[1W Return vs Nifty]]-AVERAGE(Table2[1W Return vs Nifty]))/_xlfn.STDEV.P(Table2[1W Return vs Nifty])</f>
        <v>-0.43606353048392132</v>
      </c>
      <c r="O633">
        <v>1267.73</v>
      </c>
      <c r="P633">
        <v>1230.3462644413601</v>
      </c>
      <c r="Q633">
        <v>1161.0053655868901</v>
      </c>
      <c r="R633">
        <v>32.4410134868181</v>
      </c>
      <c r="S633" s="1">
        <f>(Table2[[#This Row],[Close Price]]-Table2[[#This Row],[20D EMA]])/Table2[[#This Row],[20D EMA]]</f>
        <v>-2.6093884344458147E-2</v>
      </c>
      <c r="T633" s="1">
        <f>(Table2[[#This Row],[Close Price]]-Table2[[#This Row],[50D EMA]])/Table2[[#This Row],[50D EMA]]</f>
        <v>3.4979872601914579E-3</v>
      </c>
      <c r="U633" s="1">
        <f>(Table2[[#This Row],[Close Price]]-Table2[[#This Row],[200D EMA]])/Table2[[#This Row],[200D EMA]]</f>
        <v>6.3431777833242414E-2</v>
      </c>
      <c r="V633">
        <v>0.490337473839765</v>
      </c>
      <c r="W633">
        <v>1214.95</v>
      </c>
      <c r="X633">
        <v>1245.25</v>
      </c>
      <c r="Y633">
        <v>1214.95</v>
      </c>
      <c r="Z633">
        <v>1285</v>
      </c>
      <c r="AA633">
        <v>1214.95</v>
      </c>
      <c r="AB633">
        <v>1400.05</v>
      </c>
      <c r="AC633" s="1">
        <f>(Table2[[#This Row],[Close Price]]/Table2[[#This Row],[Day Low]])-1</f>
        <v>1.6214659039466728E-2</v>
      </c>
      <c r="AD633" s="1">
        <f>(Table2[[#This Row],[Day High]]/Table2[[#This Row],[Close Price]])-1</f>
        <v>8.5854290689668655E-3</v>
      </c>
      <c r="AE633" s="1">
        <f>(Table2[[#This Row],[Close Price]]/Table2[[#This Row],[Current Week Low]])-1</f>
        <v>1.6214659039466728E-2</v>
      </c>
      <c r="AF633" s="1">
        <f>(Table2[[#This Row],[Current Week High]]/Table2[[#This Row],[Close Price]])-1</f>
        <v>4.0780788077592778E-2</v>
      </c>
      <c r="AG633" s="1">
        <f>(Table2[[#This Row],[Close Price]]/Table2[[#This Row],[Current Month Low]])-1</f>
        <v>1.6214659039466728E-2</v>
      </c>
      <c r="AH633" s="1">
        <f>(Table2[[#This Row],[Current Month High]]/Table2[[#This Row],[Close Price]])-1</f>
        <v>0.13396509132142698</v>
      </c>
      <c r="AI633">
        <v>14.0242173895435</v>
      </c>
      <c r="AJ633">
        <v>32.288653166184503</v>
      </c>
      <c r="AK633" t="str">
        <f>IF(AND(Table2[[#This Row],[20D EMA]]&gt;Table2[[#This Row],[50D EMA]],Table2[[#This Row],[50D EMA]]&gt;Table2[[#This Row],[200D EMA]]),"Uptrend","Downtrend/NoTrend")</f>
        <v>Uptrend</v>
      </c>
      <c r="AL633">
        <v>0.05</v>
      </c>
      <c r="AM633" t="s">
        <v>3191</v>
      </c>
      <c r="AN633">
        <v>-10.91</v>
      </c>
      <c r="AO633" t="s">
        <v>3190</v>
      </c>
      <c r="AP633">
        <v>-3.8377069549137999E-2</v>
      </c>
      <c r="AQ633">
        <f>(Table2[[#This Row],[Sharpe Ratio]]-AVERAGE(Table2[Sharpe Ratio]))/_xlfn.STDEV.P(Table2[Sharpe Ratio])</f>
        <v>-1.2205162239299268</v>
      </c>
      <c r="AR6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-3.2996240437997537</v>
      </c>
      <c r="AS633">
        <f>_xlfn.RANK.AVG(Table2[[#This Row],[1Y Return vs Nifty Z-Score]],Table2[1Y Return vs Nifty Z-Score])</f>
        <v>636</v>
      </c>
      <c r="AT633">
        <f>_xlfn.RANK.AVG(Table2[[#This Row],[6M Return vs Nifty Z-Score]],Table2[6M Return vs Nifty Z-Score])</f>
        <v>475</v>
      </c>
      <c r="AU633">
        <f>_xlfn.RANK.AVG(Table2[[#This Row],[Sharpe Ratio Z-Score]],Table2[Sharpe Ratio Z-Score])</f>
        <v>648</v>
      </c>
      <c r="AV633">
        <f>(Table2[[#This Row],[Rank 1Y]]+Table2[[#This Row],[Rank 6M]]+Table2[[#This Row],[Rank Sharpe]])/3</f>
        <v>586.33333333333337</v>
      </c>
    </row>
    <row r="634" spans="1:48" x14ac:dyDescent="0.3">
      <c r="A634" t="s">
        <v>510</v>
      </c>
      <c r="B634" t="s">
        <v>511</v>
      </c>
      <c r="C634" t="s">
        <v>3159</v>
      </c>
      <c r="D634" t="s">
        <v>395</v>
      </c>
      <c r="E634">
        <v>41561.145082169998</v>
      </c>
      <c r="F634">
        <v>555.25</v>
      </c>
      <c r="G634">
        <v>-36.870966789896002</v>
      </c>
      <c r="H634">
        <f>(Table2[[#This Row],[1Y Return vs Nifty]]-AVERAGE(Table2[1Y Return vs Nifty]))/_xlfn.STDEV.P(Table2[1Y Return vs Nifty])</f>
        <v>-1.0355128638089055</v>
      </c>
      <c r="I634">
        <v>-7.3003876856202599</v>
      </c>
      <c r="J634">
        <f>(Table2[[#This Row],[1M Return vs Nifty]]-AVERAGE(Table2[1M Return vs Nifty]))/_xlfn.STDEV.P(Table2[1M Return vs Nifty])</f>
        <v>-0.81277250405401125</v>
      </c>
      <c r="K634">
        <v>3.0696938371614202</v>
      </c>
      <c r="L634">
        <f>(Table2[[#This Row],[6M Return vs Nifty]]-AVERAGE(Table2[6M Return vs Nifty]))/_xlfn.STDEV.P(Table2[6M Return vs Nifty])</f>
        <v>-0.16901362975652406</v>
      </c>
      <c r="M634">
        <v>-5.1591143163553301</v>
      </c>
      <c r="N634">
        <f>(Table2[[#This Row],[1W Return vs Nifty]]-AVERAGE(Table2[1W Return vs Nifty]))/_xlfn.STDEV.P(Table2[1W Return vs Nifty])</f>
        <v>-1.1662183798775445</v>
      </c>
      <c r="O634">
        <v>582.46</v>
      </c>
      <c r="P634">
        <v>582.19208807159703</v>
      </c>
      <c r="Q634">
        <v>564.02529128184506</v>
      </c>
      <c r="R634">
        <v>19.583422474682699</v>
      </c>
      <c r="S634" s="1">
        <f>(Table2[[#This Row],[Close Price]]-Table2[[#This Row],[20D EMA]])/Table2[[#This Row],[20D EMA]]</f>
        <v>-4.6715654293857149E-2</v>
      </c>
      <c r="T634" s="1">
        <f>(Table2[[#This Row],[Close Price]]-Table2[[#This Row],[50D EMA]])/Table2[[#This Row],[50D EMA]]</f>
        <v>-4.6276973912231754E-2</v>
      </c>
      <c r="U634" s="1">
        <f>(Table2[[#This Row],[Close Price]]-Table2[[#This Row],[200D EMA]])/Table2[[#This Row],[200D EMA]]</f>
        <v>-1.5558329417997709E-2</v>
      </c>
      <c r="V634">
        <v>0.68535259370507595</v>
      </c>
      <c r="W634">
        <v>542.6</v>
      </c>
      <c r="X634">
        <v>557.75</v>
      </c>
      <c r="Y634">
        <v>542.6</v>
      </c>
      <c r="Z634">
        <v>586.9</v>
      </c>
      <c r="AA634">
        <v>542.6</v>
      </c>
      <c r="AB634">
        <v>625</v>
      </c>
      <c r="AC634" s="1">
        <f>(Table2[[#This Row],[Close Price]]/Table2[[#This Row],[Day Low]])-1</f>
        <v>2.3313674898636227E-2</v>
      </c>
      <c r="AD634" s="1">
        <f>(Table2[[#This Row],[Day High]]/Table2[[#This Row],[Close Price]])-1</f>
        <v>4.5024763619991859E-3</v>
      </c>
      <c r="AE634" s="1">
        <f>(Table2[[#This Row],[Close Price]]/Table2[[#This Row],[Current Week Low]])-1</f>
        <v>2.3313674898636227E-2</v>
      </c>
      <c r="AF634" s="1">
        <f>(Table2[[#This Row],[Current Week High]]/Table2[[#This Row],[Close Price]])-1</f>
        <v>5.7001350742908574E-2</v>
      </c>
      <c r="AG634" s="1">
        <f>(Table2[[#This Row],[Close Price]]/Table2[[#This Row],[Current Month Low]])-1</f>
        <v>2.3313674898636227E-2</v>
      </c>
      <c r="AH634" s="1">
        <f>(Table2[[#This Row],[Current Month High]]/Table2[[#This Row],[Close Price]])-1</f>
        <v>0.12561909049977493</v>
      </c>
      <c r="AI634">
        <v>13.147230977037299</v>
      </c>
      <c r="AJ634">
        <v>23.9950870924519</v>
      </c>
      <c r="AK634" t="str">
        <f>IF(AND(Table2[[#This Row],[20D EMA]]&gt;Table2[[#This Row],[50D EMA]],Table2[[#This Row],[50D EMA]]&gt;Table2[[#This Row],[200D EMA]]),"Uptrend","Downtrend/NoTrend")</f>
        <v>Uptrend</v>
      </c>
      <c r="AL634">
        <v>0.01</v>
      </c>
      <c r="AM634" t="s">
        <v>3191</v>
      </c>
      <c r="AN634">
        <v>-10.62</v>
      </c>
      <c r="AO634" t="s">
        <v>3190</v>
      </c>
      <c r="AP634">
        <v>-9.1893220674184997E-2</v>
      </c>
      <c r="AQ634">
        <f>(Table2[[#This Row],[Sharpe Ratio]]-AVERAGE(Table2[Sharpe Ratio]))/_xlfn.STDEV.P(Table2[Sharpe Ratio])</f>
        <v>-1.8476024153680817</v>
      </c>
      <c r="AR6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-5.0311197928650673</v>
      </c>
      <c r="AS634">
        <f>_xlfn.RANK.AVG(Table2[[#This Row],[1Y Return vs Nifty Z-Score]],Table2[1Y Return vs Nifty Z-Score])</f>
        <v>665</v>
      </c>
      <c r="AT634">
        <f>_xlfn.RANK.AVG(Table2[[#This Row],[6M Return vs Nifty Z-Score]],Table2[6M Return vs Nifty Z-Score])</f>
        <v>383</v>
      </c>
      <c r="AU634">
        <f>_xlfn.RANK.AVG(Table2[[#This Row],[Sharpe Ratio Z-Score]],Table2[Sharpe Ratio Z-Score])</f>
        <v>712</v>
      </c>
      <c r="AV634">
        <f>(Table2[[#This Row],[Rank 1Y]]+Table2[[#This Row],[Rank 6M]]+Table2[[#This Row],[Rank Sharpe]])/3</f>
        <v>586.66666666666663</v>
      </c>
    </row>
    <row r="635" spans="1:48" x14ac:dyDescent="0.3">
      <c r="A635" t="s">
        <v>1761</v>
      </c>
      <c r="B635" t="s">
        <v>1762</v>
      </c>
      <c r="C635" t="s">
        <v>3151</v>
      </c>
      <c r="D635" t="s">
        <v>190</v>
      </c>
      <c r="E635">
        <v>4640.2733449349998</v>
      </c>
      <c r="F635">
        <v>119.06</v>
      </c>
      <c r="G635">
        <v>-26.465493241047</v>
      </c>
      <c r="H635">
        <f>(Table2[[#This Row],[1Y Return vs Nifty]]-AVERAGE(Table2[1Y Return vs Nifty]))/_xlfn.STDEV.P(Table2[1Y Return vs Nifty])</f>
        <v>-0.85821884024726447</v>
      </c>
      <c r="I635">
        <v>-5.9924890820566903</v>
      </c>
      <c r="J635">
        <f>(Table2[[#This Row],[1M Return vs Nifty]]-AVERAGE(Table2[1M Return vs Nifty]))/_xlfn.STDEV.P(Table2[1M Return vs Nifty])</f>
        <v>-0.66224460129625384</v>
      </c>
      <c r="K635">
        <v>-21.900160727787199</v>
      </c>
      <c r="L635">
        <f>(Table2[[#This Row],[6M Return vs Nifty]]-AVERAGE(Table2[6M Return vs Nifty]))/_xlfn.STDEV.P(Table2[6M Return vs Nifty])</f>
        <v>-0.96208273973345482</v>
      </c>
      <c r="M635">
        <v>2.8991479485855098</v>
      </c>
      <c r="N635">
        <f>(Table2[[#This Row],[1W Return vs Nifty]]-AVERAGE(Table2[1W Return vs Nifty]))/_xlfn.STDEV.P(Table2[1W Return vs Nifty])</f>
        <v>0.6086229968257939</v>
      </c>
      <c r="O635">
        <v>119.02</v>
      </c>
      <c r="P635">
        <v>122.210888956327</v>
      </c>
      <c r="Q635">
        <v>123.158393845916</v>
      </c>
      <c r="R635">
        <v>45.023317630262902</v>
      </c>
      <c r="S635" s="1">
        <f>(Table2[[#This Row],[Close Price]]-Table2[[#This Row],[20D EMA]])/Table2[[#This Row],[20D EMA]]</f>
        <v>3.3607797008911321E-4</v>
      </c>
      <c r="T635" s="1">
        <f>(Table2[[#This Row],[Close Price]]-Table2[[#This Row],[50D EMA]])/Table2[[#This Row],[50D EMA]]</f>
        <v>-2.5782391268367167E-2</v>
      </c>
      <c r="U635" s="1">
        <f>(Table2[[#This Row],[Close Price]]-Table2[[#This Row],[200D EMA]])/Table2[[#This Row],[200D EMA]]</f>
        <v>-3.3277422008633137E-2</v>
      </c>
      <c r="V635">
        <v>0.99393438971778703</v>
      </c>
      <c r="W635">
        <v>113.9</v>
      </c>
      <c r="X635">
        <v>119.85</v>
      </c>
      <c r="Y635">
        <v>113.9</v>
      </c>
      <c r="Z635">
        <v>123.5</v>
      </c>
      <c r="AA635">
        <v>108.66</v>
      </c>
      <c r="AB635">
        <v>123.5</v>
      </c>
      <c r="AC635" s="1">
        <f>(Table2[[#This Row],[Close Price]]/Table2[[#This Row],[Day Low]])-1</f>
        <v>4.5302897278314269E-2</v>
      </c>
      <c r="AD635" s="1">
        <f>(Table2[[#This Row],[Day High]]/Table2[[#This Row],[Close Price]])-1</f>
        <v>6.6353099277673966E-3</v>
      </c>
      <c r="AE635" s="1">
        <f>(Table2[[#This Row],[Close Price]]/Table2[[#This Row],[Current Week Low]])-1</f>
        <v>4.5302897278314269E-2</v>
      </c>
      <c r="AF635" s="1">
        <f>(Table2[[#This Row],[Current Week High]]/Table2[[#This Row],[Close Price]])-1</f>
        <v>3.7292121619351581E-2</v>
      </c>
      <c r="AG635" s="1">
        <f>(Table2[[#This Row],[Close Price]]/Table2[[#This Row],[Current Month Low]])-1</f>
        <v>9.5711393337014616E-2</v>
      </c>
      <c r="AH635" s="1">
        <f>(Table2[[#This Row],[Current Month High]]/Table2[[#This Row],[Close Price]])-1</f>
        <v>3.7292121619351581E-2</v>
      </c>
      <c r="AI635">
        <v>25.701327061985499</v>
      </c>
      <c r="AJ635">
        <v>16.3263312164142</v>
      </c>
      <c r="AK635" t="str">
        <f>IF(AND(Table2[[#This Row],[20D EMA]]&gt;Table2[[#This Row],[50D EMA]],Table2[[#This Row],[50D EMA]]&gt;Table2[[#This Row],[200D EMA]]),"Uptrend","Downtrend/NoTrend")</f>
        <v>Downtrend/NoTrend</v>
      </c>
      <c r="AL635">
        <v>-0.14000000000000001</v>
      </c>
      <c r="AM635" t="s">
        <v>3190</v>
      </c>
      <c r="AN635">
        <v>-0.14000000000000001</v>
      </c>
      <c r="AO635" t="s">
        <v>3190</v>
      </c>
      <c r="AP635">
        <v>6.2804845453859996E-3</v>
      </c>
      <c r="AQ635">
        <f>(Table2[[#This Row],[Sharpe Ratio]]-AVERAGE(Table2[Sharpe Ratio]))/_xlfn.STDEV.P(Table2[Sharpe Ratio])</f>
        <v>-0.69723241283066884</v>
      </c>
      <c r="AR6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5">
        <f>_xlfn.RANK.AVG(Table2[[#This Row],[1Y Return vs Nifty Z-Score]],Table2[1Y Return vs Nifty Z-Score])</f>
        <v>612</v>
      </c>
      <c r="AT635">
        <f>_xlfn.RANK.AVG(Table2[[#This Row],[6M Return vs Nifty Z-Score]],Table2[6M Return vs Nifty Z-Score])</f>
        <v>644</v>
      </c>
      <c r="AU635">
        <f>_xlfn.RANK.AVG(Table2[[#This Row],[Sharpe Ratio Z-Score]],Table2[Sharpe Ratio Z-Score])</f>
        <v>506</v>
      </c>
      <c r="AV635">
        <f>(Table2[[#This Row],[Rank 1Y]]+Table2[[#This Row],[Rank 6M]]+Table2[[#This Row],[Rank Sharpe]])/3</f>
        <v>587.33333333333337</v>
      </c>
    </row>
    <row r="636" spans="1:48" x14ac:dyDescent="0.3">
      <c r="A636" t="s">
        <v>1905</v>
      </c>
      <c r="B636" t="s">
        <v>1906</v>
      </c>
      <c r="C636" t="s">
        <v>3161</v>
      </c>
      <c r="D636" t="s">
        <v>432</v>
      </c>
      <c r="E636">
        <v>3836.3188046400001</v>
      </c>
      <c r="F636">
        <v>23.93</v>
      </c>
      <c r="G636">
        <v>-28.674574188862302</v>
      </c>
      <c r="H636">
        <f>(Table2[[#This Row],[1Y Return vs Nifty]]-AVERAGE(Table2[1Y Return vs Nifty]))/_xlfn.STDEV.P(Table2[1Y Return vs Nifty])</f>
        <v>-0.89585834293523792</v>
      </c>
      <c r="I636">
        <v>4.6184940421347704</v>
      </c>
      <c r="J636">
        <f>(Table2[[#This Row],[1M Return vs Nifty]]-AVERAGE(Table2[1M Return vs Nifty]))/_xlfn.STDEV.P(Table2[1M Return vs Nifty])</f>
        <v>0.55898847558795395</v>
      </c>
      <c r="K636">
        <v>-16.889851702858099</v>
      </c>
      <c r="L636">
        <f>(Table2[[#This Row],[6M Return vs Nifty]]-AVERAGE(Table2[6M Return vs Nifty]))/_xlfn.STDEV.P(Table2[6M Return vs Nifty])</f>
        <v>-0.80295000194459609</v>
      </c>
      <c r="M636">
        <v>-12.2603231392821</v>
      </c>
      <c r="N636">
        <f>(Table2[[#This Row],[1W Return vs Nifty]]-AVERAGE(Table2[1W Return vs Nifty]))/_xlfn.STDEV.P(Table2[1W Return vs Nifty])</f>
        <v>-2.7302676536738932</v>
      </c>
      <c r="O636">
        <v>24.33</v>
      </c>
      <c r="P636">
        <v>23.3222776421443</v>
      </c>
      <c r="Q636">
        <v>23.877343481564601</v>
      </c>
      <c r="R636">
        <v>51.481040144881199</v>
      </c>
      <c r="S636" s="1">
        <f>(Table2[[#This Row],[Close Price]]-Table2[[#This Row],[20D EMA]])/Table2[[#This Row],[20D EMA]]</f>
        <v>-1.6440608302507136E-2</v>
      </c>
      <c r="T636" s="1">
        <f>(Table2[[#This Row],[Close Price]]-Table2[[#This Row],[50D EMA]])/Table2[[#This Row],[50D EMA]]</f>
        <v>2.6057590394066861E-2</v>
      </c>
      <c r="U636" s="1">
        <f>(Table2[[#This Row],[Close Price]]-Table2[[#This Row],[200D EMA]])/Table2[[#This Row],[200D EMA]]</f>
        <v>2.2052921622564029E-3</v>
      </c>
      <c r="V636">
        <v>2.1771679545023002</v>
      </c>
      <c r="W636">
        <v>22.5</v>
      </c>
      <c r="X636">
        <v>25.49</v>
      </c>
      <c r="Y636">
        <v>22.5</v>
      </c>
      <c r="Z636">
        <v>27.19</v>
      </c>
      <c r="AA636">
        <v>19.399999999999999</v>
      </c>
      <c r="AB636">
        <v>29.14</v>
      </c>
      <c r="AC636" s="1">
        <f>(Table2[[#This Row],[Close Price]]/Table2[[#This Row],[Day Low]])-1</f>
        <v>6.3555555555555587E-2</v>
      </c>
      <c r="AD636" s="1">
        <f>(Table2[[#This Row],[Day High]]/Table2[[#This Row],[Close Price]])-1</f>
        <v>6.519013790221484E-2</v>
      </c>
      <c r="AE636" s="1">
        <f>(Table2[[#This Row],[Close Price]]/Table2[[#This Row],[Current Week Low]])-1</f>
        <v>6.3555555555555587E-2</v>
      </c>
      <c r="AF636" s="1">
        <f>(Table2[[#This Row],[Current Week High]]/Table2[[#This Row],[Close Price]])-1</f>
        <v>0.13623067279565415</v>
      </c>
      <c r="AG636" s="1">
        <f>(Table2[[#This Row],[Close Price]]/Table2[[#This Row],[Current Month Low]])-1</f>
        <v>0.23350515463917532</v>
      </c>
      <c r="AH636" s="1">
        <f>(Table2[[#This Row],[Current Month High]]/Table2[[#This Row],[Close Price]])-1</f>
        <v>0.21771834517342259</v>
      </c>
      <c r="AI636">
        <v>88.675302966987005</v>
      </c>
      <c r="AJ636">
        <v>43.293413173652603</v>
      </c>
      <c r="AK636" t="str">
        <f>IF(AND(Table2[[#This Row],[20D EMA]]&gt;Table2[[#This Row],[50D EMA]],Table2[[#This Row],[50D EMA]]&gt;Table2[[#This Row],[200D EMA]]),"Uptrend","Downtrend/NoTrend")</f>
        <v>Downtrend/NoTrend</v>
      </c>
      <c r="AL636">
        <v>0.28000000000000003</v>
      </c>
      <c r="AM636" t="s">
        <v>3191</v>
      </c>
      <c r="AN636">
        <v>1.53</v>
      </c>
      <c r="AO636" t="s">
        <v>3191</v>
      </c>
      <c r="AQ636">
        <f>(Table2[[#This Row],[Sharpe Ratio]]-AVERAGE(Table2[Sharpe Ratio]))/_xlfn.STDEV.P(Table2[Sharpe Ratio])</f>
        <v>-0.77082524510946515</v>
      </c>
      <c r="AR6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6">
        <f>_xlfn.RANK.AVG(Table2[[#This Row],[1Y Return vs Nifty Z-Score]],Table2[1Y Return vs Nifty Z-Score])</f>
        <v>624</v>
      </c>
      <c r="AT636">
        <f>_xlfn.RANK.AVG(Table2[[#This Row],[6M Return vs Nifty Z-Score]],Table2[6M Return vs Nifty Z-Score])</f>
        <v>595</v>
      </c>
      <c r="AU636">
        <f>_xlfn.RANK.AVG(Table2[[#This Row],[Sharpe Ratio Z-Score]],Table2[Sharpe Ratio Z-Score])</f>
        <v>548.5</v>
      </c>
      <c r="AV636">
        <f>(Table2[[#This Row],[Rank 1Y]]+Table2[[#This Row],[Rank 6M]]+Table2[[#This Row],[Rank Sharpe]])/3</f>
        <v>589.16666666666663</v>
      </c>
    </row>
    <row r="637" spans="1:48" x14ac:dyDescent="0.3">
      <c r="A637" t="s">
        <v>498</v>
      </c>
      <c r="B637" t="s">
        <v>499</v>
      </c>
      <c r="C637" t="s">
        <v>3153</v>
      </c>
      <c r="D637" t="s">
        <v>77</v>
      </c>
      <c r="E637">
        <v>42535.692942130001</v>
      </c>
      <c r="F637">
        <v>2285.65</v>
      </c>
      <c r="G637">
        <v>-12.8627775703117</v>
      </c>
      <c r="H637">
        <f>(Table2[[#This Row],[1Y Return vs Nifty]]-AVERAGE(Table2[1Y Return vs Nifty]))/_xlfn.STDEV.P(Table2[1Y Return vs Nifty])</f>
        <v>-0.62644849540828174</v>
      </c>
      <c r="I637">
        <v>-7.3983410583570803</v>
      </c>
      <c r="J637">
        <f>(Table2[[#This Row],[1M Return vs Nifty]]-AVERAGE(Table2[1M Return vs Nifty]))/_xlfn.STDEV.P(Table2[1M Return vs Nifty])</f>
        <v>-0.82404609646090599</v>
      </c>
      <c r="K637">
        <v>-18.232660749991901</v>
      </c>
      <c r="L637">
        <f>(Table2[[#This Row],[6M Return vs Nifty]]-AVERAGE(Table2[6M Return vs Nifty]))/_xlfn.STDEV.P(Table2[6M Return vs Nifty])</f>
        <v>-0.84559904393678609</v>
      </c>
      <c r="M637">
        <v>-2.1328176618959098</v>
      </c>
      <c r="N637">
        <f>(Table2[[#This Row],[1W Return vs Nifty]]-AVERAGE(Table2[1W Return vs Nifty]))/_xlfn.STDEV.P(Table2[1W Return vs Nifty])</f>
        <v>-0.49967311938360626</v>
      </c>
      <c r="O637">
        <v>2364.0300000000002</v>
      </c>
      <c r="P637">
        <v>2411.2929486104299</v>
      </c>
      <c r="Q637">
        <v>2409.3254668151299</v>
      </c>
      <c r="R637">
        <v>23.417563118703999</v>
      </c>
      <c r="S637" s="1">
        <f>(Table2[[#This Row],[Close Price]]-Table2[[#This Row],[20D EMA]])/Table2[[#This Row],[20D EMA]]</f>
        <v>-3.3155247606840903E-2</v>
      </c>
      <c r="T637" s="1">
        <f>(Table2[[#This Row],[Close Price]]-Table2[[#This Row],[50D EMA]])/Table2[[#This Row],[50D EMA]]</f>
        <v>-5.2106049031841947E-2</v>
      </c>
      <c r="U637" s="1">
        <f>(Table2[[#This Row],[Close Price]]-Table2[[#This Row],[200D EMA]])/Table2[[#This Row],[200D EMA]]</f>
        <v>-5.1331988358806285E-2</v>
      </c>
      <c r="V637">
        <v>0.785600077343514</v>
      </c>
      <c r="W637">
        <v>2236.15</v>
      </c>
      <c r="X637">
        <v>2289.65</v>
      </c>
      <c r="Y637">
        <v>2236.15</v>
      </c>
      <c r="Z637">
        <v>2330.4499999999998</v>
      </c>
      <c r="AA637">
        <v>2236.15</v>
      </c>
      <c r="AB637">
        <v>2519.4</v>
      </c>
      <c r="AC637" s="1">
        <f>(Table2[[#This Row],[Close Price]]/Table2[[#This Row],[Day Low]])-1</f>
        <v>2.2136260984281009E-2</v>
      </c>
      <c r="AD637" s="1">
        <f>(Table2[[#This Row],[Day High]]/Table2[[#This Row],[Close Price]])-1</f>
        <v>1.750049220134331E-3</v>
      </c>
      <c r="AE637" s="1">
        <f>(Table2[[#This Row],[Close Price]]/Table2[[#This Row],[Current Week Low]])-1</f>
        <v>2.2136260984281009E-2</v>
      </c>
      <c r="AF637" s="1">
        <f>(Table2[[#This Row],[Current Week High]]/Table2[[#This Row],[Close Price]])-1</f>
        <v>1.9600551265504196E-2</v>
      </c>
      <c r="AG637" s="1">
        <f>(Table2[[#This Row],[Close Price]]/Table2[[#This Row],[Current Month Low]])-1</f>
        <v>2.2136260984281009E-2</v>
      </c>
      <c r="AH637" s="1">
        <f>(Table2[[#This Row],[Current Month High]]/Table2[[#This Row],[Close Price]])-1</f>
        <v>0.10226850130159915</v>
      </c>
      <c r="AI637">
        <v>24.428499551549798</v>
      </c>
      <c r="AJ637">
        <v>26.769273433166902</v>
      </c>
      <c r="AK637" t="str">
        <f>IF(AND(Table2[[#This Row],[20D EMA]]&gt;Table2[[#This Row],[50D EMA]],Table2[[#This Row],[50D EMA]]&gt;Table2[[#This Row],[200D EMA]]),"Uptrend","Downtrend/NoTrend")</f>
        <v>Downtrend/NoTrend</v>
      </c>
      <c r="AL637">
        <v>-0.09</v>
      </c>
      <c r="AM637" t="s">
        <v>3190</v>
      </c>
      <c r="AN637">
        <v>-8.9700000000000006</v>
      </c>
      <c r="AO637" t="s">
        <v>3190</v>
      </c>
      <c r="AP637">
        <v>-2.8181566031659999E-2</v>
      </c>
      <c r="AQ637">
        <f>(Table2[[#This Row],[Sharpe Ratio]]-AVERAGE(Table2[Sharpe Ratio]))/_xlfn.STDEV.P(Table2[Sharpe Ratio])</f>
        <v>-1.1010483747635975</v>
      </c>
      <c r="AR6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7">
        <f>_xlfn.RANK.AVG(Table2[[#This Row],[1Y Return vs Nifty Z-Score]],Table2[1Y Return vs Nifty Z-Score])</f>
        <v>530</v>
      </c>
      <c r="AT637">
        <f>_xlfn.RANK.AVG(Table2[[#This Row],[6M Return vs Nifty Z-Score]],Table2[6M Return vs Nifty Z-Score])</f>
        <v>612</v>
      </c>
      <c r="AU637">
        <f>_xlfn.RANK.AVG(Table2[[#This Row],[Sharpe Ratio Z-Score]],Table2[Sharpe Ratio Z-Score])</f>
        <v>631</v>
      </c>
      <c r="AV637">
        <f>(Table2[[#This Row],[Rank 1Y]]+Table2[[#This Row],[Rank 6M]]+Table2[[#This Row],[Rank Sharpe]])/3</f>
        <v>591</v>
      </c>
    </row>
    <row r="638" spans="1:48" x14ac:dyDescent="0.3">
      <c r="A638" t="s">
        <v>534</v>
      </c>
      <c r="B638" t="s">
        <v>535</v>
      </c>
      <c r="C638" t="s">
        <v>3151</v>
      </c>
      <c r="D638" t="s">
        <v>190</v>
      </c>
      <c r="E638">
        <v>40294.605137400002</v>
      </c>
      <c r="F638">
        <v>637.29999999999995</v>
      </c>
      <c r="G638">
        <v>-12.2592501645158</v>
      </c>
      <c r="H638">
        <f>(Table2[[#This Row],[1Y Return vs Nifty]]-AVERAGE(Table2[1Y Return vs Nifty]))/_xlfn.STDEV.P(Table2[1Y Return vs Nifty])</f>
        <v>-0.61616527267930643</v>
      </c>
      <c r="I638">
        <v>-10.536533251125</v>
      </c>
      <c r="J638">
        <f>(Table2[[#This Row],[1M Return vs Nifty]]-AVERAGE(Table2[1M Return vs Nifty]))/_xlfn.STDEV.P(Table2[1M Return vs Nifty])</f>
        <v>-1.1852250807805134</v>
      </c>
      <c r="K638">
        <v>-18.927848709334199</v>
      </c>
      <c r="L638">
        <f>(Table2[[#This Row],[6M Return vs Nifty]]-AVERAGE(Table2[6M Return vs Nifty]))/_xlfn.STDEV.P(Table2[6M Return vs Nifty])</f>
        <v>-0.86767895212160218</v>
      </c>
      <c r="M638">
        <v>-3.5052551657570699</v>
      </c>
      <c r="N638">
        <f>(Table2[[#This Row],[1W Return vs Nifty]]-AVERAGE(Table2[1W Return vs Nifty]))/_xlfn.STDEV.P(Table2[1W Return vs Nifty])</f>
        <v>-0.80195403165794976</v>
      </c>
      <c r="O638">
        <v>682.81</v>
      </c>
      <c r="P638">
        <v>692.67305414098701</v>
      </c>
      <c r="Q638">
        <v>657.58033973219699</v>
      </c>
      <c r="R638">
        <v>21.390130987865</v>
      </c>
      <c r="S638" s="1">
        <f>(Table2[[#This Row],[Close Price]]-Table2[[#This Row],[20D EMA]])/Table2[[#This Row],[20D EMA]]</f>
        <v>-6.6651044946617652E-2</v>
      </c>
      <c r="T638" s="1">
        <f>(Table2[[#This Row],[Close Price]]-Table2[[#This Row],[50D EMA]])/Table2[[#This Row],[50D EMA]]</f>
        <v>-7.9941111914130267E-2</v>
      </c>
      <c r="U638" s="1">
        <f>(Table2[[#This Row],[Close Price]]-Table2[[#This Row],[200D EMA]])/Table2[[#This Row],[200D EMA]]</f>
        <v>-3.084085473184358E-2</v>
      </c>
      <c r="V638">
        <v>0.99731468245890997</v>
      </c>
      <c r="W638">
        <v>635</v>
      </c>
      <c r="X638">
        <v>653.70000000000005</v>
      </c>
      <c r="Y638">
        <v>635</v>
      </c>
      <c r="Z638">
        <v>669.95</v>
      </c>
      <c r="AA638">
        <v>635</v>
      </c>
      <c r="AB638">
        <v>745.7</v>
      </c>
      <c r="AC638" s="1">
        <f>(Table2[[#This Row],[Close Price]]/Table2[[#This Row],[Day Low]])-1</f>
        <v>3.6220472440944285E-3</v>
      </c>
      <c r="AD638" s="1">
        <f>(Table2[[#This Row],[Day High]]/Table2[[#This Row],[Close Price]])-1</f>
        <v>2.5733563470893062E-2</v>
      </c>
      <c r="AE638" s="1">
        <f>(Table2[[#This Row],[Close Price]]/Table2[[#This Row],[Current Week Low]])-1</f>
        <v>3.6220472440944285E-3</v>
      </c>
      <c r="AF638" s="1">
        <f>(Table2[[#This Row],[Current Week High]]/Table2[[#This Row],[Close Price]])-1</f>
        <v>5.1231758983210529E-2</v>
      </c>
      <c r="AG638" s="1">
        <f>(Table2[[#This Row],[Close Price]]/Table2[[#This Row],[Current Month Low]])-1</f>
        <v>3.6220472440944285E-3</v>
      </c>
      <c r="AH638" s="1">
        <f>(Table2[[#This Row],[Current Month High]]/Table2[[#This Row],[Close Price]])-1</f>
        <v>0.17009257806370637</v>
      </c>
      <c r="AI638">
        <v>20.6103875725717</v>
      </c>
      <c r="AJ638">
        <v>30.567506658471601</v>
      </c>
      <c r="AK638" t="str">
        <f>IF(AND(Table2[[#This Row],[20D EMA]]&gt;Table2[[#This Row],[50D EMA]],Table2[[#This Row],[50D EMA]]&gt;Table2[[#This Row],[200D EMA]]),"Uptrend","Downtrend/NoTrend")</f>
        <v>Downtrend/NoTrend</v>
      </c>
      <c r="AL638">
        <v>0</v>
      </c>
      <c r="AM638" t="s">
        <v>3192</v>
      </c>
      <c r="AN638">
        <v>-12.82</v>
      </c>
      <c r="AO638" t="s">
        <v>3190</v>
      </c>
      <c r="AP638">
        <v>-2.0610384720773998E-2</v>
      </c>
      <c r="AQ638">
        <f>(Table2[[#This Row],[Sharpe Ratio]]-AVERAGE(Table2[Sharpe Ratio]))/_xlfn.STDEV.P(Table2[Sharpe Ratio])</f>
        <v>-1.0123315452995829</v>
      </c>
      <c r="AR6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8">
        <f>_xlfn.RANK.AVG(Table2[[#This Row],[1Y Return vs Nifty Z-Score]],Table2[1Y Return vs Nifty Z-Score])</f>
        <v>528</v>
      </c>
      <c r="AT638">
        <f>_xlfn.RANK.AVG(Table2[[#This Row],[6M Return vs Nifty Z-Score]],Table2[6M Return vs Nifty Z-Score])</f>
        <v>622</v>
      </c>
      <c r="AU638">
        <f>_xlfn.RANK.AVG(Table2[[#This Row],[Sharpe Ratio Z-Score]],Table2[Sharpe Ratio Z-Score])</f>
        <v>625</v>
      </c>
      <c r="AV638">
        <f>(Table2[[#This Row],[Rank 1Y]]+Table2[[#This Row],[Rank 6M]]+Table2[[#This Row],[Rank Sharpe]])/3</f>
        <v>591.66666666666663</v>
      </c>
    </row>
    <row r="639" spans="1:48" x14ac:dyDescent="0.3">
      <c r="A639" t="s">
        <v>93</v>
      </c>
      <c r="B639" t="s">
        <v>94</v>
      </c>
      <c r="C639" t="s">
        <v>3155</v>
      </c>
      <c r="D639" t="s">
        <v>95</v>
      </c>
      <c r="E639">
        <v>292954.74382541497</v>
      </c>
      <c r="F639">
        <v>2992.15</v>
      </c>
      <c r="G639">
        <v>-29.716417036547298</v>
      </c>
      <c r="H639">
        <f>(Table2[[#This Row],[1Y Return vs Nifty]]-AVERAGE(Table2[1Y Return vs Nifty]))/_xlfn.STDEV.P(Table2[1Y Return vs Nifty])</f>
        <v>-0.91360981859060808</v>
      </c>
      <c r="I639">
        <v>-5.6920395373433799</v>
      </c>
      <c r="J639">
        <f>(Table2[[#This Row],[1M Return vs Nifty]]-AVERAGE(Table2[1M Return vs Nifty]))/_xlfn.STDEV.P(Table2[1M Return vs Nifty])</f>
        <v>-0.62766543764626415</v>
      </c>
      <c r="K639">
        <v>-6.4248353171958597</v>
      </c>
      <c r="L639">
        <f>(Table2[[#This Row],[6M Return vs Nifty]]-AVERAGE(Table2[6M Return vs Nifty]))/_xlfn.STDEV.P(Table2[6M Return vs Nifty])</f>
        <v>-0.47056996307478505</v>
      </c>
      <c r="M639">
        <v>0.91323792102107604</v>
      </c>
      <c r="N639">
        <f>(Table2[[#This Row],[1W Return vs Nifty]]-AVERAGE(Table2[1W Return vs Nifty]))/_xlfn.STDEV.P(Table2[1W Return vs Nifty])</f>
        <v>0.17122406744789775</v>
      </c>
      <c r="O639">
        <v>3121.01</v>
      </c>
      <c r="P639">
        <v>3135.0593801359801</v>
      </c>
      <c r="Q639">
        <v>3059.4718222329998</v>
      </c>
      <c r="R639">
        <v>33.654785696483899</v>
      </c>
      <c r="S639" s="1">
        <f>(Table2[[#This Row],[Close Price]]-Table2[[#This Row],[20D EMA]])/Table2[[#This Row],[20D EMA]]</f>
        <v>-4.1287916411674466E-2</v>
      </c>
      <c r="T639" s="1">
        <f>(Table2[[#This Row],[Close Price]]-Table2[[#This Row],[50D EMA]])/Table2[[#This Row],[50D EMA]]</f>
        <v>-4.5584265816930529E-2</v>
      </c>
      <c r="U639" s="1">
        <f>(Table2[[#This Row],[Close Price]]-Table2[[#This Row],[200D EMA]])/Table2[[#This Row],[200D EMA]]</f>
        <v>-2.2004393615844414E-2</v>
      </c>
      <c r="V639">
        <v>0.77548754726001001</v>
      </c>
      <c r="W639">
        <v>2980.6</v>
      </c>
      <c r="X639">
        <v>3069</v>
      </c>
      <c r="Y639">
        <v>2980.6</v>
      </c>
      <c r="Z639">
        <v>3103.55</v>
      </c>
      <c r="AA639">
        <v>2980.6</v>
      </c>
      <c r="AB639">
        <v>3328.95</v>
      </c>
      <c r="AC639" s="1">
        <f>(Table2[[#This Row],[Close Price]]/Table2[[#This Row],[Day Low]])-1</f>
        <v>3.8750587130109704E-3</v>
      </c>
      <c r="AD639" s="1">
        <f>(Table2[[#This Row],[Day High]]/Table2[[#This Row],[Close Price]])-1</f>
        <v>2.5683872800494667E-2</v>
      </c>
      <c r="AE639" s="1">
        <f>(Table2[[#This Row],[Close Price]]/Table2[[#This Row],[Current Week Low]])-1</f>
        <v>3.8750587130109704E-3</v>
      </c>
      <c r="AF639" s="1">
        <f>(Table2[[#This Row],[Current Week High]]/Table2[[#This Row],[Close Price]])-1</f>
        <v>3.7230753805791883E-2</v>
      </c>
      <c r="AG639" s="1">
        <f>(Table2[[#This Row],[Close Price]]/Table2[[#This Row],[Current Month Low]])-1</f>
        <v>3.8750587130109704E-3</v>
      </c>
      <c r="AH639" s="1">
        <f>(Table2[[#This Row],[Current Month High]]/Table2[[#This Row],[Close Price]])-1</f>
        <v>0.11256120181140639</v>
      </c>
      <c r="AI639">
        <v>14.397673913406701</v>
      </c>
      <c r="AJ639">
        <v>12.0613460170031</v>
      </c>
      <c r="AK639" t="str">
        <f>IF(AND(Table2[[#This Row],[20D EMA]]&gt;Table2[[#This Row],[50D EMA]],Table2[[#This Row],[50D EMA]]&gt;Table2[[#This Row],[200D EMA]]),"Uptrend","Downtrend/NoTrend")</f>
        <v>Downtrend/NoTrend</v>
      </c>
      <c r="AL639">
        <v>0.01</v>
      </c>
      <c r="AM639" t="s">
        <v>3191</v>
      </c>
      <c r="AN639">
        <v>-8.6999999999999993</v>
      </c>
      <c r="AO639" t="s">
        <v>3190</v>
      </c>
      <c r="AP639">
        <v>-4.7623534107436E-2</v>
      </c>
      <c r="AQ639">
        <f>(Table2[[#This Row],[Sharpe Ratio]]-AVERAGE(Table2[Sharpe Ratio]))/_xlfn.STDEV.P(Table2[Sharpe Ratio])</f>
        <v>-1.3288635195077134</v>
      </c>
      <c r="AR6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39">
        <f>_xlfn.RANK.AVG(Table2[[#This Row],[1Y Return vs Nifty Z-Score]],Table2[1Y Return vs Nifty Z-Score])</f>
        <v>635</v>
      </c>
      <c r="AT639">
        <f>_xlfn.RANK.AVG(Table2[[#This Row],[6M Return vs Nifty Z-Score]],Table2[6M Return vs Nifty Z-Score])</f>
        <v>479</v>
      </c>
      <c r="AU639">
        <f>_xlfn.RANK.AVG(Table2[[#This Row],[Sharpe Ratio Z-Score]],Table2[Sharpe Ratio Z-Score])</f>
        <v>663</v>
      </c>
      <c r="AV639">
        <f>(Table2[[#This Row],[Rank 1Y]]+Table2[[#This Row],[Rank 6M]]+Table2[[#This Row],[Rank Sharpe]])/3</f>
        <v>592.33333333333337</v>
      </c>
    </row>
    <row r="640" spans="1:48" x14ac:dyDescent="0.3">
      <c r="A640" t="s">
        <v>567</v>
      </c>
      <c r="B640" t="s">
        <v>568</v>
      </c>
      <c r="C640" t="s">
        <v>3143</v>
      </c>
      <c r="D640" t="s">
        <v>181</v>
      </c>
      <c r="E640">
        <v>35318.540364</v>
      </c>
      <c r="F640">
        <v>451.7</v>
      </c>
      <c r="G640">
        <v>-32.390685282285702</v>
      </c>
      <c r="H640">
        <f>(Table2[[#This Row],[1Y Return vs Nifty]]-AVERAGE(Table2[1Y Return vs Nifty]))/_xlfn.STDEV.P(Table2[1Y Return vs Nifty])</f>
        <v>-0.95917543126015725</v>
      </c>
      <c r="I640">
        <v>-5.6048262768211803</v>
      </c>
      <c r="J640">
        <f>(Table2[[#This Row],[1M Return vs Nifty]]-AVERAGE(Table2[1M Return vs Nifty]))/_xlfn.STDEV.P(Table2[1M Return vs Nifty])</f>
        <v>-0.61762793996616627</v>
      </c>
      <c r="K640">
        <v>-9.7013354608951392</v>
      </c>
      <c r="L640">
        <f>(Table2[[#This Row],[6M Return vs Nifty]]-AVERAGE(Table2[6M Return vs Nifty]))/_xlfn.STDEV.P(Table2[6M Return vs Nifty])</f>
        <v>-0.57463508872635771</v>
      </c>
      <c r="M640">
        <v>-6.2874716094037604</v>
      </c>
      <c r="N640">
        <f>(Table2[[#This Row],[1W Return vs Nifty]]-AVERAGE(Table2[1W Return vs Nifty]))/_xlfn.STDEV.P(Table2[1W Return vs Nifty])</f>
        <v>-1.4147403496973032</v>
      </c>
      <c r="O640">
        <v>526.25</v>
      </c>
      <c r="P640">
        <v>531.02765715283795</v>
      </c>
      <c r="Q640">
        <v>493.84164921220201</v>
      </c>
      <c r="R640">
        <v>24.272785769301102</v>
      </c>
      <c r="S640" s="1">
        <f>(Table2[[#This Row],[Close Price]]-Table2[[#This Row],[20D EMA]])/Table2[[#This Row],[20D EMA]]</f>
        <v>-0.14166270783847984</v>
      </c>
      <c r="T640" s="1">
        <f>(Table2[[#This Row],[Close Price]]-Table2[[#This Row],[50D EMA]])/Table2[[#This Row],[50D EMA]]</f>
        <v>-0.14938517059198336</v>
      </c>
      <c r="U640" s="1">
        <f>(Table2[[#This Row],[Close Price]]-Table2[[#This Row],[200D EMA]])/Table2[[#This Row],[200D EMA]]</f>
        <v>-8.5334335974756773E-2</v>
      </c>
      <c r="V640">
        <v>1.47412233798211</v>
      </c>
      <c r="W640">
        <v>439.35</v>
      </c>
      <c r="X640">
        <v>486.55</v>
      </c>
      <c r="Y640">
        <v>439.35</v>
      </c>
      <c r="Z640">
        <v>540</v>
      </c>
      <c r="AA640">
        <v>439.35</v>
      </c>
      <c r="AB640">
        <v>569.54999999999995</v>
      </c>
      <c r="AC640" s="1">
        <f>(Table2[[#This Row],[Close Price]]/Table2[[#This Row],[Day Low]])-1</f>
        <v>2.8109707522476324E-2</v>
      </c>
      <c r="AD640" s="1">
        <f>(Table2[[#This Row],[Day High]]/Table2[[#This Row],[Close Price]])-1</f>
        <v>7.7152977640026599E-2</v>
      </c>
      <c r="AE640" s="1">
        <f>(Table2[[#This Row],[Close Price]]/Table2[[#This Row],[Current Week Low]])-1</f>
        <v>2.8109707522476324E-2</v>
      </c>
      <c r="AF640" s="1">
        <f>(Table2[[#This Row],[Current Week High]]/Table2[[#This Row],[Close Price]])-1</f>
        <v>0.19548372813814474</v>
      </c>
      <c r="AG640" s="1">
        <f>(Table2[[#This Row],[Close Price]]/Table2[[#This Row],[Current Month Low]])-1</f>
        <v>2.8109707522476324E-2</v>
      </c>
      <c r="AH640" s="1">
        <f>(Table2[[#This Row],[Current Month High]]/Table2[[#This Row],[Close Price]])-1</f>
        <v>0.26090325437237105</v>
      </c>
      <c r="AI640">
        <v>26.267434137702001</v>
      </c>
      <c r="AJ640">
        <v>20.228906042054799</v>
      </c>
      <c r="AK640" t="str">
        <f>IF(AND(Table2[[#This Row],[20D EMA]]&gt;Table2[[#This Row],[50D EMA]],Table2[[#This Row],[50D EMA]]&gt;Table2[[#This Row],[200D EMA]]),"Uptrend","Downtrend/NoTrend")</f>
        <v>Downtrend/NoTrend</v>
      </c>
      <c r="AL640">
        <v>-0.12</v>
      </c>
      <c r="AM640" t="s">
        <v>3190</v>
      </c>
      <c r="AN640">
        <v>-19.11</v>
      </c>
      <c r="AO640" t="s">
        <v>3190</v>
      </c>
      <c r="AP640">
        <v>-2.010699356633E-2</v>
      </c>
      <c r="AQ640">
        <f>(Table2[[#This Row],[Sharpe Ratio]]-AVERAGE(Table2[Sharpe Ratio]))/_xlfn.STDEV.P(Table2[Sharpe Ratio])</f>
        <v>-1.0064329588876724</v>
      </c>
      <c r="AR6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0">
        <f>_xlfn.RANK.AVG(Table2[[#This Row],[1Y Return vs Nifty Z-Score]],Table2[1Y Return vs Nifty Z-Score])</f>
        <v>646</v>
      </c>
      <c r="AT640">
        <f>_xlfn.RANK.AVG(Table2[[#This Row],[6M Return vs Nifty Z-Score]],Table2[6M Return vs Nifty Z-Score])</f>
        <v>512</v>
      </c>
      <c r="AU640">
        <f>_xlfn.RANK.AVG(Table2[[#This Row],[Sharpe Ratio Z-Score]],Table2[Sharpe Ratio Z-Score])</f>
        <v>622</v>
      </c>
      <c r="AV640">
        <f>(Table2[[#This Row],[Rank 1Y]]+Table2[[#This Row],[Rank 6M]]+Table2[[#This Row],[Rank Sharpe]])/3</f>
        <v>593.33333333333337</v>
      </c>
    </row>
    <row r="641" spans="1:48" x14ac:dyDescent="0.3">
      <c r="A641" t="s">
        <v>494</v>
      </c>
      <c r="B641" t="s">
        <v>495</v>
      </c>
      <c r="C641" t="s">
        <v>3144</v>
      </c>
      <c r="D641" t="s">
        <v>21</v>
      </c>
      <c r="E641">
        <v>42996.807494699999</v>
      </c>
      <c r="F641">
        <v>1060.0999999999999</v>
      </c>
      <c r="G641">
        <v>-45.609277392306701</v>
      </c>
      <c r="H641">
        <f>(Table2[[#This Row],[1Y Return vs Nifty]]-AVERAGE(Table2[1Y Return vs Nifty]))/_xlfn.STDEV.P(Table2[1Y Return vs Nifty])</f>
        <v>-1.184400873428046</v>
      </c>
      <c r="I641">
        <v>-2.4912928919731799E-2</v>
      </c>
      <c r="J641">
        <f>(Table2[[#This Row],[1M Return vs Nifty]]-AVERAGE(Table2[1M Return vs Nifty]))/_xlfn.STDEV.P(Table2[1M Return vs Nifty])</f>
        <v>2.4572190488210549E-2</v>
      </c>
      <c r="K641">
        <v>-11.9601974173817</v>
      </c>
      <c r="L641">
        <f>(Table2[[#This Row],[6M Return vs Nifty]]-AVERAGE(Table2[6M Return vs Nifty]))/_xlfn.STDEV.P(Table2[6M Return vs Nifty])</f>
        <v>-0.64637894437164711</v>
      </c>
      <c r="M641">
        <v>0.26248982645297297</v>
      </c>
      <c r="N641">
        <f>(Table2[[#This Row],[1W Return vs Nifty]]-AVERAGE(Table2[1W Return vs Nifty]))/_xlfn.STDEV.P(Table2[1W Return vs Nifty])</f>
        <v>2.7896063707527358E-2</v>
      </c>
      <c r="O641">
        <v>1065.82</v>
      </c>
      <c r="P641">
        <v>1059.5830145545399</v>
      </c>
      <c r="Q641">
        <v>1079.64933095694</v>
      </c>
      <c r="R641">
        <v>47.412497933805398</v>
      </c>
      <c r="S641" s="1">
        <f>(Table2[[#This Row],[Close Price]]-Table2[[#This Row],[20D EMA]])/Table2[[#This Row],[20D EMA]]</f>
        <v>-5.3667598656433804E-3</v>
      </c>
      <c r="T641" s="1">
        <f>(Table2[[#This Row],[Close Price]]-Table2[[#This Row],[50D EMA]])/Table2[[#This Row],[50D EMA]]</f>
        <v>4.8791405520724485E-4</v>
      </c>
      <c r="U641" s="1">
        <f>(Table2[[#This Row],[Close Price]]-Table2[[#This Row],[200D EMA]])/Table2[[#This Row],[200D EMA]]</f>
        <v>-1.810711163004447E-2</v>
      </c>
      <c r="V641">
        <v>0.48426281983434399</v>
      </c>
      <c r="W641">
        <v>1044.55</v>
      </c>
      <c r="X641">
        <v>1067.45</v>
      </c>
      <c r="Y641">
        <v>1042</v>
      </c>
      <c r="Z641">
        <v>1087.8499999999999</v>
      </c>
      <c r="AA641">
        <v>1016.5</v>
      </c>
      <c r="AB641">
        <v>1112</v>
      </c>
      <c r="AC641" s="1">
        <f>(Table2[[#This Row],[Close Price]]/Table2[[#This Row],[Day Low]])-1</f>
        <v>1.4886793355990635E-2</v>
      </c>
      <c r="AD641" s="1">
        <f>(Table2[[#This Row],[Day High]]/Table2[[#This Row],[Close Price]])-1</f>
        <v>6.9333081784739292E-3</v>
      </c>
      <c r="AE641" s="1">
        <f>(Table2[[#This Row],[Close Price]]/Table2[[#This Row],[Current Week Low]])-1</f>
        <v>1.737044145873301E-2</v>
      </c>
      <c r="AF641" s="1">
        <f>(Table2[[#This Row],[Current Week High]]/Table2[[#This Row],[Close Price]])-1</f>
        <v>2.6176775775870187E-2</v>
      </c>
      <c r="AG641" s="1">
        <f>(Table2[[#This Row],[Close Price]]/Table2[[#This Row],[Current Month Low]])-1</f>
        <v>4.2892277422528213E-2</v>
      </c>
      <c r="AH641" s="1">
        <f>(Table2[[#This Row],[Current Month High]]/Table2[[#This Row],[Close Price]])-1</f>
        <v>4.8957645505141034E-2</v>
      </c>
      <c r="AI641">
        <v>32.063012923309103</v>
      </c>
      <c r="AJ641">
        <v>9.2773940830842108</v>
      </c>
      <c r="AK641" t="str">
        <f>IF(AND(Table2[[#This Row],[20D EMA]]&gt;Table2[[#This Row],[50D EMA]],Table2[[#This Row],[50D EMA]]&gt;Table2[[#This Row],[200D EMA]]),"Uptrend","Downtrend/NoTrend")</f>
        <v>Downtrend/NoTrend</v>
      </c>
      <c r="AL641">
        <v>0.03</v>
      </c>
      <c r="AM641" t="s">
        <v>3191</v>
      </c>
      <c r="AN641">
        <v>-3.12</v>
      </c>
      <c r="AO641" t="s">
        <v>3190</v>
      </c>
      <c r="AQ641">
        <f>(Table2[[#This Row],[Sharpe Ratio]]-AVERAGE(Table2[Sharpe Ratio]))/_xlfn.STDEV.P(Table2[Sharpe Ratio])</f>
        <v>-0.77082524510946515</v>
      </c>
      <c r="AR6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1">
        <f>_xlfn.RANK.AVG(Table2[[#This Row],[1Y Return vs Nifty Z-Score]],Table2[1Y Return vs Nifty Z-Score])</f>
        <v>697</v>
      </c>
      <c r="AT641">
        <f>_xlfn.RANK.AVG(Table2[[#This Row],[6M Return vs Nifty Z-Score]],Table2[6M Return vs Nifty Z-Score])</f>
        <v>535</v>
      </c>
      <c r="AU641">
        <f>_xlfn.RANK.AVG(Table2[[#This Row],[Sharpe Ratio Z-Score]],Table2[Sharpe Ratio Z-Score])</f>
        <v>548.5</v>
      </c>
      <c r="AV641">
        <f>(Table2[[#This Row],[Rank 1Y]]+Table2[[#This Row],[Rank 6M]]+Table2[[#This Row],[Rank Sharpe]])/3</f>
        <v>593.5</v>
      </c>
    </row>
    <row r="642" spans="1:48" x14ac:dyDescent="0.3">
      <c r="A642" t="s">
        <v>376</v>
      </c>
      <c r="B642" t="s">
        <v>377</v>
      </c>
      <c r="C642" t="s">
        <v>3155</v>
      </c>
      <c r="D642" t="s">
        <v>95</v>
      </c>
      <c r="E642">
        <v>65068.906474935</v>
      </c>
      <c r="F642">
        <v>556.35</v>
      </c>
      <c r="G642">
        <v>-29.1435358453341</v>
      </c>
      <c r="H642">
        <f>(Table2[[#This Row],[1Y Return vs Nifty]]-AVERAGE(Table2[1Y Return vs Nifty]))/_xlfn.STDEV.P(Table2[1Y Return vs Nifty])</f>
        <v>-0.90384876245643453</v>
      </c>
      <c r="I642">
        <v>-7.9129595652901497</v>
      </c>
      <c r="J642">
        <f>(Table2[[#This Row],[1M Return vs Nifty]]-AVERAGE(Table2[1M Return vs Nifty]))/_xlfn.STDEV.P(Table2[1M Return vs Nifty])</f>
        <v>-0.88327426931612552</v>
      </c>
      <c r="K642">
        <v>-5.1536025776502301</v>
      </c>
      <c r="L642">
        <f>(Table2[[#This Row],[6M Return vs Nifty]]-AVERAGE(Table2[6M Return vs Nifty]))/_xlfn.STDEV.P(Table2[6M Return vs Nifty])</f>
        <v>-0.4301942606571903</v>
      </c>
      <c r="M642">
        <v>-1.66327804034696</v>
      </c>
      <c r="N642">
        <f>(Table2[[#This Row],[1W Return vs Nifty]]-AVERAGE(Table2[1W Return vs Nifty]))/_xlfn.STDEV.P(Table2[1W Return vs Nifty])</f>
        <v>-0.39625648674899933</v>
      </c>
      <c r="O642">
        <v>581.89</v>
      </c>
      <c r="P642">
        <v>578.73022765333496</v>
      </c>
      <c r="Q642">
        <v>555.32504392724695</v>
      </c>
      <c r="R642">
        <v>27.906913302889201</v>
      </c>
      <c r="S642" s="1">
        <f>(Table2[[#This Row],[Close Price]]-Table2[[#This Row],[20D EMA]])/Table2[[#This Row],[20D EMA]]</f>
        <v>-4.3891457148258199E-2</v>
      </c>
      <c r="T642" s="1">
        <f>(Table2[[#This Row],[Close Price]]-Table2[[#This Row],[50D EMA]])/Table2[[#This Row],[50D EMA]]</f>
        <v>-3.8671260950172655E-2</v>
      </c>
      <c r="U642" s="1">
        <f>(Table2[[#This Row],[Close Price]]-Table2[[#This Row],[200D EMA]])/Table2[[#This Row],[200D EMA]]</f>
        <v>1.8456867450180223E-3</v>
      </c>
      <c r="V642">
        <v>0.66843431586399205</v>
      </c>
      <c r="W642">
        <v>549.04999999999995</v>
      </c>
      <c r="X642">
        <v>558.35</v>
      </c>
      <c r="Y642">
        <v>549.04999999999995</v>
      </c>
      <c r="Z642">
        <v>588.6</v>
      </c>
      <c r="AA642">
        <v>549.04999999999995</v>
      </c>
      <c r="AB642">
        <v>624</v>
      </c>
      <c r="AC642" s="1">
        <f>(Table2[[#This Row],[Close Price]]/Table2[[#This Row],[Day Low]])-1</f>
        <v>1.3295692559876171E-2</v>
      </c>
      <c r="AD642" s="1">
        <f>(Table2[[#This Row],[Day High]]/Table2[[#This Row],[Close Price]])-1</f>
        <v>3.5948593511279103E-3</v>
      </c>
      <c r="AE642" s="1">
        <f>(Table2[[#This Row],[Close Price]]/Table2[[#This Row],[Current Week Low]])-1</f>
        <v>1.3295692559876171E-2</v>
      </c>
      <c r="AF642" s="1">
        <f>(Table2[[#This Row],[Current Week High]]/Table2[[#This Row],[Close Price]])-1</f>
        <v>5.7967107036937193E-2</v>
      </c>
      <c r="AG642" s="1">
        <f>(Table2[[#This Row],[Close Price]]/Table2[[#This Row],[Current Month Low]])-1</f>
        <v>1.3295692559876171E-2</v>
      </c>
      <c r="AH642" s="1">
        <f>(Table2[[#This Row],[Current Month High]]/Table2[[#This Row],[Close Price]])-1</f>
        <v>0.1215961175519007</v>
      </c>
      <c r="AI642">
        <v>13.1481980767502</v>
      </c>
      <c r="AJ642">
        <v>26.731207289293799</v>
      </c>
      <c r="AK642" t="str">
        <f>IF(AND(Table2[[#This Row],[20D EMA]]&gt;Table2[[#This Row],[50D EMA]],Table2[[#This Row],[50D EMA]]&gt;Table2[[#This Row],[200D EMA]]),"Uptrend","Downtrend/NoTrend")</f>
        <v>Uptrend</v>
      </c>
      <c r="AL642">
        <v>0.04</v>
      </c>
      <c r="AM642" t="s">
        <v>3191</v>
      </c>
      <c r="AN642">
        <v>-10.220000000000001</v>
      </c>
      <c r="AO642" t="s">
        <v>3190</v>
      </c>
      <c r="AP642">
        <v>-6.5631752870819002E-2</v>
      </c>
      <c r="AQ642">
        <f>(Table2[[#This Row],[Sharpe Ratio]]-AVERAGE(Table2[Sharpe Ratio]))/_xlfn.STDEV.P(Table2[Sharpe Ratio])</f>
        <v>-1.5398784202715627</v>
      </c>
      <c r="AR6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-4.153452199450312</v>
      </c>
      <c r="AS642">
        <f>_xlfn.RANK.AVG(Table2[[#This Row],[1Y Return vs Nifty Z-Score]],Table2[1Y Return vs Nifty Z-Score])</f>
        <v>629</v>
      </c>
      <c r="AT642">
        <f>_xlfn.RANK.AVG(Table2[[#This Row],[6M Return vs Nifty Z-Score]],Table2[6M Return vs Nifty Z-Score])</f>
        <v>469</v>
      </c>
      <c r="AU642">
        <f>_xlfn.RANK.AVG(Table2[[#This Row],[Sharpe Ratio Z-Score]],Table2[Sharpe Ratio Z-Score])</f>
        <v>687</v>
      </c>
      <c r="AV642">
        <f>(Table2[[#This Row],[Rank 1Y]]+Table2[[#This Row],[Rank 6M]]+Table2[[#This Row],[Rank Sharpe]])/3</f>
        <v>595</v>
      </c>
    </row>
    <row r="643" spans="1:48" x14ac:dyDescent="0.3">
      <c r="A643" t="s">
        <v>1118</v>
      </c>
      <c r="B643" t="s">
        <v>1119</v>
      </c>
      <c r="C643" t="s">
        <v>3154</v>
      </c>
      <c r="D643" t="s">
        <v>229</v>
      </c>
      <c r="E643">
        <v>11397.2352759899</v>
      </c>
      <c r="F643">
        <v>573.1</v>
      </c>
      <c r="G643">
        <v>-8.4626172678650207</v>
      </c>
      <c r="H643">
        <f>(Table2[[#This Row],[1Y Return vs Nifty]]-AVERAGE(Table2[1Y Return vs Nifty]))/_xlfn.STDEV.P(Table2[1Y Return vs Nifty])</f>
        <v>-0.5514762108049277</v>
      </c>
      <c r="I643">
        <v>11.4273013295173</v>
      </c>
      <c r="J643">
        <f>(Table2[[#This Row],[1M Return vs Nifty]]-AVERAGE(Table2[1M Return vs Nifty]))/_xlfn.STDEV.P(Table2[1M Return vs Nifty])</f>
        <v>1.3426237501106795</v>
      </c>
      <c r="K643">
        <v>-27.501616281872298</v>
      </c>
      <c r="L643">
        <f>(Table2[[#This Row],[6M Return vs Nifty]]-AVERAGE(Table2[6M Return vs Nifty]))/_xlfn.STDEV.P(Table2[6M Return vs Nifty])</f>
        <v>-1.1399909193465443</v>
      </c>
      <c r="M643">
        <v>0.69061495522375305</v>
      </c>
      <c r="N643">
        <f>(Table2[[#This Row],[1W Return vs Nifty]]-AVERAGE(Table2[1W Return vs Nifty]))/_xlfn.STDEV.P(Table2[1W Return vs Nifty])</f>
        <v>0.12219110747331918</v>
      </c>
      <c r="O643">
        <v>574.13</v>
      </c>
      <c r="P643">
        <v>560.75759442484502</v>
      </c>
      <c r="Q643">
        <v>550.57543049118101</v>
      </c>
      <c r="R643">
        <v>53.707015550005302</v>
      </c>
      <c r="S643" s="1">
        <f>(Table2[[#This Row],[Close Price]]-Table2[[#This Row],[20D EMA]])/Table2[[#This Row],[20D EMA]]</f>
        <v>-1.7940187762352999E-3</v>
      </c>
      <c r="T643" s="1">
        <f>(Table2[[#This Row],[Close Price]]-Table2[[#This Row],[50D EMA]])/Table2[[#This Row],[50D EMA]]</f>
        <v>2.2010233473189596E-2</v>
      </c>
      <c r="U643" s="1">
        <f>(Table2[[#This Row],[Close Price]]-Table2[[#This Row],[200D EMA]])/Table2[[#This Row],[200D EMA]]</f>
        <v>4.0910960172567686E-2</v>
      </c>
      <c r="V643">
        <v>0.69227092891658404</v>
      </c>
      <c r="W643">
        <v>562.35</v>
      </c>
      <c r="X643">
        <v>579</v>
      </c>
      <c r="Y643">
        <v>562.35</v>
      </c>
      <c r="Z643">
        <v>602.4</v>
      </c>
      <c r="AA643">
        <v>529.6</v>
      </c>
      <c r="AB643">
        <v>608.6</v>
      </c>
      <c r="AC643" s="1">
        <f>(Table2[[#This Row],[Close Price]]/Table2[[#This Row],[Day Low]])-1</f>
        <v>1.9116208766782217E-2</v>
      </c>
      <c r="AD643" s="1">
        <f>(Table2[[#This Row],[Day High]]/Table2[[#This Row],[Close Price]])-1</f>
        <v>1.0294887454196378E-2</v>
      </c>
      <c r="AE643" s="1">
        <f>(Table2[[#This Row],[Close Price]]/Table2[[#This Row],[Current Week Low]])-1</f>
        <v>1.9116208766782217E-2</v>
      </c>
      <c r="AF643" s="1">
        <f>(Table2[[#This Row],[Current Week High]]/Table2[[#This Row],[Close Price]])-1</f>
        <v>5.1125458035246929E-2</v>
      </c>
      <c r="AG643" s="1">
        <f>(Table2[[#This Row],[Close Price]]/Table2[[#This Row],[Current Month Low]])-1</f>
        <v>8.2137462235649439E-2</v>
      </c>
      <c r="AH643" s="1">
        <f>(Table2[[#This Row],[Current Month High]]/Table2[[#This Row],[Close Price]])-1</f>
        <v>6.1943814343046633E-2</v>
      </c>
      <c r="AI643">
        <v>23.7829349153725</v>
      </c>
      <c r="AJ643">
        <v>31.989866421004098</v>
      </c>
      <c r="AK643" t="str">
        <f>IF(AND(Table2[[#This Row],[20D EMA]]&gt;Table2[[#This Row],[50D EMA]],Table2[[#This Row],[50D EMA]]&gt;Table2[[#This Row],[200D EMA]]),"Uptrend","Downtrend/NoTrend")</f>
        <v>Uptrend</v>
      </c>
      <c r="AL643">
        <v>0.11</v>
      </c>
      <c r="AM643" t="s">
        <v>3191</v>
      </c>
      <c r="AN643">
        <v>-4.74</v>
      </c>
      <c r="AO643" t="s">
        <v>3190</v>
      </c>
      <c r="AP643">
        <v>-8.1559649155980001E-3</v>
      </c>
      <c r="AQ643">
        <f>(Table2[[#This Row],[Sharpe Ratio]]-AVERAGE(Table2[Sharpe Ratio]))/_xlfn.STDEV.P(Table2[Sharpe Ratio])</f>
        <v>-0.86639439328073264</v>
      </c>
      <c r="AR6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-1.0930466658482061</v>
      </c>
      <c r="AS643">
        <f>_xlfn.RANK.AVG(Table2[[#This Row],[1Y Return vs Nifty Z-Score]],Table2[1Y Return vs Nifty Z-Score])</f>
        <v>505</v>
      </c>
      <c r="AT643">
        <f>_xlfn.RANK.AVG(Table2[[#This Row],[6M Return vs Nifty Z-Score]],Table2[6M Return vs Nifty Z-Score])</f>
        <v>686</v>
      </c>
      <c r="AU643">
        <f>_xlfn.RANK.AVG(Table2[[#This Row],[Sharpe Ratio Z-Score]],Table2[Sharpe Ratio Z-Score])</f>
        <v>594</v>
      </c>
      <c r="AV643">
        <f>(Table2[[#This Row],[Rank 1Y]]+Table2[[#This Row],[Rank 6M]]+Table2[[#This Row],[Rank Sharpe]])/3</f>
        <v>595</v>
      </c>
    </row>
    <row r="644" spans="1:48" x14ac:dyDescent="0.3">
      <c r="A644" t="s">
        <v>16</v>
      </c>
      <c r="B644" t="s">
        <v>17</v>
      </c>
      <c r="C644" t="s">
        <v>3143</v>
      </c>
      <c r="D644" t="s">
        <v>18</v>
      </c>
      <c r="E644">
        <v>1835603.56656299</v>
      </c>
      <c r="F644">
        <v>2718.6</v>
      </c>
      <c r="G644">
        <v>-9.3686976213679092</v>
      </c>
      <c r="H644">
        <f>(Table2[[#This Row],[1Y Return vs Nifty]]-AVERAGE(Table2[1Y Return vs Nifty]))/_xlfn.STDEV.P(Table2[1Y Return vs Nifty])</f>
        <v>-0.56691449247356451</v>
      </c>
      <c r="I644">
        <v>-5.6492178854960704</v>
      </c>
      <c r="J644">
        <f>(Table2[[#This Row],[1M Return vs Nifty]]-AVERAGE(Table2[1M Return vs Nifty]))/_xlfn.STDEV.P(Table2[1M Return vs Nifty])</f>
        <v>-0.62273703308368134</v>
      </c>
      <c r="K644">
        <v>-20.166515971802902</v>
      </c>
      <c r="L644">
        <f>(Table2[[#This Row],[6M Return vs Nifty]]-AVERAGE(Table2[6M Return vs Nifty]))/_xlfn.STDEV.P(Table2[6M Return vs Nifty])</f>
        <v>-0.90702034038833979</v>
      </c>
      <c r="M644">
        <v>-0.49883020077214402</v>
      </c>
      <c r="N644">
        <f>(Table2[[#This Row],[1W Return vs Nifty]]-AVERAGE(Table2[1W Return vs Nifty]))/_xlfn.STDEV.P(Table2[1W Return vs Nifty])</f>
        <v>-0.13978553324307397</v>
      </c>
      <c r="O644">
        <v>2806</v>
      </c>
      <c r="P644">
        <v>2887.5877552581001</v>
      </c>
      <c r="Q644">
        <v>2852.8475798106601</v>
      </c>
      <c r="R644">
        <v>30.250199564248799</v>
      </c>
      <c r="S644" s="1">
        <f>(Table2[[#This Row],[Close Price]]-Table2[[#This Row],[20D EMA]])/Table2[[#This Row],[20D EMA]]</f>
        <v>-3.114754098360659E-2</v>
      </c>
      <c r="T644" s="1">
        <f>(Table2[[#This Row],[Close Price]]-Table2[[#This Row],[50D EMA]])/Table2[[#This Row],[50D EMA]]</f>
        <v>-5.8522119353908809E-2</v>
      </c>
      <c r="U644" s="1">
        <f>(Table2[[#This Row],[Close Price]]-Table2[[#This Row],[200D EMA]])/Table2[[#This Row],[200D EMA]]</f>
        <v>-4.7057396532754849E-2</v>
      </c>
      <c r="V644">
        <v>1.33558976083842</v>
      </c>
      <c r="W644">
        <v>2682.65</v>
      </c>
      <c r="X644">
        <v>2736.85</v>
      </c>
      <c r="Y644">
        <v>2675.25</v>
      </c>
      <c r="Z644">
        <v>2760.15</v>
      </c>
      <c r="AA644">
        <v>2675.25</v>
      </c>
      <c r="AB644">
        <v>2975.9</v>
      </c>
      <c r="AC644" s="1">
        <f>(Table2[[#This Row],[Close Price]]/Table2[[#This Row],[Day Low]])-1</f>
        <v>1.3400928186680927E-2</v>
      </c>
      <c r="AD644" s="1">
        <f>(Table2[[#This Row],[Day High]]/Table2[[#This Row],[Close Price]])-1</f>
        <v>6.7130140513500525E-3</v>
      </c>
      <c r="AE644" s="1">
        <f>(Table2[[#This Row],[Close Price]]/Table2[[#This Row],[Current Week Low]])-1</f>
        <v>1.6204093075413484E-2</v>
      </c>
      <c r="AF644" s="1">
        <f>(Table2[[#This Row],[Current Week High]]/Table2[[#This Row],[Close Price]])-1</f>
        <v>1.5283601853895545E-2</v>
      </c>
      <c r="AG644" s="1">
        <f>(Table2[[#This Row],[Close Price]]/Table2[[#This Row],[Current Month Low]])-1</f>
        <v>1.6204093075413484E-2</v>
      </c>
      <c r="AH644" s="1">
        <f>(Table2[[#This Row],[Current Month High]]/Table2[[#This Row],[Close Price]])-1</f>
        <v>9.4644302214375031E-2</v>
      </c>
      <c r="AI644">
        <v>18.355035680129401</v>
      </c>
      <c r="AJ644">
        <v>22.442913119848601</v>
      </c>
      <c r="AK644" t="str">
        <f>IF(AND(Table2[[#This Row],[20D EMA]]&gt;Table2[[#This Row],[50D EMA]],Table2[[#This Row],[50D EMA]]&gt;Table2[[#This Row],[200D EMA]]),"Uptrend","Downtrend/NoTrend")</f>
        <v>Downtrend/NoTrend</v>
      </c>
      <c r="AL644">
        <v>-0.03</v>
      </c>
      <c r="AM644" t="s">
        <v>3190</v>
      </c>
      <c r="AN644">
        <v>-7.2</v>
      </c>
      <c r="AO644" t="s">
        <v>3190</v>
      </c>
      <c r="AP644">
        <v>-3.4315275418460002E-2</v>
      </c>
      <c r="AQ644">
        <f>(Table2[[#This Row],[Sharpe Ratio]]-AVERAGE(Table2[Sharpe Ratio]))/_xlfn.STDEV.P(Table2[Sharpe Ratio])</f>
        <v>-1.1729213398011873</v>
      </c>
      <c r="AR6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4">
        <f>_xlfn.RANK.AVG(Table2[[#This Row],[1Y Return vs Nifty Z-Score]],Table2[1Y Return vs Nifty Z-Score])</f>
        <v>514</v>
      </c>
      <c r="AT644">
        <f>_xlfn.RANK.AVG(Table2[[#This Row],[6M Return vs Nifty Z-Score]],Table2[6M Return vs Nifty Z-Score])</f>
        <v>632</v>
      </c>
      <c r="AU644">
        <f>_xlfn.RANK.AVG(Table2[[#This Row],[Sharpe Ratio Z-Score]],Table2[Sharpe Ratio Z-Score])</f>
        <v>641</v>
      </c>
      <c r="AV644">
        <f>(Table2[[#This Row],[Rank 1Y]]+Table2[[#This Row],[Rank 6M]]+Table2[[#This Row],[Rank Sharpe]])/3</f>
        <v>595.66666666666663</v>
      </c>
    </row>
    <row r="645" spans="1:48" x14ac:dyDescent="0.3">
      <c r="A645" t="s">
        <v>1613</v>
      </c>
      <c r="B645" t="s">
        <v>1614</v>
      </c>
      <c r="C645" t="s">
        <v>3154</v>
      </c>
      <c r="D645" t="s">
        <v>1615</v>
      </c>
      <c r="E645">
        <v>5879.1298778250002</v>
      </c>
      <c r="F645">
        <v>458.2</v>
      </c>
      <c r="G645">
        <v>-16.177329462647702</v>
      </c>
      <c r="H645">
        <f>(Table2[[#This Row],[1Y Return vs Nifty]]-AVERAGE(Table2[1Y Return vs Nifty]))/_xlfn.STDEV.P(Table2[1Y Return vs Nifty])</f>
        <v>-0.6829236032961975</v>
      </c>
      <c r="I645">
        <v>-8.2259977351911804</v>
      </c>
      <c r="J645">
        <f>(Table2[[#This Row],[1M Return vs Nifty]]-AVERAGE(Table2[1M Return vs Nifty]))/_xlfn.STDEV.P(Table2[1M Return vs Nifty])</f>
        <v>-0.91930227566917178</v>
      </c>
      <c r="K645">
        <v>-24.700599463144901</v>
      </c>
      <c r="L645">
        <f>(Table2[[#This Row],[6M Return vs Nifty]]-AVERAGE(Table2[6M Return vs Nifty]))/_xlfn.STDEV.P(Table2[6M Return vs Nifty])</f>
        <v>-1.0510276492689992</v>
      </c>
      <c r="M645">
        <v>-2.7923461491057999</v>
      </c>
      <c r="N645">
        <f>(Table2[[#This Row],[1W Return vs Nifty]]-AVERAGE(Table2[1W Return vs Nifty]))/_xlfn.STDEV.P(Table2[1W Return vs Nifty])</f>
        <v>-0.64493501453281621</v>
      </c>
      <c r="O645">
        <v>472.18</v>
      </c>
      <c r="P645">
        <v>488.478437137382</v>
      </c>
      <c r="Q645">
        <v>499.19321356202499</v>
      </c>
      <c r="R645">
        <v>23.768036809895801</v>
      </c>
      <c r="S645" s="1">
        <f>(Table2[[#This Row],[Close Price]]-Table2[[#This Row],[20D EMA]])/Table2[[#This Row],[20D EMA]]</f>
        <v>-2.9607353128044429E-2</v>
      </c>
      <c r="T645" s="1">
        <f>(Table2[[#This Row],[Close Price]]-Table2[[#This Row],[50D EMA]])/Table2[[#This Row],[50D EMA]]</f>
        <v>-6.1985207197316594E-2</v>
      </c>
      <c r="U645" s="1">
        <f>(Table2[[#This Row],[Close Price]]-Table2[[#This Row],[200D EMA]])/Table2[[#This Row],[200D EMA]]</f>
        <v>-8.2118932005335807E-2</v>
      </c>
      <c r="V645">
        <v>0.18337739566893399</v>
      </c>
      <c r="W645">
        <v>438.45</v>
      </c>
      <c r="X645">
        <v>461.1</v>
      </c>
      <c r="Y645">
        <v>438.45</v>
      </c>
      <c r="Z645">
        <v>470.9</v>
      </c>
      <c r="AA645">
        <v>438.45</v>
      </c>
      <c r="AB645">
        <v>495.7</v>
      </c>
      <c r="AC645" s="1">
        <f>(Table2[[#This Row],[Close Price]]/Table2[[#This Row],[Day Low]])-1</f>
        <v>4.5045045045045029E-2</v>
      </c>
      <c r="AD645" s="1">
        <f>(Table2[[#This Row],[Day High]]/Table2[[#This Row],[Close Price]])-1</f>
        <v>6.3291139240506666E-3</v>
      </c>
      <c r="AE645" s="1">
        <f>(Table2[[#This Row],[Close Price]]/Table2[[#This Row],[Current Week Low]])-1</f>
        <v>4.5045045045045029E-2</v>
      </c>
      <c r="AF645" s="1">
        <f>(Table2[[#This Row],[Current Week High]]/Table2[[#This Row],[Close Price]])-1</f>
        <v>2.7717154081187134E-2</v>
      </c>
      <c r="AG645" s="1">
        <f>(Table2[[#This Row],[Close Price]]/Table2[[#This Row],[Current Month Low]])-1</f>
        <v>4.5045045045045029E-2</v>
      </c>
      <c r="AH645" s="1">
        <f>(Table2[[#This Row],[Current Month High]]/Table2[[#This Row],[Close Price]])-1</f>
        <v>8.1841990397206521E-2</v>
      </c>
      <c r="AI645">
        <v>46.082496726320301</v>
      </c>
      <c r="AJ645">
        <v>17.171717171717098</v>
      </c>
      <c r="AK645" t="str">
        <f>IF(AND(Table2[[#This Row],[20D EMA]]&gt;Table2[[#This Row],[50D EMA]],Table2[[#This Row],[50D EMA]]&gt;Table2[[#This Row],[200D EMA]]),"Uptrend","Downtrend/NoTrend")</f>
        <v>Downtrend/NoTrend</v>
      </c>
      <c r="AL645">
        <v>-0.15</v>
      </c>
      <c r="AM645" t="s">
        <v>3190</v>
      </c>
      <c r="AN645">
        <v>-6.45</v>
      </c>
      <c r="AO645" t="s">
        <v>3190</v>
      </c>
      <c r="AP645">
        <v>-7.4368711555900001E-4</v>
      </c>
      <c r="AQ645">
        <f>(Table2[[#This Row],[Sharpe Ratio]]-AVERAGE(Table2[Sharpe Ratio]))/_xlfn.STDEV.P(Table2[Sharpe Ratio])</f>
        <v>-0.77953954744835763</v>
      </c>
      <c r="AR64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5">
        <f>_xlfn.RANK.AVG(Table2[[#This Row],[1Y Return vs Nifty Z-Score]],Table2[1Y Return vs Nifty Z-Score])</f>
        <v>546</v>
      </c>
      <c r="AT645">
        <f>_xlfn.RANK.AVG(Table2[[#This Row],[6M Return vs Nifty Z-Score]],Table2[6M Return vs Nifty Z-Score])</f>
        <v>667</v>
      </c>
      <c r="AU645">
        <f>_xlfn.RANK.AVG(Table2[[#This Row],[Sharpe Ratio Z-Score]],Table2[Sharpe Ratio Z-Score])</f>
        <v>575</v>
      </c>
      <c r="AV645">
        <f>(Table2[[#This Row],[Rank 1Y]]+Table2[[#This Row],[Rank 6M]]+Table2[[#This Row],[Rank Sharpe]])/3</f>
        <v>596</v>
      </c>
    </row>
    <row r="646" spans="1:48" x14ac:dyDescent="0.3">
      <c r="A646" t="s">
        <v>1435</v>
      </c>
      <c r="B646" t="s">
        <v>1436</v>
      </c>
      <c r="C646" t="s">
        <v>3145</v>
      </c>
      <c r="D646" t="s">
        <v>24</v>
      </c>
      <c r="E646">
        <v>7602.4353180899998</v>
      </c>
      <c r="F646">
        <v>39.04</v>
      </c>
      <c r="G646">
        <v>-58.036582509250898</v>
      </c>
      <c r="H646">
        <f>(Table2[[#This Row],[1Y Return vs Nifty]]-AVERAGE(Table2[1Y Return vs Nifty]))/_xlfn.STDEV.P(Table2[1Y Return vs Nifty])</f>
        <v>-1.3961439445980188</v>
      </c>
      <c r="I646">
        <v>-6.4140976875011804</v>
      </c>
      <c r="J646">
        <f>(Table2[[#This Row],[1M Return vs Nifty]]-AVERAGE(Table2[1M Return vs Nifty]))/_xlfn.STDEV.P(Table2[1M Return vs Nifty])</f>
        <v>-0.71076813285234308</v>
      </c>
      <c r="K646">
        <v>-38.703118089049902</v>
      </c>
      <c r="L646">
        <f>(Table2[[#This Row],[6M Return vs Nifty]]-AVERAGE(Table2[6M Return vs Nifty]))/_xlfn.STDEV.P(Table2[6M Return vs Nifty])</f>
        <v>-1.4957625176758997</v>
      </c>
      <c r="M646">
        <v>-2.87960196364934</v>
      </c>
      <c r="N646">
        <f>(Table2[[#This Row],[1W Return vs Nifty]]-AVERAGE(Table2[1W Return vs Nifty]))/_xlfn.STDEV.P(Table2[1W Return vs Nifty])</f>
        <v>-0.66415320636104713</v>
      </c>
      <c r="O646">
        <v>40.53</v>
      </c>
      <c r="P646">
        <v>41.989727690229103</v>
      </c>
      <c r="Q646">
        <v>46.066835067005101</v>
      </c>
      <c r="R646">
        <v>29.952219092362601</v>
      </c>
      <c r="S646" s="1">
        <f>(Table2[[#This Row],[Close Price]]-Table2[[#This Row],[20D EMA]])/Table2[[#This Row],[20D EMA]]</f>
        <v>-3.6762891685171523E-2</v>
      </c>
      <c r="T646" s="1">
        <f>(Table2[[#This Row],[Close Price]]-Table2[[#This Row],[50D EMA]])/Table2[[#This Row],[50D EMA]]</f>
        <v>-7.0248793037910012E-2</v>
      </c>
      <c r="U646" s="1">
        <f>(Table2[[#This Row],[Close Price]]-Table2[[#This Row],[200D EMA]])/Table2[[#This Row],[200D EMA]]</f>
        <v>-0.1525356594778963</v>
      </c>
      <c r="V646">
        <v>0.71786995374054996</v>
      </c>
      <c r="W646">
        <v>38.71</v>
      </c>
      <c r="X646">
        <v>39.35</v>
      </c>
      <c r="Y646">
        <v>38.71</v>
      </c>
      <c r="Z646">
        <v>40.69</v>
      </c>
      <c r="AA646">
        <v>38.71</v>
      </c>
      <c r="AB646">
        <v>41.65</v>
      </c>
      <c r="AC646" s="1">
        <f>(Table2[[#This Row],[Close Price]]/Table2[[#This Row],[Day Low]])-1</f>
        <v>8.5249289589253152E-3</v>
      </c>
      <c r="AD646" s="1">
        <f>(Table2[[#This Row],[Day High]]/Table2[[#This Row],[Close Price]])-1</f>
        <v>7.9405737704918433E-3</v>
      </c>
      <c r="AE646" s="1">
        <f>(Table2[[#This Row],[Close Price]]/Table2[[#This Row],[Current Week Low]])-1</f>
        <v>8.5249289589253152E-3</v>
      </c>
      <c r="AF646" s="1">
        <f>(Table2[[#This Row],[Current Week High]]/Table2[[#This Row],[Close Price]])-1</f>
        <v>4.2264344262294973E-2</v>
      </c>
      <c r="AG646" s="1">
        <f>(Table2[[#This Row],[Close Price]]/Table2[[#This Row],[Current Month Low]])-1</f>
        <v>8.5249289589253152E-3</v>
      </c>
      <c r="AH646" s="1">
        <f>(Table2[[#This Row],[Current Month High]]/Table2[[#This Row],[Close Price]])-1</f>
        <v>6.6854508196721341E-2</v>
      </c>
      <c r="AI646">
        <v>61.372950819672099</v>
      </c>
      <c r="AJ646">
        <v>0.85249289589253097</v>
      </c>
      <c r="AK646" t="str">
        <f>IF(AND(Table2[[#This Row],[20D EMA]]&gt;Table2[[#This Row],[50D EMA]],Table2[[#This Row],[50D EMA]]&gt;Table2[[#This Row],[200D EMA]]),"Uptrend","Downtrend/NoTrend")</f>
        <v>Downtrend/NoTrend</v>
      </c>
      <c r="AL646">
        <v>-0.14000000000000001</v>
      </c>
      <c r="AM646" t="s">
        <v>3190</v>
      </c>
      <c r="AN646">
        <v>-2.5</v>
      </c>
      <c r="AO646" t="s">
        <v>3190</v>
      </c>
      <c r="AP646">
        <v>6.1706616460333E-2</v>
      </c>
      <c r="AQ646">
        <f>(Table2[[#This Row],[Sharpe Ratio]]-AVERAGE(Table2[Sharpe Ratio]))/_xlfn.STDEV.P(Table2[Sharpe Ratio])</f>
        <v>-4.776563994038753E-2</v>
      </c>
      <c r="AR6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6">
        <f>_xlfn.RANK.AVG(Table2[[#This Row],[1Y Return vs Nifty Z-Score]],Table2[1Y Return vs Nifty Z-Score])</f>
        <v>720</v>
      </c>
      <c r="AT646">
        <f>_xlfn.RANK.AVG(Table2[[#This Row],[6M Return vs Nifty Z-Score]],Table2[6M Return vs Nifty Z-Score])</f>
        <v>719</v>
      </c>
      <c r="AU646">
        <f>_xlfn.RANK.AVG(Table2[[#This Row],[Sharpe Ratio Z-Score]],Table2[Sharpe Ratio Z-Score])</f>
        <v>350</v>
      </c>
      <c r="AV646">
        <f>(Table2[[#This Row],[Rank 1Y]]+Table2[[#This Row],[Rank 6M]]+Table2[[#This Row],[Rank Sharpe]])/3</f>
        <v>596.33333333333337</v>
      </c>
    </row>
    <row r="647" spans="1:48" x14ac:dyDescent="0.3">
      <c r="A647" t="s">
        <v>331</v>
      </c>
      <c r="B647" t="s">
        <v>332</v>
      </c>
      <c r="C647" t="s">
        <v>3143</v>
      </c>
      <c r="D647" t="s">
        <v>181</v>
      </c>
      <c r="E647">
        <v>80847.039201330001</v>
      </c>
      <c r="F647">
        <v>732.6</v>
      </c>
      <c r="G647">
        <v>-2.8171439897360799</v>
      </c>
      <c r="H647">
        <f>(Table2[[#This Row],[1Y Return vs Nifty]]-AVERAGE(Table2[1Y Return vs Nifty]))/_xlfn.STDEV.P(Table2[1Y Return vs Nifty])</f>
        <v>-0.45528561768195336</v>
      </c>
      <c r="I647">
        <v>-5.9979373047847302</v>
      </c>
      <c r="J647">
        <f>(Table2[[#This Row],[1M Return vs Nifty]]-AVERAGE(Table2[1M Return vs Nifty]))/_xlfn.STDEV.P(Table2[1M Return vs Nifty])</f>
        <v>-0.66287164496674522</v>
      </c>
      <c r="K647">
        <v>-33.376815697509798</v>
      </c>
      <c r="L647">
        <f>(Table2[[#This Row],[6M Return vs Nifty]]-AVERAGE(Table2[6M Return vs Nifty]))/_xlfn.STDEV.P(Table2[6M Return vs Nifty])</f>
        <v>-1.3265934948392062</v>
      </c>
      <c r="M647">
        <v>-2.3231190178675001</v>
      </c>
      <c r="N647">
        <f>(Table2[[#This Row],[1W Return vs Nifty]]-AVERAGE(Table2[1W Return vs Nifty]))/_xlfn.STDEV.P(Table2[1W Return vs Nifty])</f>
        <v>-0.54158720824251594</v>
      </c>
      <c r="O647">
        <v>766.45</v>
      </c>
      <c r="P647">
        <v>804.09256395001103</v>
      </c>
      <c r="Q647">
        <v>892.39310978667402</v>
      </c>
      <c r="R647">
        <v>24.260351769025501</v>
      </c>
      <c r="S647" s="1">
        <f>(Table2[[#This Row],[Close Price]]-Table2[[#This Row],[20D EMA]])/Table2[[#This Row],[20D EMA]]</f>
        <v>-4.4164655228651602E-2</v>
      </c>
      <c r="T647" s="1">
        <f>(Table2[[#This Row],[Close Price]]-Table2[[#This Row],[50D EMA]])/Table2[[#This Row],[50D EMA]]</f>
        <v>-8.8910863195665074E-2</v>
      </c>
      <c r="U647" s="1">
        <f>(Table2[[#This Row],[Close Price]]-Table2[[#This Row],[200D EMA]])/Table2[[#This Row],[200D EMA]]</f>
        <v>-0.17906134419266465</v>
      </c>
      <c r="V647">
        <v>0.215717421522203</v>
      </c>
      <c r="W647">
        <v>716.95</v>
      </c>
      <c r="X647">
        <v>749.9</v>
      </c>
      <c r="Y647">
        <v>716.95</v>
      </c>
      <c r="Z647">
        <v>763.05</v>
      </c>
      <c r="AA647">
        <v>716.95</v>
      </c>
      <c r="AB647">
        <v>794.35</v>
      </c>
      <c r="AC647" s="1">
        <f>(Table2[[#This Row],[Close Price]]/Table2[[#This Row],[Day Low]])-1</f>
        <v>2.1828579398842196E-2</v>
      </c>
      <c r="AD647" s="1">
        <f>(Table2[[#This Row],[Day High]]/Table2[[#This Row],[Close Price]])-1</f>
        <v>2.3614523614523542E-2</v>
      </c>
      <c r="AE647" s="1">
        <f>(Table2[[#This Row],[Close Price]]/Table2[[#This Row],[Current Week Low]])-1</f>
        <v>2.1828579398842196E-2</v>
      </c>
      <c r="AF647" s="1">
        <f>(Table2[[#This Row],[Current Week High]]/Table2[[#This Row],[Close Price]])-1</f>
        <v>4.1564291564291533E-2</v>
      </c>
      <c r="AG647" s="1">
        <f>(Table2[[#This Row],[Close Price]]/Table2[[#This Row],[Current Month Low]])-1</f>
        <v>2.1828579398842196E-2</v>
      </c>
      <c r="AH647" s="1">
        <f>(Table2[[#This Row],[Current Month High]]/Table2[[#This Row],[Close Price]])-1</f>
        <v>8.428883428883438E-2</v>
      </c>
      <c r="AI647">
        <v>71.9082719082719</v>
      </c>
      <c r="AJ647">
        <v>40.344827586206897</v>
      </c>
      <c r="AK647" t="str">
        <f>IF(AND(Table2[[#This Row],[20D EMA]]&gt;Table2[[#This Row],[50D EMA]],Table2[[#This Row],[50D EMA]]&gt;Table2[[#This Row],[200D EMA]]),"Uptrend","Downtrend/NoTrend")</f>
        <v>Downtrend/NoTrend</v>
      </c>
      <c r="AL647">
        <v>-0.12</v>
      </c>
      <c r="AM647" t="s">
        <v>3190</v>
      </c>
      <c r="AN647">
        <v>-6.85</v>
      </c>
      <c r="AO647" t="s">
        <v>3190</v>
      </c>
      <c r="AP647">
        <v>-1.9529676868865999E-2</v>
      </c>
      <c r="AQ647">
        <f>(Table2[[#This Row],[Sharpe Ratio]]-AVERAGE(Table2[Sharpe Ratio]))/_xlfn.STDEV.P(Table2[Sharpe Ratio])</f>
        <v>-0.99966813515772157</v>
      </c>
      <c r="AR6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7">
        <f>_xlfn.RANK.AVG(Table2[[#This Row],[1Y Return vs Nifty Z-Score]],Table2[1Y Return vs Nifty Z-Score])</f>
        <v>465</v>
      </c>
      <c r="AT647">
        <f>_xlfn.RANK.AVG(Table2[[#This Row],[6M Return vs Nifty Z-Score]],Table2[6M Return vs Nifty Z-Score])</f>
        <v>705</v>
      </c>
      <c r="AU647">
        <f>_xlfn.RANK.AVG(Table2[[#This Row],[Sharpe Ratio Z-Score]],Table2[Sharpe Ratio Z-Score])</f>
        <v>621</v>
      </c>
      <c r="AV647">
        <f>(Table2[[#This Row],[Rank 1Y]]+Table2[[#This Row],[Rank 6M]]+Table2[[#This Row],[Rank Sharpe]])/3</f>
        <v>597</v>
      </c>
    </row>
    <row r="648" spans="1:48" x14ac:dyDescent="0.3">
      <c r="A648" t="s">
        <v>61</v>
      </c>
      <c r="B648" t="s">
        <v>62</v>
      </c>
      <c r="C648" t="s">
        <v>3145</v>
      </c>
      <c r="D648" t="s">
        <v>24</v>
      </c>
      <c r="E648">
        <v>370603.73838075</v>
      </c>
      <c r="F648">
        <v>1871.05</v>
      </c>
      <c r="G648">
        <v>-19.638222657260801</v>
      </c>
      <c r="H648">
        <f>(Table2[[#This Row],[1Y Return vs Nifty]]-AVERAGE(Table2[1Y Return vs Nifty]))/_xlfn.STDEV.P(Table2[1Y Return vs Nifty])</f>
        <v>-0.74189215256111096</v>
      </c>
      <c r="I648">
        <v>2.9313533798292402</v>
      </c>
      <c r="J648">
        <f>(Table2[[#This Row],[1M Return vs Nifty]]-AVERAGE(Table2[1M Return vs Nifty]))/_xlfn.STDEV.P(Table2[1M Return vs Nifty])</f>
        <v>0.36481306714097822</v>
      </c>
      <c r="K648">
        <v>-8.2762058503843505</v>
      </c>
      <c r="L648">
        <f>(Table2[[#This Row],[6M Return vs Nifty]]-AVERAGE(Table2[6M Return vs Nifty]))/_xlfn.STDEV.P(Table2[6M Return vs Nifty])</f>
        <v>-0.52937145818058295</v>
      </c>
      <c r="M648">
        <v>0.120584210507255</v>
      </c>
      <c r="N648">
        <f>(Table2[[#This Row],[1W Return vs Nifty]]-AVERAGE(Table2[1W Return vs Nifty]))/_xlfn.STDEV.P(Table2[1W Return vs Nifty])</f>
        <v>-3.3588086813750085E-3</v>
      </c>
      <c r="O648">
        <v>1858.22</v>
      </c>
      <c r="P648">
        <v>1834.2395043454601</v>
      </c>
      <c r="Q648">
        <v>1793.03312266598</v>
      </c>
      <c r="R648">
        <v>50.627211948157203</v>
      </c>
      <c r="S648" s="1">
        <f>(Table2[[#This Row],[Close Price]]-Table2[[#This Row],[20D EMA]])/Table2[[#This Row],[20D EMA]]</f>
        <v>6.9044569534285104E-3</v>
      </c>
      <c r="T648" s="1">
        <f>(Table2[[#This Row],[Close Price]]-Table2[[#This Row],[50D EMA]])/Table2[[#This Row],[50D EMA]]</f>
        <v>2.006853279919708E-2</v>
      </c>
      <c r="U648" s="1">
        <f>(Table2[[#This Row],[Close Price]]-Table2[[#This Row],[200D EMA]])/Table2[[#This Row],[200D EMA]]</f>
        <v>4.351111886768725E-2</v>
      </c>
      <c r="V648">
        <v>1.03901670943891</v>
      </c>
      <c r="W648">
        <v>1848</v>
      </c>
      <c r="X648">
        <v>1878.5</v>
      </c>
      <c r="Y648">
        <v>1848</v>
      </c>
      <c r="Z648">
        <v>1916</v>
      </c>
      <c r="AA648">
        <v>1769.4</v>
      </c>
      <c r="AB648">
        <v>1916</v>
      </c>
      <c r="AC648" s="1">
        <f>(Table2[[#This Row],[Close Price]]/Table2[[#This Row],[Day Low]])-1</f>
        <v>1.2472943722943608E-2</v>
      </c>
      <c r="AD648" s="1">
        <f>(Table2[[#This Row],[Day High]]/Table2[[#This Row],[Close Price]])-1</f>
        <v>3.9817214932791334E-3</v>
      </c>
      <c r="AE648" s="1">
        <f>(Table2[[#This Row],[Close Price]]/Table2[[#This Row],[Current Week Low]])-1</f>
        <v>1.2472943722943608E-2</v>
      </c>
      <c r="AF648" s="1">
        <f>(Table2[[#This Row],[Current Week High]]/Table2[[#This Row],[Close Price]])-1</f>
        <v>2.4023943774885703E-2</v>
      </c>
      <c r="AG648" s="1">
        <f>(Table2[[#This Row],[Close Price]]/Table2[[#This Row],[Current Month Low]])-1</f>
        <v>5.7448852718435583E-2</v>
      </c>
      <c r="AH648" s="1">
        <f>(Table2[[#This Row],[Current Month High]]/Table2[[#This Row],[Close Price]])-1</f>
        <v>2.4023943774885703E-2</v>
      </c>
      <c r="AI648">
        <v>3.7919884556799599</v>
      </c>
      <c r="AJ648">
        <v>21.193768824691499</v>
      </c>
      <c r="AK648" t="str">
        <f>IF(AND(Table2[[#This Row],[20D EMA]]&gt;Table2[[#This Row],[50D EMA]],Table2[[#This Row],[50D EMA]]&gt;Table2[[#This Row],[200D EMA]]),"Uptrend","Downtrend/NoTrend")</f>
        <v>Uptrend</v>
      </c>
      <c r="AL648">
        <v>0.02</v>
      </c>
      <c r="AM648" t="s">
        <v>3191</v>
      </c>
      <c r="AN648">
        <v>-0.44</v>
      </c>
      <c r="AO648" t="s">
        <v>3190</v>
      </c>
      <c r="AP648">
        <v>-0.115805452112415</v>
      </c>
      <c r="AQ648">
        <f>(Table2[[#This Row],[Sharpe Ratio]]-AVERAGE(Table2[Sharpe Ratio]))/_xlfn.STDEV.P(Table2[Sharpe Ratio])</f>
        <v>-2.1277987640619487</v>
      </c>
      <c r="AR6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-3.0376081163440394</v>
      </c>
      <c r="AS648">
        <f>_xlfn.RANK.AVG(Table2[[#This Row],[1Y Return vs Nifty Z-Score]],Table2[1Y Return vs Nifty Z-Score])</f>
        <v>571</v>
      </c>
      <c r="AT648">
        <f>_xlfn.RANK.AVG(Table2[[#This Row],[6M Return vs Nifty Z-Score]],Table2[6M Return vs Nifty Z-Score])</f>
        <v>493</v>
      </c>
      <c r="AU648">
        <f>_xlfn.RANK.AVG(Table2[[#This Row],[Sharpe Ratio Z-Score]],Table2[Sharpe Ratio Z-Score])</f>
        <v>728</v>
      </c>
      <c r="AV648">
        <f>(Table2[[#This Row],[Rank 1Y]]+Table2[[#This Row],[Rank 6M]]+Table2[[#This Row],[Rank Sharpe]])/3</f>
        <v>597.33333333333337</v>
      </c>
    </row>
    <row r="649" spans="1:48" x14ac:dyDescent="0.3">
      <c r="A649" t="s">
        <v>1565</v>
      </c>
      <c r="B649" t="s">
        <v>1566</v>
      </c>
      <c r="C649" t="s">
        <v>3147</v>
      </c>
      <c r="D649" t="s">
        <v>975</v>
      </c>
      <c r="E649">
        <v>6328.27909602</v>
      </c>
      <c r="F649">
        <v>136.69999999999999</v>
      </c>
      <c r="G649">
        <v>-50.958549574135702</v>
      </c>
      <c r="H649">
        <f>(Table2[[#This Row],[1Y Return vs Nifty]]-AVERAGE(Table2[1Y Return vs Nifty]))/_xlfn.STDEV.P(Table2[1Y Return vs Nifty])</f>
        <v>-1.2755446338528396</v>
      </c>
      <c r="I649">
        <v>4.4144789338004804</v>
      </c>
      <c r="J649">
        <f>(Table2[[#This Row],[1M Return vs Nifty]]-AVERAGE(Table2[1M Return vs Nifty]))/_xlfn.STDEV.P(Table2[1M Return vs Nifty])</f>
        <v>0.5355080878080577</v>
      </c>
      <c r="K649">
        <v>-29.5133533430065</v>
      </c>
      <c r="L649">
        <f>(Table2[[#This Row],[6M Return vs Nifty]]-AVERAGE(Table2[6M Return vs Nifty]))/_xlfn.STDEV.P(Table2[6M Return vs Nifty])</f>
        <v>-1.2038858257598524</v>
      </c>
      <c r="M649">
        <v>-1.5754709619671901</v>
      </c>
      <c r="N649">
        <f>(Table2[[#This Row],[1W Return vs Nifty]]-AVERAGE(Table2[1W Return vs Nifty]))/_xlfn.STDEV.P(Table2[1W Return vs Nifty])</f>
        <v>-0.37691687843743077</v>
      </c>
      <c r="O649">
        <v>135.09</v>
      </c>
      <c r="P649">
        <v>135.668672529632</v>
      </c>
      <c r="Q649">
        <v>147.11969687148499</v>
      </c>
      <c r="R649">
        <v>55.215533353918403</v>
      </c>
      <c r="S649" s="1">
        <f>(Table2[[#This Row],[Close Price]]-Table2[[#This Row],[20D EMA]])/Table2[[#This Row],[20D EMA]]</f>
        <v>1.1917980605522134E-2</v>
      </c>
      <c r="T649" s="1">
        <f>(Table2[[#This Row],[Close Price]]-Table2[[#This Row],[50D EMA]])/Table2[[#This Row],[50D EMA]]</f>
        <v>7.6018099914903119E-3</v>
      </c>
      <c r="U649" s="1">
        <f>(Table2[[#This Row],[Close Price]]-Table2[[#This Row],[200D EMA]])/Table2[[#This Row],[200D EMA]]</f>
        <v>-7.0824621672426563E-2</v>
      </c>
      <c r="V649">
        <v>1.6046944763513</v>
      </c>
      <c r="W649">
        <v>134.51</v>
      </c>
      <c r="X649">
        <v>138.19</v>
      </c>
      <c r="Y649">
        <v>134.51</v>
      </c>
      <c r="Z649">
        <v>144.38999999999999</v>
      </c>
      <c r="AA649">
        <v>120.03</v>
      </c>
      <c r="AB649">
        <v>146.94999999999999</v>
      </c>
      <c r="AC649" s="1">
        <f>(Table2[[#This Row],[Close Price]]/Table2[[#This Row],[Day Low]])-1</f>
        <v>1.6281317374172932E-2</v>
      </c>
      <c r="AD649" s="1">
        <f>(Table2[[#This Row],[Day High]]/Table2[[#This Row],[Close Price]])-1</f>
        <v>1.0899780541331561E-2</v>
      </c>
      <c r="AE649" s="1">
        <f>(Table2[[#This Row],[Close Price]]/Table2[[#This Row],[Current Week Low]])-1</f>
        <v>1.6281317374172932E-2</v>
      </c>
      <c r="AF649" s="1">
        <f>(Table2[[#This Row],[Current Week High]]/Table2[[#This Row],[Close Price]])-1</f>
        <v>5.6254572055596253E-2</v>
      </c>
      <c r="AG649" s="1">
        <f>(Table2[[#This Row],[Close Price]]/Table2[[#This Row],[Current Month Low]])-1</f>
        <v>0.13888194618012162</v>
      </c>
      <c r="AH649" s="1">
        <f>(Table2[[#This Row],[Current Month High]]/Table2[[#This Row],[Close Price]])-1</f>
        <v>7.4981711777615256E-2</v>
      </c>
      <c r="AI649">
        <v>54.059985369422002</v>
      </c>
      <c r="AJ649">
        <v>13.888194618012101</v>
      </c>
      <c r="AK649" t="str">
        <f>IF(AND(Table2[[#This Row],[20D EMA]]&gt;Table2[[#This Row],[50D EMA]],Table2[[#This Row],[50D EMA]]&gt;Table2[[#This Row],[200D EMA]]),"Uptrend","Downtrend/NoTrend")</f>
        <v>Downtrend/NoTrend</v>
      </c>
      <c r="AL649">
        <v>0</v>
      </c>
      <c r="AM649" t="s">
        <v>3192</v>
      </c>
      <c r="AN649">
        <v>8.26</v>
      </c>
      <c r="AO649" t="s">
        <v>3191</v>
      </c>
      <c r="AP649">
        <v>4.8919494183322997E-2</v>
      </c>
      <c r="AQ649">
        <f>(Table2[[#This Row],[Sharpe Ratio]]-AVERAGE(Table2[Sharpe Ratio]))/_xlfn.STDEV.P(Table2[Sharpe Ratio])</f>
        <v>-0.19760129963511575</v>
      </c>
      <c r="AR6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49">
        <f>_xlfn.RANK.AVG(Table2[[#This Row],[1Y Return vs Nifty Z-Score]],Table2[1Y Return vs Nifty Z-Score])</f>
        <v>714</v>
      </c>
      <c r="AT649">
        <f>_xlfn.RANK.AVG(Table2[[#This Row],[6M Return vs Nifty Z-Score]],Table2[6M Return vs Nifty Z-Score])</f>
        <v>694</v>
      </c>
      <c r="AU649">
        <f>_xlfn.RANK.AVG(Table2[[#This Row],[Sharpe Ratio Z-Score]],Table2[Sharpe Ratio Z-Score])</f>
        <v>390</v>
      </c>
      <c r="AV649">
        <f>(Table2[[#This Row],[Rank 1Y]]+Table2[[#This Row],[Rank 6M]]+Table2[[#This Row],[Rank Sharpe]])/3</f>
        <v>599.33333333333337</v>
      </c>
    </row>
    <row r="650" spans="1:48" x14ac:dyDescent="0.3">
      <c r="A650" t="s">
        <v>930</v>
      </c>
      <c r="B650" t="s">
        <v>931</v>
      </c>
      <c r="C650" t="s">
        <v>3159</v>
      </c>
      <c r="D650" t="s">
        <v>448</v>
      </c>
      <c r="E650">
        <v>16513.310160000001</v>
      </c>
      <c r="F650">
        <v>3375.65</v>
      </c>
      <c r="G650">
        <v>-34.503618480029303</v>
      </c>
      <c r="H650">
        <f>(Table2[[#This Row],[1Y Return vs Nifty]]-AVERAGE(Table2[1Y Return vs Nifty]))/_xlfn.STDEV.P(Table2[1Y Return vs Nifty])</f>
        <v>-0.99517671715899703</v>
      </c>
      <c r="I650">
        <v>4.0536585249138701</v>
      </c>
      <c r="J650">
        <f>(Table2[[#This Row],[1M Return vs Nifty]]-AVERAGE(Table2[1M Return vs Nifty]))/_xlfn.STDEV.P(Table2[1M Return vs Nifty])</f>
        <v>0.49398075589263829</v>
      </c>
      <c r="K650">
        <v>-8.4477590060726193</v>
      </c>
      <c r="L650">
        <f>(Table2[[#This Row],[6M Return vs Nifty]]-AVERAGE(Table2[6M Return vs Nifty]))/_xlfn.STDEV.P(Table2[6M Return vs Nifty])</f>
        <v>-0.53482016867032756</v>
      </c>
      <c r="M650">
        <v>-1.7841838804532999</v>
      </c>
      <c r="N650">
        <f>(Table2[[#This Row],[1W Return vs Nifty]]-AVERAGE(Table2[1W Return vs Nifty]))/_xlfn.STDEV.P(Table2[1W Return vs Nifty])</f>
        <v>-0.42288613476125414</v>
      </c>
      <c r="O650">
        <v>3376.54</v>
      </c>
      <c r="P650">
        <v>3385.0497436124801</v>
      </c>
      <c r="Q650">
        <v>3478.1197546524299</v>
      </c>
      <c r="R650">
        <v>43.215770616100997</v>
      </c>
      <c r="S650" s="1">
        <f>(Table2[[#This Row],[Close Price]]-Table2[[#This Row],[20D EMA]])/Table2[[#This Row],[20D EMA]]</f>
        <v>-2.6358343156008006E-4</v>
      </c>
      <c r="T650" s="1">
        <f>(Table2[[#This Row],[Close Price]]-Table2[[#This Row],[50D EMA]])/Table2[[#This Row],[50D EMA]]</f>
        <v>-2.776840615183625E-3</v>
      </c>
      <c r="U650" s="1">
        <f>(Table2[[#This Row],[Close Price]]-Table2[[#This Row],[200D EMA]])/Table2[[#This Row],[200D EMA]]</f>
        <v>-2.9461249721308029E-2</v>
      </c>
      <c r="V650">
        <v>0.88319996382023702</v>
      </c>
      <c r="W650">
        <v>3282.95</v>
      </c>
      <c r="X650">
        <v>3384</v>
      </c>
      <c r="Y650">
        <v>3282.95</v>
      </c>
      <c r="Z650">
        <v>3495.85</v>
      </c>
      <c r="AA650">
        <v>3282.95</v>
      </c>
      <c r="AB650">
        <v>3612.85</v>
      </c>
      <c r="AC650" s="1">
        <f>(Table2[[#This Row],[Close Price]]/Table2[[#This Row],[Day Low]])-1</f>
        <v>2.8236799220213715E-2</v>
      </c>
      <c r="AD650" s="1">
        <f>(Table2[[#This Row],[Day High]]/Table2[[#This Row],[Close Price]])-1</f>
        <v>2.4735976774843405E-3</v>
      </c>
      <c r="AE650" s="1">
        <f>(Table2[[#This Row],[Close Price]]/Table2[[#This Row],[Current Week Low]])-1</f>
        <v>2.8236799220213715E-2</v>
      </c>
      <c r="AF650" s="1">
        <f>(Table2[[#This Row],[Current Week High]]/Table2[[#This Row],[Close Price]])-1</f>
        <v>3.5607956986061895E-2</v>
      </c>
      <c r="AG650" s="1">
        <f>(Table2[[#This Row],[Close Price]]/Table2[[#This Row],[Current Month Low]])-1</f>
        <v>2.8236799220213715E-2</v>
      </c>
      <c r="AH650" s="1">
        <f>(Table2[[#This Row],[Current Month High]]/Table2[[#This Row],[Close Price]])-1</f>
        <v>7.0267948395123847E-2</v>
      </c>
      <c r="AI650">
        <v>17.886925481018402</v>
      </c>
      <c r="AJ650">
        <v>17.3751282185017</v>
      </c>
      <c r="AK650" t="str">
        <f>IF(AND(Table2[[#This Row],[20D EMA]]&gt;Table2[[#This Row],[50D EMA]],Table2[[#This Row],[50D EMA]]&gt;Table2[[#This Row],[200D EMA]]),"Uptrend","Downtrend/NoTrend")</f>
        <v>Downtrend/NoTrend</v>
      </c>
      <c r="AL650">
        <v>-0.08</v>
      </c>
      <c r="AM650" t="s">
        <v>3190</v>
      </c>
      <c r="AN650">
        <v>-6.29</v>
      </c>
      <c r="AO650" t="s">
        <v>3190</v>
      </c>
      <c r="AP650">
        <v>-3.8827687566201002E-2</v>
      </c>
      <c r="AQ650">
        <f>(Table2[[#This Row],[Sharpe Ratio]]-AVERAGE(Table2[Sharpe Ratio]))/_xlfn.STDEV.P(Table2[Sharpe Ratio])</f>
        <v>-1.2257964305623725</v>
      </c>
      <c r="AR6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0">
        <f>_xlfn.RANK.AVG(Table2[[#This Row],[1Y Return vs Nifty Z-Score]],Table2[1Y Return vs Nifty Z-Score])</f>
        <v>657</v>
      </c>
      <c r="AT650">
        <f>_xlfn.RANK.AVG(Table2[[#This Row],[6M Return vs Nifty Z-Score]],Table2[6M Return vs Nifty Z-Score])</f>
        <v>495</v>
      </c>
      <c r="AU650">
        <f>_xlfn.RANK.AVG(Table2[[#This Row],[Sharpe Ratio Z-Score]],Table2[Sharpe Ratio Z-Score])</f>
        <v>649</v>
      </c>
      <c r="AV650">
        <f>(Table2[[#This Row],[Rank 1Y]]+Table2[[#This Row],[Rank 6M]]+Table2[[#This Row],[Rank Sharpe]])/3</f>
        <v>600.33333333333337</v>
      </c>
    </row>
    <row r="651" spans="1:48" x14ac:dyDescent="0.3">
      <c r="A651" t="s">
        <v>1112</v>
      </c>
      <c r="B651" t="s">
        <v>1113</v>
      </c>
      <c r="C651" t="s">
        <v>3159</v>
      </c>
      <c r="D651" t="s">
        <v>448</v>
      </c>
      <c r="E651">
        <v>11507.142631139999</v>
      </c>
      <c r="F651">
        <v>2237.6</v>
      </c>
      <c r="G651">
        <v>-26.737564354768701</v>
      </c>
      <c r="H651">
        <f>(Table2[[#This Row],[1Y Return vs Nifty]]-AVERAGE(Table2[1Y Return vs Nifty]))/_xlfn.STDEV.P(Table2[1Y Return vs Nifty])</f>
        <v>-0.86285453339666018</v>
      </c>
      <c r="I651">
        <v>2.9663735549324901</v>
      </c>
      <c r="J651">
        <f>(Table2[[#This Row],[1M Return vs Nifty]]-AVERAGE(Table2[1M Return vs Nifty]))/_xlfn.STDEV.P(Table2[1M Return vs Nifty])</f>
        <v>0.36884358869527806</v>
      </c>
      <c r="K651">
        <v>-3.7951087664451202</v>
      </c>
      <c r="L651">
        <f>(Table2[[#This Row],[6M Return vs Nifty]]-AVERAGE(Table2[6M Return vs Nifty]))/_xlfn.STDEV.P(Table2[6M Return vs Nifty])</f>
        <v>-0.38704705389396088</v>
      </c>
      <c r="M651">
        <v>-1.9316707055948901</v>
      </c>
      <c r="N651">
        <f>(Table2[[#This Row],[1W Return vs Nifty]]-AVERAGE(Table2[1W Return vs Nifty]))/_xlfn.STDEV.P(Table2[1W Return vs Nifty])</f>
        <v>-0.45537027478717151</v>
      </c>
      <c r="O651">
        <v>2288.46</v>
      </c>
      <c r="P651">
        <v>2235.34460577357</v>
      </c>
      <c r="Q651">
        <v>2183.3477428419301</v>
      </c>
      <c r="R651">
        <v>40.149735691245603</v>
      </c>
      <c r="S651" s="1">
        <f>(Table2[[#This Row],[Close Price]]-Table2[[#This Row],[20D EMA]])/Table2[[#This Row],[20D EMA]]</f>
        <v>-2.2224552756001908E-2</v>
      </c>
      <c r="T651" s="1">
        <f>(Table2[[#This Row],[Close Price]]-Table2[[#This Row],[50D EMA]])/Table2[[#This Row],[50D EMA]]</f>
        <v>1.0089693645465294E-3</v>
      </c>
      <c r="U651" s="1">
        <f>(Table2[[#This Row],[Close Price]]-Table2[[#This Row],[200D EMA]])/Table2[[#This Row],[200D EMA]]</f>
        <v>2.4848198064616578E-2</v>
      </c>
      <c r="V651">
        <v>0.52439020111300905</v>
      </c>
      <c r="W651">
        <v>2205</v>
      </c>
      <c r="X651">
        <v>2261.9499999999998</v>
      </c>
      <c r="Y651">
        <v>2205</v>
      </c>
      <c r="Z651">
        <v>2390.9499999999998</v>
      </c>
      <c r="AA651">
        <v>2178.6</v>
      </c>
      <c r="AB651">
        <v>2443.15</v>
      </c>
      <c r="AC651" s="1">
        <f>(Table2[[#This Row],[Close Price]]/Table2[[#This Row],[Day Low]])-1</f>
        <v>1.4784580498866218E-2</v>
      </c>
      <c r="AD651" s="1">
        <f>(Table2[[#This Row],[Day High]]/Table2[[#This Row],[Close Price]])-1</f>
        <v>1.0882195209152679E-2</v>
      </c>
      <c r="AE651" s="1">
        <f>(Table2[[#This Row],[Close Price]]/Table2[[#This Row],[Current Week Low]])-1</f>
        <v>1.4784580498866218E-2</v>
      </c>
      <c r="AF651" s="1">
        <f>(Table2[[#This Row],[Current Week High]]/Table2[[#This Row],[Close Price]])-1</f>
        <v>6.8533249910618377E-2</v>
      </c>
      <c r="AG651" s="1">
        <f>(Table2[[#This Row],[Close Price]]/Table2[[#This Row],[Current Month Low]])-1</f>
        <v>2.7081612044432157E-2</v>
      </c>
      <c r="AH651" s="1">
        <f>(Table2[[#This Row],[Current Month High]]/Table2[[#This Row],[Close Price]])-1</f>
        <v>9.1861816231676885E-2</v>
      </c>
      <c r="AI651">
        <v>22.2291741151233</v>
      </c>
      <c r="AJ651">
        <v>23.761061946902601</v>
      </c>
      <c r="AK651" t="str">
        <f>IF(AND(Table2[[#This Row],[20D EMA]]&gt;Table2[[#This Row],[50D EMA]],Table2[[#This Row],[50D EMA]]&gt;Table2[[#This Row],[200D EMA]]),"Uptrend","Downtrend/NoTrend")</f>
        <v>Uptrend</v>
      </c>
      <c r="AL651">
        <v>0.09</v>
      </c>
      <c r="AM651" t="s">
        <v>3191</v>
      </c>
      <c r="AN651">
        <v>-7.14</v>
      </c>
      <c r="AO651" t="s">
        <v>3190</v>
      </c>
      <c r="AP651">
        <v>-0.1151069706162</v>
      </c>
      <c r="AQ651">
        <f>(Table2[[#This Row],[Sharpe Ratio]]-AVERAGE(Table2[Sharpe Ratio]))/_xlfn.STDEV.P(Table2[Sharpe Ratio])</f>
        <v>-2.1196141675982001</v>
      </c>
      <c r="AR6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-3.4560424409807147</v>
      </c>
      <c r="AS651">
        <f>_xlfn.RANK.AVG(Table2[[#This Row],[1Y Return vs Nifty Z-Score]],Table2[1Y Return vs Nifty Z-Score])</f>
        <v>616</v>
      </c>
      <c r="AT651">
        <f>_xlfn.RANK.AVG(Table2[[#This Row],[6M Return vs Nifty Z-Score]],Table2[6M Return vs Nifty Z-Score])</f>
        <v>459</v>
      </c>
      <c r="AU651">
        <f>_xlfn.RANK.AVG(Table2[[#This Row],[Sharpe Ratio Z-Score]],Table2[Sharpe Ratio Z-Score])</f>
        <v>726</v>
      </c>
      <c r="AV651">
        <f>(Table2[[#This Row],[Rank 1Y]]+Table2[[#This Row],[Rank 6M]]+Table2[[#This Row],[Rank Sharpe]])/3</f>
        <v>600.33333333333337</v>
      </c>
    </row>
    <row r="652" spans="1:48" x14ac:dyDescent="0.3">
      <c r="A652" t="s">
        <v>350</v>
      </c>
      <c r="B652" t="s">
        <v>351</v>
      </c>
      <c r="C652" t="s">
        <v>3157</v>
      </c>
      <c r="D652" t="s">
        <v>120</v>
      </c>
      <c r="E652">
        <v>69740</v>
      </c>
      <c r="F652">
        <v>881</v>
      </c>
      <c r="G652">
        <v>-2.4935291204123202</v>
      </c>
      <c r="H652">
        <f>(Table2[[#This Row],[1Y Return vs Nifty]]-AVERAGE(Table2[1Y Return vs Nifty]))/_xlfn.STDEV.P(Table2[1Y Return vs Nifty])</f>
        <v>-0.44977169445708182</v>
      </c>
      <c r="I652">
        <v>-4.1854727351215599</v>
      </c>
      <c r="J652">
        <f>(Table2[[#This Row],[1M Return vs Nifty]]-AVERAGE(Table2[1M Return vs Nifty]))/_xlfn.STDEV.P(Table2[1M Return vs Nifty])</f>
        <v>-0.45427253051645</v>
      </c>
      <c r="K652">
        <v>-24.268754493637601</v>
      </c>
      <c r="L652">
        <f>(Table2[[#This Row],[6M Return vs Nifty]]-AVERAGE(Table2[6M Return vs Nifty]))/_xlfn.STDEV.P(Table2[6M Return vs Nifty])</f>
        <v>-1.0373117942276995</v>
      </c>
      <c r="M652">
        <v>-0.72070027259161695</v>
      </c>
      <c r="N652">
        <f>(Table2[[#This Row],[1W Return vs Nifty]]-AVERAGE(Table2[1W Return vs Nifty]))/_xlfn.STDEV.P(Table2[1W Return vs Nifty])</f>
        <v>-0.18865266746760556</v>
      </c>
      <c r="O652">
        <v>893.73</v>
      </c>
      <c r="P652">
        <v>916.78002979055395</v>
      </c>
      <c r="Q652">
        <v>919.85057780227999</v>
      </c>
      <c r="R652">
        <v>36.777983443992902</v>
      </c>
      <c r="S652" s="1">
        <f>(Table2[[#This Row],[Close Price]]-Table2[[#This Row],[20D EMA]])/Table2[[#This Row],[20D EMA]]</f>
        <v>-1.4243675382945652E-2</v>
      </c>
      <c r="T652" s="1">
        <f>(Table2[[#This Row],[Close Price]]-Table2[[#This Row],[50D EMA]])/Table2[[#This Row],[50D EMA]]</f>
        <v>-3.9027933231407977E-2</v>
      </c>
      <c r="U652" s="1">
        <f>(Table2[[#This Row],[Close Price]]-Table2[[#This Row],[200D EMA]])/Table2[[#This Row],[200D EMA]]</f>
        <v>-4.2235748652897885E-2</v>
      </c>
      <c r="V652">
        <v>0.83428292563783402</v>
      </c>
      <c r="W652">
        <v>862.7</v>
      </c>
      <c r="X652">
        <v>883.85</v>
      </c>
      <c r="Y652">
        <v>862.7</v>
      </c>
      <c r="Z652">
        <v>900.4</v>
      </c>
      <c r="AA652">
        <v>843.3</v>
      </c>
      <c r="AB652">
        <v>934</v>
      </c>
      <c r="AC652" s="1">
        <f>(Table2[[#This Row],[Close Price]]/Table2[[#This Row],[Day Low]])-1</f>
        <v>2.12124724701519E-2</v>
      </c>
      <c r="AD652" s="1">
        <f>(Table2[[#This Row],[Day High]]/Table2[[#This Row],[Close Price]])-1</f>
        <v>3.234960272417764E-3</v>
      </c>
      <c r="AE652" s="1">
        <f>(Table2[[#This Row],[Close Price]]/Table2[[#This Row],[Current Week Low]])-1</f>
        <v>2.12124724701519E-2</v>
      </c>
      <c r="AF652" s="1">
        <f>(Table2[[#This Row],[Current Week High]]/Table2[[#This Row],[Close Price]])-1</f>
        <v>2.2020431328036327E-2</v>
      </c>
      <c r="AG652" s="1">
        <f>(Table2[[#This Row],[Close Price]]/Table2[[#This Row],[Current Month Low]])-1</f>
        <v>4.4705324321119511E-2</v>
      </c>
      <c r="AH652" s="1">
        <f>(Table2[[#This Row],[Current Month High]]/Table2[[#This Row],[Close Price]])-1</f>
        <v>6.0158910329171311E-2</v>
      </c>
      <c r="AI652">
        <v>29.2735527809307</v>
      </c>
      <c r="AJ652">
        <v>38.620092832979303</v>
      </c>
      <c r="AK652" t="str">
        <f>IF(AND(Table2[[#This Row],[20D EMA]]&gt;Table2[[#This Row],[50D EMA]],Table2[[#This Row],[50D EMA]]&gt;Table2[[#This Row],[200D EMA]]),"Uptrend","Downtrend/NoTrend")</f>
        <v>Downtrend/NoTrend</v>
      </c>
      <c r="AL652">
        <v>-0.13</v>
      </c>
      <c r="AM652" t="s">
        <v>3190</v>
      </c>
      <c r="AN652">
        <v>-5.39</v>
      </c>
      <c r="AO652" t="s">
        <v>3190</v>
      </c>
      <c r="AP652">
        <v>-5.3190924204267E-2</v>
      </c>
      <c r="AQ652">
        <f>(Table2[[#This Row],[Sharpe Ratio]]-AVERAGE(Table2[Sharpe Ratio]))/_xlfn.STDEV.P(Table2[Sharpe Ratio])</f>
        <v>-1.3941005251345673</v>
      </c>
      <c r="AR6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2">
        <f>_xlfn.RANK.AVG(Table2[[#This Row],[1Y Return vs Nifty Z-Score]],Table2[1Y Return vs Nifty Z-Score])</f>
        <v>461</v>
      </c>
      <c r="AT652">
        <f>_xlfn.RANK.AVG(Table2[[#This Row],[6M Return vs Nifty Z-Score]],Table2[6M Return vs Nifty Z-Score])</f>
        <v>664</v>
      </c>
      <c r="AU652">
        <f>_xlfn.RANK.AVG(Table2[[#This Row],[Sharpe Ratio Z-Score]],Table2[Sharpe Ratio Z-Score])</f>
        <v>677</v>
      </c>
      <c r="AV652">
        <f>(Table2[[#This Row],[Rank 1Y]]+Table2[[#This Row],[Rank 6M]]+Table2[[#This Row],[Rank Sharpe]])/3</f>
        <v>600.66666666666663</v>
      </c>
    </row>
    <row r="653" spans="1:48" x14ac:dyDescent="0.3">
      <c r="A653" t="s">
        <v>125</v>
      </c>
      <c r="B653" t="s">
        <v>126</v>
      </c>
      <c r="C653" t="s">
        <v>3147</v>
      </c>
      <c r="D653" t="s">
        <v>127</v>
      </c>
      <c r="E653">
        <v>229344.06364919999</v>
      </c>
      <c r="F653">
        <v>2350.25</v>
      </c>
      <c r="G653">
        <v>-25.3182945551047</v>
      </c>
      <c r="H653">
        <f>(Table2[[#This Row],[1Y Return vs Nifty]]-AVERAGE(Table2[1Y Return vs Nifty]))/_xlfn.STDEV.P(Table2[1Y Return vs Nifty])</f>
        <v>-0.83867225547142454</v>
      </c>
      <c r="I653">
        <v>-4.8701317122139702</v>
      </c>
      <c r="J653">
        <f>(Table2[[#This Row],[1M Return vs Nifty]]-AVERAGE(Table2[1M Return vs Nifty]))/_xlfn.STDEV.P(Table2[1M Return vs Nifty])</f>
        <v>-0.53307090192321538</v>
      </c>
      <c r="K653">
        <v>-17.554582869713499</v>
      </c>
      <c r="L653">
        <f>(Table2[[#This Row],[6M Return vs Nifty]]-AVERAGE(Table2[6M Return vs Nifty]))/_xlfn.STDEV.P(Table2[6M Return vs Nifty])</f>
        <v>-0.82406257004148686</v>
      </c>
      <c r="M653">
        <v>-5.1638386991494896</v>
      </c>
      <c r="N653">
        <f>(Table2[[#This Row],[1W Return vs Nifty]]-AVERAGE(Table2[1W Return vs Nifty]))/_xlfn.STDEV.P(Table2[1W Return vs Nifty])</f>
        <v>-1.1672589305306227</v>
      </c>
      <c r="O653">
        <v>2530.02</v>
      </c>
      <c r="P653">
        <v>2550.1310277161501</v>
      </c>
      <c r="Q653">
        <v>2502.6976077528602</v>
      </c>
      <c r="R653">
        <v>12.5807890252487</v>
      </c>
      <c r="S653" s="1">
        <f>(Table2[[#This Row],[Close Price]]-Table2[[#This Row],[20D EMA]])/Table2[[#This Row],[20D EMA]]</f>
        <v>-7.1054774270559118E-2</v>
      </c>
      <c r="T653" s="1">
        <f>(Table2[[#This Row],[Close Price]]-Table2[[#This Row],[50D EMA]])/Table2[[#This Row],[50D EMA]]</f>
        <v>-7.8380689283703148E-2</v>
      </c>
      <c r="U653" s="1">
        <f>(Table2[[#This Row],[Close Price]]-Table2[[#This Row],[200D EMA]])/Table2[[#This Row],[200D EMA]]</f>
        <v>-6.0913315008816006E-2</v>
      </c>
      <c r="V653">
        <v>1.2402601313850601</v>
      </c>
      <c r="W653">
        <v>2326.1</v>
      </c>
      <c r="X653">
        <v>2383.65</v>
      </c>
      <c r="Y653">
        <v>2326.1</v>
      </c>
      <c r="Z653">
        <v>2519.6999999999998</v>
      </c>
      <c r="AA653">
        <v>2326.1</v>
      </c>
      <c r="AB653">
        <v>2710</v>
      </c>
      <c r="AC653" s="1">
        <f>(Table2[[#This Row],[Close Price]]/Table2[[#This Row],[Day Low]])-1</f>
        <v>1.0382184772795622E-2</v>
      </c>
      <c r="AD653" s="1">
        <f>(Table2[[#This Row],[Day High]]/Table2[[#This Row],[Close Price]])-1</f>
        <v>1.4211254121901939E-2</v>
      </c>
      <c r="AE653" s="1">
        <f>(Table2[[#This Row],[Close Price]]/Table2[[#This Row],[Current Week Low]])-1</f>
        <v>1.0382184772795622E-2</v>
      </c>
      <c r="AF653" s="1">
        <f>(Table2[[#This Row],[Current Week High]]/Table2[[#This Row],[Close Price]])-1</f>
        <v>7.20987129028825E-2</v>
      </c>
      <c r="AG653" s="1">
        <f>(Table2[[#This Row],[Close Price]]/Table2[[#This Row],[Current Month Low]])-1</f>
        <v>1.0382184772795622E-2</v>
      </c>
      <c r="AH653" s="1">
        <f>(Table2[[#This Row],[Current Month High]]/Table2[[#This Row],[Close Price]])-1</f>
        <v>0.15306882246569509</v>
      </c>
      <c r="AI653">
        <v>18.2001914689926</v>
      </c>
      <c r="AJ653">
        <v>1.74022207311528</v>
      </c>
      <c r="AK653" t="str">
        <f>IF(AND(Table2[[#This Row],[20D EMA]]&gt;Table2[[#This Row],[50D EMA]],Table2[[#This Row],[50D EMA]]&gt;Table2[[#This Row],[200D EMA]]),"Uptrend","Downtrend/NoTrend")</f>
        <v>Downtrend/NoTrend</v>
      </c>
      <c r="AL653">
        <v>-0.03</v>
      </c>
      <c r="AM653" t="s">
        <v>3190</v>
      </c>
      <c r="AN653">
        <v>-13.18</v>
      </c>
      <c r="AO653" t="s">
        <v>3190</v>
      </c>
      <c r="AP653">
        <v>-1.1956471211656E-2</v>
      </c>
      <c r="AQ653">
        <f>(Table2[[#This Row],[Sharpe Ratio]]-AVERAGE(Table2[Sharpe Ratio]))/_xlfn.STDEV.P(Table2[Sharpe Ratio])</f>
        <v>-0.91092758501126259</v>
      </c>
      <c r="AR6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3">
        <f>_xlfn.RANK.AVG(Table2[[#This Row],[1Y Return vs Nifty Z-Score]],Table2[1Y Return vs Nifty Z-Score])</f>
        <v>605</v>
      </c>
      <c r="AT653">
        <f>_xlfn.RANK.AVG(Table2[[#This Row],[6M Return vs Nifty Z-Score]],Table2[6M Return vs Nifty Z-Score])</f>
        <v>602</v>
      </c>
      <c r="AU653">
        <f>_xlfn.RANK.AVG(Table2[[#This Row],[Sharpe Ratio Z-Score]],Table2[Sharpe Ratio Z-Score])</f>
        <v>602</v>
      </c>
      <c r="AV653">
        <f>(Table2[[#This Row],[Rank 1Y]]+Table2[[#This Row],[Rank 6M]]+Table2[[#This Row],[Rank Sharpe]])/3</f>
        <v>603</v>
      </c>
    </row>
    <row r="654" spans="1:48" x14ac:dyDescent="0.3">
      <c r="A654" t="s">
        <v>496</v>
      </c>
      <c r="B654" t="s">
        <v>497</v>
      </c>
      <c r="C654" t="s">
        <v>3147</v>
      </c>
      <c r="D654" t="s">
        <v>127</v>
      </c>
      <c r="E654">
        <v>42577.471099800001</v>
      </c>
      <c r="F654">
        <v>329</v>
      </c>
      <c r="G654">
        <v>-29.355119048315501</v>
      </c>
      <c r="H654">
        <f>(Table2[[#This Row],[1Y Return vs Nifty]]-AVERAGE(Table2[1Y Return vs Nifty]))/_xlfn.STDEV.P(Table2[1Y Return vs Nifty])</f>
        <v>-0.90745383023144044</v>
      </c>
      <c r="I654">
        <v>-6.4287732254090804</v>
      </c>
      <c r="J654">
        <f>(Table2[[#This Row],[1M Return vs Nifty]]-AVERAGE(Table2[1M Return vs Nifty]))/_xlfn.STDEV.P(Table2[1M Return vs Nifty])</f>
        <v>-0.71245716129621417</v>
      </c>
      <c r="K654">
        <v>-15.10673590136</v>
      </c>
      <c r="L654">
        <f>(Table2[[#This Row],[6M Return vs Nifty]]-AVERAGE(Table2[6M Return vs Nifty]))/_xlfn.STDEV.P(Table2[6M Return vs Nifty])</f>
        <v>-0.74631634963390192</v>
      </c>
      <c r="M654">
        <v>-2.2901602022483498</v>
      </c>
      <c r="N654">
        <f>(Table2[[#This Row],[1W Return vs Nifty]]-AVERAGE(Table2[1W Return vs Nifty]))/_xlfn.STDEV.P(Table2[1W Return vs Nifty])</f>
        <v>-0.5343279918302497</v>
      </c>
      <c r="O654">
        <v>339.86</v>
      </c>
      <c r="P654">
        <v>347.40721011793897</v>
      </c>
      <c r="Q654">
        <v>354.70739117606399</v>
      </c>
      <c r="R654">
        <v>24.7705499602163</v>
      </c>
      <c r="S654" s="1">
        <f>(Table2[[#This Row],[Close Price]]-Table2[[#This Row],[20D EMA]])/Table2[[#This Row],[20D EMA]]</f>
        <v>-3.1954334137586103E-2</v>
      </c>
      <c r="T654" s="1">
        <f>(Table2[[#This Row],[Close Price]]-Table2[[#This Row],[50D EMA]])/Table2[[#This Row],[50D EMA]]</f>
        <v>-5.298453682550236E-2</v>
      </c>
      <c r="U654" s="1">
        <f>(Table2[[#This Row],[Close Price]]-Table2[[#This Row],[200D EMA]])/Table2[[#This Row],[200D EMA]]</f>
        <v>-7.2474923882552444E-2</v>
      </c>
      <c r="V654">
        <v>0.25445321739617999</v>
      </c>
      <c r="W654">
        <v>322.3</v>
      </c>
      <c r="X654">
        <v>331.8</v>
      </c>
      <c r="Y654">
        <v>322.3</v>
      </c>
      <c r="Z654">
        <v>339.85</v>
      </c>
      <c r="AA654">
        <v>322.3</v>
      </c>
      <c r="AB654">
        <v>355.75</v>
      </c>
      <c r="AC654" s="1">
        <f>(Table2[[#This Row],[Close Price]]/Table2[[#This Row],[Day Low]])-1</f>
        <v>2.0788085634501963E-2</v>
      </c>
      <c r="AD654" s="1">
        <f>(Table2[[#This Row],[Day High]]/Table2[[#This Row],[Close Price]])-1</f>
        <v>8.5106382978723527E-3</v>
      </c>
      <c r="AE654" s="1">
        <f>(Table2[[#This Row],[Close Price]]/Table2[[#This Row],[Current Week Low]])-1</f>
        <v>2.0788085634501963E-2</v>
      </c>
      <c r="AF654" s="1">
        <f>(Table2[[#This Row],[Current Week High]]/Table2[[#This Row],[Close Price]])-1</f>
        <v>3.2978723404255339E-2</v>
      </c>
      <c r="AG654" s="1">
        <f>(Table2[[#This Row],[Close Price]]/Table2[[#This Row],[Current Month Low]])-1</f>
        <v>2.0788085634501963E-2</v>
      </c>
      <c r="AH654" s="1">
        <f>(Table2[[#This Row],[Current Month High]]/Table2[[#This Row],[Close Price]])-1</f>
        <v>8.1306990881458985E-2</v>
      </c>
      <c r="AI654">
        <v>24.7720364741641</v>
      </c>
      <c r="AJ654">
        <v>15.1154653603918</v>
      </c>
      <c r="AK654" t="str">
        <f>IF(AND(Table2[[#This Row],[20D EMA]]&gt;Table2[[#This Row],[50D EMA]],Table2[[#This Row],[50D EMA]]&gt;Table2[[#This Row],[200D EMA]]),"Uptrend","Downtrend/NoTrend")</f>
        <v>Downtrend/NoTrend</v>
      </c>
      <c r="AL654">
        <v>-0.04</v>
      </c>
      <c r="AM654" t="s">
        <v>3190</v>
      </c>
      <c r="AN654">
        <v>-5.76</v>
      </c>
      <c r="AO654" t="s">
        <v>3190</v>
      </c>
      <c r="AP654">
        <v>-1.5081344517968E-2</v>
      </c>
      <c r="AQ654">
        <f>(Table2[[#This Row],[Sharpe Ratio]]-AVERAGE(Table2[Sharpe Ratio]))/_xlfn.STDEV.P(Table2[Sharpe Ratio])</f>
        <v>-0.94754391221691658</v>
      </c>
      <c r="AR6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4">
        <f>_xlfn.RANK.AVG(Table2[[#This Row],[1Y Return vs Nifty Z-Score]],Table2[1Y Return vs Nifty Z-Score])</f>
        <v>632</v>
      </c>
      <c r="AT654">
        <f>_xlfn.RANK.AVG(Table2[[#This Row],[6M Return vs Nifty Z-Score]],Table2[6M Return vs Nifty Z-Score])</f>
        <v>574</v>
      </c>
      <c r="AU654">
        <f>_xlfn.RANK.AVG(Table2[[#This Row],[Sharpe Ratio Z-Score]],Table2[Sharpe Ratio Z-Score])</f>
        <v>611</v>
      </c>
      <c r="AV654">
        <f>(Table2[[#This Row],[Rank 1Y]]+Table2[[#This Row],[Rank 6M]]+Table2[[#This Row],[Rank Sharpe]])/3</f>
        <v>605.66666666666663</v>
      </c>
    </row>
    <row r="655" spans="1:48" x14ac:dyDescent="0.3">
      <c r="A655" t="s">
        <v>1422</v>
      </c>
      <c r="B655" t="s">
        <v>1423</v>
      </c>
      <c r="C655" t="s">
        <v>3159</v>
      </c>
      <c r="D655" t="s">
        <v>458</v>
      </c>
      <c r="E655">
        <v>7737.8825515600001</v>
      </c>
      <c r="F655">
        <v>478.65</v>
      </c>
      <c r="G655">
        <v>-25.600832463167599</v>
      </c>
      <c r="H655">
        <f>(Table2[[#This Row],[1Y Return vs Nifty]]-AVERAGE(Table2[1Y Return vs Nifty]))/_xlfn.STDEV.P(Table2[1Y Return vs Nifty])</f>
        <v>-0.84348628746083854</v>
      </c>
      <c r="I655">
        <v>-3.6858290886411398</v>
      </c>
      <c r="J655">
        <f>(Table2[[#This Row],[1M Return vs Nifty]]-AVERAGE(Table2[1M Return vs Nifty]))/_xlfn.STDEV.P(Table2[1M Return vs Nifty])</f>
        <v>-0.39676783556072948</v>
      </c>
      <c r="K655">
        <v>-12.658874760816801</v>
      </c>
      <c r="L655">
        <f>(Table2[[#This Row],[6M Return vs Nifty]]-AVERAGE(Table2[6M Return vs Nifty]))/_xlfn.STDEV.P(Table2[6M Return vs Nifty])</f>
        <v>-0.66856967910251486</v>
      </c>
      <c r="M655">
        <v>-3.2957835448199901</v>
      </c>
      <c r="N655">
        <f>(Table2[[#This Row],[1W Return vs Nifty]]-AVERAGE(Table2[1W Return vs Nifty]))/_xlfn.STDEV.P(Table2[1W Return vs Nifty])</f>
        <v>-0.7558176702613062</v>
      </c>
      <c r="O655">
        <v>498.54</v>
      </c>
      <c r="P655">
        <v>505.35597923369397</v>
      </c>
      <c r="Q655">
        <v>497.88199280765298</v>
      </c>
      <c r="R655">
        <v>36.535521989454502</v>
      </c>
      <c r="S655" s="1">
        <f>(Table2[[#This Row],[Close Price]]-Table2[[#This Row],[20D EMA]])/Table2[[#This Row],[20D EMA]]</f>
        <v>-3.9896497773498699E-2</v>
      </c>
      <c r="T655" s="1">
        <f>(Table2[[#This Row],[Close Price]]-Table2[[#This Row],[50D EMA]])/Table2[[#This Row],[50D EMA]]</f>
        <v>-5.2845875642334554E-2</v>
      </c>
      <c r="U655" s="1">
        <f>(Table2[[#This Row],[Close Price]]-Table2[[#This Row],[200D EMA]])/Table2[[#This Row],[200D EMA]]</f>
        <v>-3.8627612738512729E-2</v>
      </c>
      <c r="V655">
        <v>0.39877517568534399</v>
      </c>
      <c r="W655">
        <v>473.35</v>
      </c>
      <c r="X655">
        <v>487.4</v>
      </c>
      <c r="Y655">
        <v>473.35</v>
      </c>
      <c r="Z655">
        <v>507.35</v>
      </c>
      <c r="AA655">
        <v>473.35</v>
      </c>
      <c r="AB655">
        <v>529</v>
      </c>
      <c r="AC655" s="1">
        <f>(Table2[[#This Row],[Close Price]]/Table2[[#This Row],[Day Low]])-1</f>
        <v>1.1196788845463157E-2</v>
      </c>
      <c r="AD655" s="1">
        <f>(Table2[[#This Row],[Day High]]/Table2[[#This Row],[Close Price]])-1</f>
        <v>1.8280580800167145E-2</v>
      </c>
      <c r="AE655" s="1">
        <f>(Table2[[#This Row],[Close Price]]/Table2[[#This Row],[Current Week Low]])-1</f>
        <v>1.1196788845463157E-2</v>
      </c>
      <c r="AF655" s="1">
        <f>(Table2[[#This Row],[Current Week High]]/Table2[[#This Row],[Close Price]])-1</f>
        <v>5.9960305024548299E-2</v>
      </c>
      <c r="AG655" s="1">
        <f>(Table2[[#This Row],[Close Price]]/Table2[[#This Row],[Current Month Low]])-1</f>
        <v>1.1196788845463157E-2</v>
      </c>
      <c r="AH655" s="1">
        <f>(Table2[[#This Row],[Current Month High]]/Table2[[#This Row],[Close Price]])-1</f>
        <v>0.10519168494724762</v>
      </c>
      <c r="AI655">
        <v>32.434973362582198</v>
      </c>
      <c r="AJ655">
        <v>18.830685203574902</v>
      </c>
      <c r="AK655" t="str">
        <f>IF(AND(Table2[[#This Row],[20D EMA]]&gt;Table2[[#This Row],[50D EMA]],Table2[[#This Row],[50D EMA]]&gt;Table2[[#This Row],[200D EMA]]),"Uptrend","Downtrend/NoTrend")</f>
        <v>Downtrend/NoTrend</v>
      </c>
      <c r="AL655">
        <v>-0.09</v>
      </c>
      <c r="AM655" t="s">
        <v>3190</v>
      </c>
      <c r="AN655">
        <v>-7.42</v>
      </c>
      <c r="AO655" t="s">
        <v>3190</v>
      </c>
      <c r="AP655">
        <v>-5.0274779948031E-2</v>
      </c>
      <c r="AQ655">
        <f>(Table2[[#This Row],[Sharpe Ratio]]-AVERAGE(Table2[Sharpe Ratio]))/_xlfn.STDEV.P(Table2[Sharpe Ratio])</f>
        <v>-1.3599300222698458</v>
      </c>
      <c r="AR6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5">
        <f>_xlfn.RANK.AVG(Table2[[#This Row],[1Y Return vs Nifty Z-Score]],Table2[1Y Return vs Nifty Z-Score])</f>
        <v>608</v>
      </c>
      <c r="AT655">
        <f>_xlfn.RANK.AVG(Table2[[#This Row],[6M Return vs Nifty Z-Score]],Table2[6M Return vs Nifty Z-Score])</f>
        <v>543</v>
      </c>
      <c r="AU655">
        <f>_xlfn.RANK.AVG(Table2[[#This Row],[Sharpe Ratio Z-Score]],Table2[Sharpe Ratio Z-Score])</f>
        <v>667</v>
      </c>
      <c r="AV655">
        <f>(Table2[[#This Row],[Rank 1Y]]+Table2[[#This Row],[Rank 6M]]+Table2[[#This Row],[Rank Sharpe]])/3</f>
        <v>606</v>
      </c>
    </row>
    <row r="656" spans="1:48" x14ac:dyDescent="0.3">
      <c r="A656" t="s">
        <v>440</v>
      </c>
      <c r="B656" t="s">
        <v>441</v>
      </c>
      <c r="C656" t="s">
        <v>3145</v>
      </c>
      <c r="D656" t="s">
        <v>24</v>
      </c>
      <c r="E656">
        <v>52486.917529305902</v>
      </c>
      <c r="F656">
        <v>71.569999999999993</v>
      </c>
      <c r="G656">
        <v>-47.656454791570702</v>
      </c>
      <c r="H656">
        <f>(Table2[[#This Row],[1Y Return vs Nifty]]-AVERAGE(Table2[1Y Return vs Nifty]))/_xlfn.STDEV.P(Table2[1Y Return vs Nifty])</f>
        <v>-1.2192817768637303</v>
      </c>
      <c r="I656">
        <v>-9.2090374997483904E-2</v>
      </c>
      <c r="J656">
        <f>(Table2[[#This Row],[1M Return vs Nifty]]-AVERAGE(Table2[1M Return vs Nifty]))/_xlfn.STDEV.P(Table2[1M Return vs Nifty])</f>
        <v>1.684064307073151E-2</v>
      </c>
      <c r="K656">
        <v>-26.3477802694247</v>
      </c>
      <c r="L656">
        <f>(Table2[[#This Row],[6M Return vs Nifty]]-AVERAGE(Table2[6M Return vs Nifty]))/_xlfn.STDEV.P(Table2[6M Return vs Nifty])</f>
        <v>-1.1033438617086646</v>
      </c>
      <c r="M656">
        <v>-1.2441929824525</v>
      </c>
      <c r="N656">
        <f>(Table2[[#This Row],[1W Return vs Nifty]]-AVERAGE(Table2[1W Return vs Nifty]))/_xlfn.STDEV.P(Table2[1W Return vs Nifty])</f>
        <v>-0.30395252881686535</v>
      </c>
      <c r="O656">
        <v>72.709999999999994</v>
      </c>
      <c r="P656">
        <v>73.594186711235295</v>
      </c>
      <c r="Q656">
        <v>76.977166272842595</v>
      </c>
      <c r="R656">
        <v>37.908971000819299</v>
      </c>
      <c r="S656" s="1">
        <f>(Table2[[#This Row],[Close Price]]-Table2[[#This Row],[20D EMA]])/Table2[[#This Row],[20D EMA]]</f>
        <v>-1.5678723696878019E-2</v>
      </c>
      <c r="T656" s="1">
        <f>(Table2[[#This Row],[Close Price]]-Table2[[#This Row],[50D EMA]])/Table2[[#This Row],[50D EMA]]</f>
        <v>-2.7504709294195902E-2</v>
      </c>
      <c r="U656" s="1">
        <f>(Table2[[#This Row],[Close Price]]-Table2[[#This Row],[200D EMA]])/Table2[[#This Row],[200D EMA]]</f>
        <v>-7.0243768829799602E-2</v>
      </c>
      <c r="V656">
        <v>0.99862705636669802</v>
      </c>
      <c r="W656">
        <v>71</v>
      </c>
      <c r="X656">
        <v>72.069999999999993</v>
      </c>
      <c r="Y656">
        <v>71</v>
      </c>
      <c r="Z656">
        <v>73.2</v>
      </c>
      <c r="AA656">
        <v>70.41</v>
      </c>
      <c r="AB656">
        <v>75.099999999999994</v>
      </c>
      <c r="AC656" s="1">
        <f>(Table2[[#This Row],[Close Price]]/Table2[[#This Row],[Day Low]])-1</f>
        <v>8.0281690140844297E-3</v>
      </c>
      <c r="AD656" s="1">
        <f>(Table2[[#This Row],[Day High]]/Table2[[#This Row],[Close Price]])-1</f>
        <v>6.9861673885707187E-3</v>
      </c>
      <c r="AE656" s="1">
        <f>(Table2[[#This Row],[Close Price]]/Table2[[#This Row],[Current Week Low]])-1</f>
        <v>8.0281690140844297E-3</v>
      </c>
      <c r="AF656" s="1">
        <f>(Table2[[#This Row],[Current Week High]]/Table2[[#This Row],[Close Price]])-1</f>
        <v>2.2774905686740343E-2</v>
      </c>
      <c r="AG656" s="1">
        <f>(Table2[[#This Row],[Close Price]]/Table2[[#This Row],[Current Month Low]])-1</f>
        <v>1.6474932537991815E-2</v>
      </c>
      <c r="AH656" s="1">
        <f>(Table2[[#This Row],[Current Month High]]/Table2[[#This Row],[Close Price]])-1</f>
        <v>4.932234176330863E-2</v>
      </c>
      <c r="AI656">
        <v>30.082436775185101</v>
      </c>
      <c r="AJ656">
        <v>1.64749325379918</v>
      </c>
      <c r="AK656" t="str">
        <f>IF(AND(Table2[[#This Row],[20D EMA]]&gt;Table2[[#This Row],[50D EMA]],Table2[[#This Row],[50D EMA]]&gt;Table2[[#This Row],[200D EMA]]),"Uptrend","Downtrend/NoTrend")</f>
        <v>Downtrend/NoTrend</v>
      </c>
      <c r="AL656">
        <v>-7.0000000000000007E-2</v>
      </c>
      <c r="AM656" t="s">
        <v>3190</v>
      </c>
      <c r="AN656">
        <v>-2.5499999999999998</v>
      </c>
      <c r="AO656" t="s">
        <v>3190</v>
      </c>
      <c r="AP656">
        <v>3.1919580786454002E-2</v>
      </c>
      <c r="AQ656">
        <f>(Table2[[#This Row],[Sharpe Ratio]]-AVERAGE(Table2[Sharpe Ratio]))/_xlfn.STDEV.P(Table2[Sharpe Ratio])</f>
        <v>-0.3968011808431588</v>
      </c>
      <c r="AR6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6">
        <f>_xlfn.RANK.AVG(Table2[[#This Row],[1Y Return vs Nifty Z-Score]],Table2[1Y Return vs Nifty Z-Score])</f>
        <v>703</v>
      </c>
      <c r="AT656">
        <f>_xlfn.RANK.AVG(Table2[[#This Row],[6M Return vs Nifty Z-Score]],Table2[6M Return vs Nifty Z-Score])</f>
        <v>678</v>
      </c>
      <c r="AU656">
        <f>_xlfn.RANK.AVG(Table2[[#This Row],[Sharpe Ratio Z-Score]],Table2[Sharpe Ratio Z-Score])</f>
        <v>441</v>
      </c>
      <c r="AV656">
        <f>(Table2[[#This Row],[Rank 1Y]]+Table2[[#This Row],[Rank 6M]]+Table2[[#This Row],[Rank Sharpe]])/3</f>
        <v>607.33333333333337</v>
      </c>
    </row>
    <row r="657" spans="1:48" x14ac:dyDescent="0.3">
      <c r="A657" t="s">
        <v>2324</v>
      </c>
      <c r="B657" t="s">
        <v>2325</v>
      </c>
      <c r="C657" t="s">
        <v>3162</v>
      </c>
      <c r="D657" t="s">
        <v>1981</v>
      </c>
      <c r="E657">
        <v>2344.2579991379998</v>
      </c>
      <c r="F657">
        <v>48.55</v>
      </c>
      <c r="G657">
        <v>-26.141645227804201</v>
      </c>
      <c r="H657">
        <f>(Table2[[#This Row],[1Y Return vs Nifty]]-AVERAGE(Table2[1Y Return vs Nifty]))/_xlfn.STDEV.P(Table2[1Y Return vs Nifty])</f>
        <v>-0.8527009445916065</v>
      </c>
      <c r="I657">
        <v>-10.678945482798801</v>
      </c>
      <c r="J657">
        <f>(Table2[[#This Row],[1M Return vs Nifty]]-AVERAGE(Table2[1M Return vs Nifty]))/_xlfn.STDEV.P(Table2[1M Return vs Nifty])</f>
        <v>-1.2016155062328386</v>
      </c>
      <c r="K657">
        <v>-17.704769864218001</v>
      </c>
      <c r="L657">
        <f>(Table2[[#This Row],[6M Return vs Nifty]]-AVERAGE(Table2[6M Return vs Nifty]))/_xlfn.STDEV.P(Table2[6M Return vs Nifty])</f>
        <v>-0.82883266855175186</v>
      </c>
      <c r="M657">
        <v>-5.6330673206524802</v>
      </c>
      <c r="N657">
        <f>(Table2[[#This Row],[1W Return vs Nifty]]-AVERAGE(Table2[1W Return vs Nifty]))/_xlfn.STDEV.P(Table2[1W Return vs Nifty])</f>
        <v>-1.2706070650534063</v>
      </c>
      <c r="O657">
        <v>51.46</v>
      </c>
      <c r="P657">
        <v>52.2082571684792</v>
      </c>
      <c r="Q657">
        <v>51.946107338287803</v>
      </c>
      <c r="R657">
        <v>29.0779920837243</v>
      </c>
      <c r="S657" s="1">
        <f>(Table2[[#This Row],[Close Price]]-Table2[[#This Row],[20D EMA]])/Table2[[#This Row],[20D EMA]]</f>
        <v>-5.6548775748153979E-2</v>
      </c>
      <c r="T657" s="1">
        <f>(Table2[[#This Row],[Close Price]]-Table2[[#This Row],[50D EMA]])/Table2[[#This Row],[50D EMA]]</f>
        <v>-7.0070470973083554E-2</v>
      </c>
      <c r="U657" s="1">
        <f>(Table2[[#This Row],[Close Price]]-Table2[[#This Row],[200D EMA]])/Table2[[#This Row],[200D EMA]]</f>
        <v>-6.5377513586752325E-2</v>
      </c>
      <c r="V657">
        <v>0.62573969003008101</v>
      </c>
      <c r="W657">
        <v>47.6</v>
      </c>
      <c r="X657">
        <v>49.6</v>
      </c>
      <c r="Y657">
        <v>47.6</v>
      </c>
      <c r="Z657">
        <v>52.48</v>
      </c>
      <c r="AA657">
        <v>47.6</v>
      </c>
      <c r="AB657">
        <v>55.43</v>
      </c>
      <c r="AC657" s="1">
        <f>(Table2[[#This Row],[Close Price]]/Table2[[#This Row],[Day Low]])-1</f>
        <v>1.995798319327724E-2</v>
      </c>
      <c r="AD657" s="1">
        <f>(Table2[[#This Row],[Day High]]/Table2[[#This Row],[Close Price]])-1</f>
        <v>2.1627188465499492E-2</v>
      </c>
      <c r="AE657" s="1">
        <f>(Table2[[#This Row],[Close Price]]/Table2[[#This Row],[Current Week Low]])-1</f>
        <v>1.995798319327724E-2</v>
      </c>
      <c r="AF657" s="1">
        <f>(Table2[[#This Row],[Current Week High]]/Table2[[#This Row],[Close Price]])-1</f>
        <v>8.0947476828012288E-2</v>
      </c>
      <c r="AG657" s="1">
        <f>(Table2[[#This Row],[Close Price]]/Table2[[#This Row],[Current Month Low]])-1</f>
        <v>1.995798319327724E-2</v>
      </c>
      <c r="AH657" s="1">
        <f>(Table2[[#This Row],[Current Month High]]/Table2[[#This Row],[Close Price]])-1</f>
        <v>0.14170957775489201</v>
      </c>
      <c r="AI657">
        <v>42.945417095777501</v>
      </c>
      <c r="AJ657">
        <v>14.369846878680701</v>
      </c>
      <c r="AK657" t="str">
        <f>IF(AND(Table2[[#This Row],[20D EMA]]&gt;Table2[[#This Row],[50D EMA]],Table2[[#This Row],[50D EMA]]&gt;Table2[[#This Row],[200D EMA]]),"Uptrend","Downtrend/NoTrend")</f>
        <v>Downtrend/NoTrend</v>
      </c>
      <c r="AL657">
        <v>-0.11</v>
      </c>
      <c r="AM657" t="s">
        <v>3190</v>
      </c>
      <c r="AN657">
        <v>-11.52</v>
      </c>
      <c r="AO657" t="s">
        <v>3190</v>
      </c>
      <c r="AP657">
        <v>-1.3048315373464001E-2</v>
      </c>
      <c r="AQ657">
        <f>(Table2[[#This Row],[Sharpe Ratio]]-AVERAGE(Table2[Sharpe Ratio]))/_xlfn.STDEV.P(Table2[Sharpe Ratio])</f>
        <v>-0.92372148708901725</v>
      </c>
      <c r="AR6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7">
        <f>_xlfn.RANK.AVG(Table2[[#This Row],[1Y Return vs Nifty Z-Score]],Table2[1Y Return vs Nifty Z-Score])</f>
        <v>610</v>
      </c>
      <c r="AT657">
        <f>_xlfn.RANK.AVG(Table2[[#This Row],[6M Return vs Nifty Z-Score]],Table2[6M Return vs Nifty Z-Score])</f>
        <v>605</v>
      </c>
      <c r="AU657">
        <f>_xlfn.RANK.AVG(Table2[[#This Row],[Sharpe Ratio Z-Score]],Table2[Sharpe Ratio Z-Score])</f>
        <v>607</v>
      </c>
      <c r="AV657">
        <f>(Table2[[#This Row],[Rank 1Y]]+Table2[[#This Row],[Rank 6M]]+Table2[[#This Row],[Rank Sharpe]])/3</f>
        <v>607.33333333333337</v>
      </c>
    </row>
    <row r="658" spans="1:48" x14ac:dyDescent="0.3">
      <c r="A658" t="s">
        <v>2062</v>
      </c>
      <c r="B658" t="s">
        <v>2063</v>
      </c>
      <c r="C658" t="s">
        <v>3147</v>
      </c>
      <c r="D658" t="s">
        <v>195</v>
      </c>
      <c r="E658">
        <v>3106.438832798</v>
      </c>
      <c r="F658">
        <v>228.98</v>
      </c>
      <c r="G658">
        <v>-32.078796973076898</v>
      </c>
      <c r="H658">
        <f>(Table2[[#This Row],[1Y Return vs Nifty]]-AVERAGE(Table2[1Y Return vs Nifty]))/_xlfn.STDEV.P(Table2[1Y Return vs Nifty])</f>
        <v>-0.95386131143832731</v>
      </c>
      <c r="I658">
        <v>-11.3926704867203</v>
      </c>
      <c r="J658">
        <f>(Table2[[#This Row],[1M Return vs Nifty]]-AVERAGE(Table2[1M Return vs Nifty]))/_xlfn.STDEV.P(Table2[1M Return vs Nifty])</f>
        <v>-1.2837591278357297</v>
      </c>
      <c r="K658">
        <v>-12.3658360621807</v>
      </c>
      <c r="L658">
        <f>(Table2[[#This Row],[6M Return vs Nifty]]-AVERAGE(Table2[6M Return vs Nifty]))/_xlfn.STDEV.P(Table2[6M Return vs Nifty])</f>
        <v>-0.65926245869754063</v>
      </c>
      <c r="M658">
        <v>-2.2837736801444102</v>
      </c>
      <c r="N658">
        <f>(Table2[[#This Row],[1W Return vs Nifty]]-AVERAGE(Table2[1W Return vs Nifty]))/_xlfn.STDEV.P(Table2[1W Return vs Nifty])</f>
        <v>-0.53292135311452837</v>
      </c>
      <c r="O658">
        <v>238.99</v>
      </c>
      <c r="P658">
        <v>250.365094416353</v>
      </c>
      <c r="Q658">
        <v>245.16306594603199</v>
      </c>
      <c r="R658">
        <v>33.7310791311128</v>
      </c>
      <c r="S658" s="1">
        <f>(Table2[[#This Row],[Close Price]]-Table2[[#This Row],[20D EMA]])/Table2[[#This Row],[20D EMA]]</f>
        <v>-4.1884597681911453E-2</v>
      </c>
      <c r="T658" s="1">
        <f>(Table2[[#This Row],[Close Price]]-Table2[[#This Row],[50D EMA]])/Table2[[#This Row],[50D EMA]]</f>
        <v>-8.5415638574560859E-2</v>
      </c>
      <c r="U658" s="1">
        <f>(Table2[[#This Row],[Close Price]]-Table2[[#This Row],[200D EMA]])/Table2[[#This Row],[200D EMA]]</f>
        <v>-6.6009396168974319E-2</v>
      </c>
      <c r="V658">
        <v>0.56264282531920096</v>
      </c>
      <c r="W658">
        <v>223.1</v>
      </c>
      <c r="X658">
        <v>230.62</v>
      </c>
      <c r="Y658">
        <v>223.1</v>
      </c>
      <c r="Z658">
        <v>238.09</v>
      </c>
      <c r="AA658">
        <v>223.1</v>
      </c>
      <c r="AB658">
        <v>250</v>
      </c>
      <c r="AC658" s="1">
        <f>(Table2[[#This Row],[Close Price]]/Table2[[#This Row],[Day Low]])-1</f>
        <v>2.635589421783946E-2</v>
      </c>
      <c r="AD658" s="1">
        <f>(Table2[[#This Row],[Day High]]/Table2[[#This Row],[Close Price]])-1</f>
        <v>7.1621975718403341E-3</v>
      </c>
      <c r="AE658" s="1">
        <f>(Table2[[#This Row],[Close Price]]/Table2[[#This Row],[Current Week Low]])-1</f>
        <v>2.635589421783946E-2</v>
      </c>
      <c r="AF658" s="1">
        <f>(Table2[[#This Row],[Current Week High]]/Table2[[#This Row],[Close Price]])-1</f>
        <v>3.9785134072844786E-2</v>
      </c>
      <c r="AG658" s="1">
        <f>(Table2[[#This Row],[Close Price]]/Table2[[#This Row],[Current Month Low]])-1</f>
        <v>2.635589421783946E-2</v>
      </c>
      <c r="AH658" s="1">
        <f>(Table2[[#This Row],[Current Month High]]/Table2[[#This Row],[Close Price]])-1</f>
        <v>9.1798410341514591E-2</v>
      </c>
      <c r="AI658">
        <v>26.190060267272202</v>
      </c>
      <c r="AJ658">
        <v>14.6332916145181</v>
      </c>
      <c r="AK658" t="str">
        <f>IF(AND(Table2[[#This Row],[20D EMA]]&gt;Table2[[#This Row],[50D EMA]],Table2[[#This Row],[50D EMA]]&gt;Table2[[#This Row],[200D EMA]]),"Uptrend","Downtrend/NoTrend")</f>
        <v>Downtrend/NoTrend</v>
      </c>
      <c r="AL658">
        <v>-0.12</v>
      </c>
      <c r="AM658" t="s">
        <v>3190</v>
      </c>
      <c r="AN658">
        <v>-7.55</v>
      </c>
      <c r="AO658" t="s">
        <v>3190</v>
      </c>
      <c r="AP658">
        <v>-4.0512768907311002E-2</v>
      </c>
      <c r="AQ658">
        <f>(Table2[[#This Row],[Sharpe Ratio]]-AVERAGE(Table2[Sharpe Ratio]))/_xlfn.STDEV.P(Table2[Sharpe Ratio])</f>
        <v>-1.2455417077963629</v>
      </c>
      <c r="AR6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8">
        <f>_xlfn.RANK.AVG(Table2[[#This Row],[1Y Return vs Nifty Z-Score]],Table2[1Y Return vs Nifty Z-Score])</f>
        <v>644</v>
      </c>
      <c r="AT658">
        <f>_xlfn.RANK.AVG(Table2[[#This Row],[6M Return vs Nifty Z-Score]],Table2[6M Return vs Nifty Z-Score])</f>
        <v>541</v>
      </c>
      <c r="AU658">
        <f>_xlfn.RANK.AVG(Table2[[#This Row],[Sharpe Ratio Z-Score]],Table2[Sharpe Ratio Z-Score])</f>
        <v>654</v>
      </c>
      <c r="AV658">
        <f>(Table2[[#This Row],[Rank 1Y]]+Table2[[#This Row],[Rank 6M]]+Table2[[#This Row],[Rank Sharpe]])/3</f>
        <v>613</v>
      </c>
    </row>
    <row r="659" spans="1:48" x14ac:dyDescent="0.3">
      <c r="A659" t="s">
        <v>804</v>
      </c>
      <c r="B659" t="s">
        <v>805</v>
      </c>
      <c r="C659" t="s">
        <v>3153</v>
      </c>
      <c r="D659" t="s">
        <v>77</v>
      </c>
      <c r="E659">
        <v>20058.860138200002</v>
      </c>
      <c r="F659">
        <v>851.3</v>
      </c>
      <c r="G659">
        <v>-40.109883215983302</v>
      </c>
      <c r="H659">
        <f>(Table2[[#This Row],[1Y Return vs Nifty]]-AVERAGE(Table2[1Y Return vs Nifty]))/_xlfn.STDEV.P(Table2[1Y Return vs Nifty])</f>
        <v>-1.0906992541702003</v>
      </c>
      <c r="I659">
        <v>1.70484465614491</v>
      </c>
      <c r="J659">
        <f>(Table2[[#This Row],[1M Return vs Nifty]]-AVERAGE(Table2[1M Return vs Nifty]))/_xlfn.STDEV.P(Table2[1M Return vs Nifty])</f>
        <v>0.22365244093703532</v>
      </c>
      <c r="K659">
        <v>-6.5085604486550697</v>
      </c>
      <c r="L659">
        <f>(Table2[[#This Row],[6M Return vs Nifty]]-AVERAGE(Table2[6M Return vs Nifty]))/_xlfn.STDEV.P(Table2[6M Return vs Nifty])</f>
        <v>-0.47322916220293165</v>
      </c>
      <c r="M659">
        <v>-1.43118463587417</v>
      </c>
      <c r="N659">
        <f>(Table2[[#This Row],[1W Return vs Nifty]]-AVERAGE(Table2[1W Return vs Nifty]))/_xlfn.STDEV.P(Table2[1W Return vs Nifty])</f>
        <v>-0.34513765194631052</v>
      </c>
      <c r="O659">
        <v>857.42</v>
      </c>
      <c r="P659">
        <v>844.72229626770797</v>
      </c>
      <c r="Q659">
        <v>844.83828536701196</v>
      </c>
      <c r="R659">
        <v>36.2113526897719</v>
      </c>
      <c r="S659" s="1">
        <f>(Table2[[#This Row],[Close Price]]-Table2[[#This Row],[20D EMA]])/Table2[[#This Row],[20D EMA]]</f>
        <v>-7.1376921462060657E-3</v>
      </c>
      <c r="T659" s="1">
        <f>(Table2[[#This Row],[Close Price]]-Table2[[#This Row],[50D EMA]])/Table2[[#This Row],[50D EMA]]</f>
        <v>7.7868238607583587E-3</v>
      </c>
      <c r="U659" s="1">
        <f>(Table2[[#This Row],[Close Price]]-Table2[[#This Row],[200D EMA]])/Table2[[#This Row],[200D EMA]]</f>
        <v>7.6484633152969789E-3</v>
      </c>
      <c r="V659">
        <v>0.59679798169217901</v>
      </c>
      <c r="W659">
        <v>839.05</v>
      </c>
      <c r="X659">
        <v>861.8</v>
      </c>
      <c r="Y659">
        <v>839.05</v>
      </c>
      <c r="Z659">
        <v>880.05</v>
      </c>
      <c r="AA659">
        <v>839.05</v>
      </c>
      <c r="AB659">
        <v>886.8</v>
      </c>
      <c r="AC659" s="1">
        <f>(Table2[[#This Row],[Close Price]]/Table2[[#This Row],[Day Low]])-1</f>
        <v>1.4599845062868821E-2</v>
      </c>
      <c r="AD659" s="1">
        <f>(Table2[[#This Row],[Day High]]/Table2[[#This Row],[Close Price]])-1</f>
        <v>1.233407729355096E-2</v>
      </c>
      <c r="AE659" s="1">
        <f>(Table2[[#This Row],[Close Price]]/Table2[[#This Row],[Current Week Low]])-1</f>
        <v>1.4599845062868821E-2</v>
      </c>
      <c r="AF659" s="1">
        <f>(Table2[[#This Row],[Current Week High]]/Table2[[#This Row],[Close Price]])-1</f>
        <v>3.3771878303770597E-2</v>
      </c>
      <c r="AG659" s="1">
        <f>(Table2[[#This Row],[Close Price]]/Table2[[#This Row],[Current Month Low]])-1</f>
        <v>1.4599845062868821E-2</v>
      </c>
      <c r="AH659" s="1">
        <f>(Table2[[#This Row],[Current Month High]]/Table2[[#This Row],[Close Price]])-1</f>
        <v>4.170092799248204E-2</v>
      </c>
      <c r="AI659">
        <v>24.304005638435299</v>
      </c>
      <c r="AJ659">
        <v>21.6142857142856</v>
      </c>
      <c r="AK659" t="str">
        <f>IF(AND(Table2[[#This Row],[20D EMA]]&gt;Table2[[#This Row],[50D EMA]],Table2[[#This Row],[50D EMA]]&gt;Table2[[#This Row],[200D EMA]]),"Uptrend","Downtrend/NoTrend")</f>
        <v>Downtrend/NoTrend</v>
      </c>
      <c r="AL659">
        <v>7.0000000000000007E-2</v>
      </c>
      <c r="AM659" t="s">
        <v>3191</v>
      </c>
      <c r="AN659">
        <v>-3.03</v>
      </c>
      <c r="AO659" t="s">
        <v>3190</v>
      </c>
      <c r="AP659">
        <v>-6.2384276867248997E-2</v>
      </c>
      <c r="AQ659">
        <f>(Table2[[#This Row],[Sharpe Ratio]]-AVERAGE(Table2[Sharpe Ratio]))/_xlfn.STDEV.P(Table2[Sharpe Ratio])</f>
        <v>-1.5018254714691142</v>
      </c>
      <c r="AR6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59">
        <f>_xlfn.RANK.AVG(Table2[[#This Row],[1Y Return vs Nifty Z-Score]],Table2[1Y Return vs Nifty Z-Score])</f>
        <v>676</v>
      </c>
      <c r="AT659">
        <f>_xlfn.RANK.AVG(Table2[[#This Row],[6M Return vs Nifty Z-Score]],Table2[6M Return vs Nifty Z-Score])</f>
        <v>480</v>
      </c>
      <c r="AU659">
        <f>_xlfn.RANK.AVG(Table2[[#This Row],[Sharpe Ratio Z-Score]],Table2[Sharpe Ratio Z-Score])</f>
        <v>685</v>
      </c>
      <c r="AV659">
        <f>(Table2[[#This Row],[Rank 1Y]]+Table2[[#This Row],[Rank 6M]]+Table2[[#This Row],[Rank Sharpe]])/3</f>
        <v>613.66666666666663</v>
      </c>
    </row>
    <row r="660" spans="1:48" x14ac:dyDescent="0.3">
      <c r="A660" t="s">
        <v>1521</v>
      </c>
      <c r="B660" t="s">
        <v>1522</v>
      </c>
      <c r="C660" t="s">
        <v>3147</v>
      </c>
      <c r="D660" t="s">
        <v>384</v>
      </c>
      <c r="E660">
        <v>6735.0850720999997</v>
      </c>
      <c r="F660">
        <v>295.5</v>
      </c>
      <c r="G660">
        <v>-47.736710775340498</v>
      </c>
      <c r="H660">
        <f>(Table2[[#This Row],[1Y Return vs Nifty]]-AVERAGE(Table2[1Y Return vs Nifty]))/_xlfn.STDEV.P(Table2[1Y Return vs Nifty])</f>
        <v>-1.2206492212391011</v>
      </c>
      <c r="I660">
        <v>-3.9876001124000999</v>
      </c>
      <c r="J660">
        <f>(Table2[[#This Row],[1M Return vs Nifty]]-AVERAGE(Table2[1M Return vs Nifty]))/_xlfn.STDEV.P(Table2[1M Return vs Nifty])</f>
        <v>-0.43149909010579157</v>
      </c>
      <c r="K660">
        <v>-11.395507124959099</v>
      </c>
      <c r="L660">
        <f>(Table2[[#This Row],[6M Return vs Nifty]]-AVERAGE(Table2[6M Return vs Nifty]))/_xlfn.STDEV.P(Table2[6M Return vs Nifty])</f>
        <v>-0.62844378073425633</v>
      </c>
      <c r="M660">
        <v>3.3260466312981398</v>
      </c>
      <c r="N660">
        <f>(Table2[[#This Row],[1W Return vs Nifty]]-AVERAGE(Table2[1W Return vs Nifty]))/_xlfn.STDEV.P(Table2[1W Return vs Nifty])</f>
        <v>0.70264791446032671</v>
      </c>
      <c r="O660">
        <v>293.81</v>
      </c>
      <c r="P660">
        <v>297.20807341888002</v>
      </c>
      <c r="Q660">
        <v>311.224120156813</v>
      </c>
      <c r="R660">
        <v>55.5041691260612</v>
      </c>
      <c r="S660" s="1">
        <f>(Table2[[#This Row],[Close Price]]-Table2[[#This Row],[20D EMA]])/Table2[[#This Row],[20D EMA]]</f>
        <v>5.7520166093733968E-3</v>
      </c>
      <c r="T660" s="1">
        <f>(Table2[[#This Row],[Close Price]]-Table2[[#This Row],[50D EMA]])/Table2[[#This Row],[50D EMA]]</f>
        <v>-5.747062652879855E-3</v>
      </c>
      <c r="U660" s="1">
        <f>(Table2[[#This Row],[Close Price]]-Table2[[#This Row],[200D EMA]])/Table2[[#This Row],[200D EMA]]</f>
        <v>-5.0523462477427089E-2</v>
      </c>
      <c r="V660">
        <v>0.54669482707166195</v>
      </c>
      <c r="W660">
        <v>289</v>
      </c>
      <c r="X660">
        <v>298.7</v>
      </c>
      <c r="Y660">
        <v>281.45</v>
      </c>
      <c r="Z660">
        <v>304.64999999999998</v>
      </c>
      <c r="AA660">
        <v>276.39999999999998</v>
      </c>
      <c r="AB660">
        <v>306.8</v>
      </c>
      <c r="AC660" s="1">
        <f>(Table2[[#This Row],[Close Price]]/Table2[[#This Row],[Day Low]])-1</f>
        <v>2.249134948096887E-2</v>
      </c>
      <c r="AD660" s="1">
        <f>(Table2[[#This Row],[Day High]]/Table2[[#This Row],[Close Price]])-1</f>
        <v>1.0829103214889946E-2</v>
      </c>
      <c r="AE660" s="1">
        <f>(Table2[[#This Row],[Close Price]]/Table2[[#This Row],[Current Week Low]])-1</f>
        <v>4.9920056848463457E-2</v>
      </c>
      <c r="AF660" s="1">
        <f>(Table2[[#This Row],[Current Week High]]/Table2[[#This Row],[Close Price]])-1</f>
        <v>3.0964467005076157E-2</v>
      </c>
      <c r="AG660" s="1">
        <f>(Table2[[#This Row],[Close Price]]/Table2[[#This Row],[Current Month Low]])-1</f>
        <v>6.9102749638205507E-2</v>
      </c>
      <c r="AH660" s="1">
        <f>(Table2[[#This Row],[Current Month High]]/Table2[[#This Row],[Close Price]])-1</f>
        <v>3.8240270727580405E-2</v>
      </c>
      <c r="AI660">
        <v>32.825719120135297</v>
      </c>
      <c r="AJ660">
        <v>14.4683323649041</v>
      </c>
      <c r="AK660" t="str">
        <f>IF(AND(Table2[[#This Row],[20D EMA]]&gt;Table2[[#This Row],[50D EMA]],Table2[[#This Row],[50D EMA]]&gt;Table2[[#This Row],[200D EMA]]),"Uptrend","Downtrend/NoTrend")</f>
        <v>Downtrend/NoTrend</v>
      </c>
      <c r="AL660">
        <v>-0.06</v>
      </c>
      <c r="AM660" t="s">
        <v>3190</v>
      </c>
      <c r="AN660">
        <v>-2.31</v>
      </c>
      <c r="AO660" t="s">
        <v>3190</v>
      </c>
      <c r="AP660">
        <v>-1.4146833515856E-2</v>
      </c>
      <c r="AQ660">
        <f>(Table2[[#This Row],[Sharpe Ratio]]-AVERAGE(Table2[Sharpe Ratio]))/_xlfn.STDEV.P(Table2[Sharpe Ratio])</f>
        <v>-0.93659359286748944</v>
      </c>
      <c r="AR6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0">
        <f>_xlfn.RANK.AVG(Table2[[#This Row],[1Y Return vs Nifty Z-Score]],Table2[1Y Return vs Nifty Z-Score])</f>
        <v>704</v>
      </c>
      <c r="AT660">
        <f>_xlfn.RANK.AVG(Table2[[#This Row],[6M Return vs Nifty Z-Score]],Table2[6M Return vs Nifty Z-Score])</f>
        <v>528</v>
      </c>
      <c r="AU660">
        <f>_xlfn.RANK.AVG(Table2[[#This Row],[Sharpe Ratio Z-Score]],Table2[Sharpe Ratio Z-Score])</f>
        <v>609</v>
      </c>
      <c r="AV660">
        <f>(Table2[[#This Row],[Rank 1Y]]+Table2[[#This Row],[Rank 6M]]+Table2[[#This Row],[Rank Sharpe]])/3</f>
        <v>613.66666666666663</v>
      </c>
    </row>
    <row r="661" spans="1:48" x14ac:dyDescent="0.3">
      <c r="A661" t="s">
        <v>629</v>
      </c>
      <c r="B661" t="s">
        <v>630</v>
      </c>
      <c r="C661" t="s">
        <v>3145</v>
      </c>
      <c r="D661" t="s">
        <v>24</v>
      </c>
      <c r="E661">
        <v>30639.063630174998</v>
      </c>
      <c r="F661">
        <v>191.96</v>
      </c>
      <c r="G661">
        <v>-45.7264560083688</v>
      </c>
      <c r="H661">
        <f>(Table2[[#This Row],[1Y Return vs Nifty]]-AVERAGE(Table2[1Y Return vs Nifty]))/_xlfn.STDEV.P(Table2[1Y Return vs Nifty])</f>
        <v>-1.1863974253600174</v>
      </c>
      <c r="I661">
        <v>-6.6313441842485403</v>
      </c>
      <c r="J661">
        <f>(Table2[[#This Row],[1M Return vs Nifty]]-AVERAGE(Table2[1M Return vs Nifty]))/_xlfn.STDEV.P(Table2[1M Return vs Nifty])</f>
        <v>-0.73577133986529453</v>
      </c>
      <c r="K661">
        <v>-2.2268140936794101</v>
      </c>
      <c r="L661">
        <f>(Table2[[#This Row],[6M Return vs Nifty]]-AVERAGE(Table2[6M Return vs Nifty]))/_xlfn.STDEV.P(Table2[6M Return vs Nifty])</f>
        <v>-0.33723634886655562</v>
      </c>
      <c r="M661">
        <v>-5.4051034067825796</v>
      </c>
      <c r="N661">
        <f>(Table2[[#This Row],[1W Return vs Nifty]]-AVERAGE(Table2[1W Return vs Nifty]))/_xlfn.STDEV.P(Table2[1W Return vs Nifty])</f>
        <v>-1.2203977552259226</v>
      </c>
      <c r="O661">
        <v>195.89</v>
      </c>
      <c r="P661">
        <v>198.098720928669</v>
      </c>
      <c r="Q661">
        <v>203.331757694511</v>
      </c>
      <c r="R661">
        <v>42.285036134878297</v>
      </c>
      <c r="S661" s="1">
        <f>(Table2[[#This Row],[Close Price]]-Table2[[#This Row],[20D EMA]])/Table2[[#This Row],[20D EMA]]</f>
        <v>-2.0062279850936643E-2</v>
      </c>
      <c r="T661" s="1">
        <f>(Table2[[#This Row],[Close Price]]-Table2[[#This Row],[50D EMA]])/Table2[[#This Row],[50D EMA]]</f>
        <v>-3.0988190634907768E-2</v>
      </c>
      <c r="U661" s="1">
        <f>(Table2[[#This Row],[Close Price]]-Table2[[#This Row],[200D EMA]])/Table2[[#This Row],[200D EMA]]</f>
        <v>-5.5927110567726007E-2</v>
      </c>
      <c r="V661">
        <v>1.28862763480789</v>
      </c>
      <c r="W661">
        <v>188.19</v>
      </c>
      <c r="X661">
        <v>192.68</v>
      </c>
      <c r="Y661">
        <v>188.19</v>
      </c>
      <c r="Z661">
        <v>210.65</v>
      </c>
      <c r="AA661">
        <v>182.55</v>
      </c>
      <c r="AB661">
        <v>211.8</v>
      </c>
      <c r="AC661" s="1">
        <f>(Table2[[#This Row],[Close Price]]/Table2[[#This Row],[Day Low]])-1</f>
        <v>2.0032945427493454E-2</v>
      </c>
      <c r="AD661" s="1">
        <f>(Table2[[#This Row],[Day High]]/Table2[[#This Row],[Close Price]])-1</f>
        <v>3.7507814127943906E-3</v>
      </c>
      <c r="AE661" s="1">
        <f>(Table2[[#This Row],[Close Price]]/Table2[[#This Row],[Current Week Low]])-1</f>
        <v>2.0032945427493454E-2</v>
      </c>
      <c r="AF661" s="1">
        <f>(Table2[[#This Row],[Current Week High]]/Table2[[#This Row],[Close Price]])-1</f>
        <v>9.7364034173786251E-2</v>
      </c>
      <c r="AG661" s="1">
        <f>(Table2[[#This Row],[Close Price]]/Table2[[#This Row],[Current Month Low]])-1</f>
        <v>5.1547521227061077E-2</v>
      </c>
      <c r="AH661" s="1">
        <f>(Table2[[#This Row],[Current Month High]]/Table2[[#This Row],[Close Price]])-1</f>
        <v>0.10335486559699936</v>
      </c>
      <c r="AI661">
        <v>37.0598041258595</v>
      </c>
      <c r="AJ661">
        <v>13.4850724209281</v>
      </c>
      <c r="AK661" t="str">
        <f>IF(AND(Table2[[#This Row],[20D EMA]]&gt;Table2[[#This Row],[50D EMA]],Table2[[#This Row],[50D EMA]]&gt;Table2[[#This Row],[200D EMA]]),"Uptrend","Downtrend/NoTrend")</f>
        <v>Downtrend/NoTrend</v>
      </c>
      <c r="AL661">
        <v>-0.13</v>
      </c>
      <c r="AM661" t="s">
        <v>3190</v>
      </c>
      <c r="AN661">
        <v>-1.7</v>
      </c>
      <c r="AO661" t="s">
        <v>3190</v>
      </c>
      <c r="AP661">
        <v>-9.4683171364528002E-2</v>
      </c>
      <c r="AQ661">
        <f>(Table2[[#This Row],[Sharpe Ratio]]-AVERAGE(Table2[Sharpe Ratio]))/_xlfn.STDEV.P(Table2[Sharpe Ratio])</f>
        <v>-1.8802942199154495</v>
      </c>
      <c r="AR6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1">
        <f>_xlfn.RANK.AVG(Table2[[#This Row],[1Y Return vs Nifty Z-Score]],Table2[1Y Return vs Nifty Z-Score])</f>
        <v>698</v>
      </c>
      <c r="AT661">
        <f>_xlfn.RANK.AVG(Table2[[#This Row],[6M Return vs Nifty Z-Score]],Table2[6M Return vs Nifty Z-Score])</f>
        <v>431</v>
      </c>
      <c r="AU661">
        <f>_xlfn.RANK.AVG(Table2[[#This Row],[Sharpe Ratio Z-Score]],Table2[Sharpe Ratio Z-Score])</f>
        <v>713</v>
      </c>
      <c r="AV661">
        <f>(Table2[[#This Row],[Rank 1Y]]+Table2[[#This Row],[Rank 6M]]+Table2[[#This Row],[Rank Sharpe]])/3</f>
        <v>614</v>
      </c>
    </row>
    <row r="662" spans="1:48" x14ac:dyDescent="0.3">
      <c r="A662" t="s">
        <v>921</v>
      </c>
      <c r="B662" t="s">
        <v>922</v>
      </c>
      <c r="C662" t="s">
        <v>3145</v>
      </c>
      <c r="D662" t="s">
        <v>54</v>
      </c>
      <c r="E662">
        <v>16701.710366685002</v>
      </c>
      <c r="F662">
        <v>1026</v>
      </c>
      <c r="G662">
        <v>-51.903115409442897</v>
      </c>
      <c r="H662">
        <f>(Table2[[#This Row],[1Y Return vs Nifty]]-AVERAGE(Table2[1Y Return vs Nifty]))/_xlfn.STDEV.P(Table2[1Y Return vs Nifty])</f>
        <v>-1.2916386517439329</v>
      </c>
      <c r="I662">
        <v>-14.814137240661299</v>
      </c>
      <c r="J662">
        <f>(Table2[[#This Row],[1M Return vs Nifty]]-AVERAGE(Table2[1M Return vs Nifty]))/_xlfn.STDEV.P(Table2[1M Return vs Nifty])</f>
        <v>-1.6775405826234806</v>
      </c>
      <c r="K662">
        <v>-41.027096505024801</v>
      </c>
      <c r="L662">
        <f>(Table2[[#This Row],[6M Return vs Nifty]]-AVERAGE(Table2[6M Return vs Nifty]))/_xlfn.STDEV.P(Table2[6M Return vs Nifty])</f>
        <v>-1.5695745412569271</v>
      </c>
      <c r="M662">
        <v>-5.2069629697939801</v>
      </c>
      <c r="N662">
        <f>(Table2[[#This Row],[1W Return vs Nifty]]-AVERAGE(Table2[1W Return vs Nifty]))/_xlfn.STDEV.P(Table2[1W Return vs Nifty])</f>
        <v>-1.1767570999080321</v>
      </c>
      <c r="O662">
        <v>1123.5</v>
      </c>
      <c r="P662">
        <v>1188.38582958965</v>
      </c>
      <c r="Q662">
        <v>1318.9162663393599</v>
      </c>
      <c r="R662">
        <v>23.572539858601299</v>
      </c>
      <c r="S662" s="1">
        <f>(Table2[[#This Row],[Close Price]]-Table2[[#This Row],[20D EMA]])/Table2[[#This Row],[20D EMA]]</f>
        <v>-8.678237650200267E-2</v>
      </c>
      <c r="T662" s="1">
        <f>(Table2[[#This Row],[Close Price]]-Table2[[#This Row],[50D EMA]])/Table2[[#This Row],[50D EMA]]</f>
        <v>-0.13664403053823176</v>
      </c>
      <c r="U662" s="1">
        <f>(Table2[[#This Row],[Close Price]]-Table2[[#This Row],[200D EMA]])/Table2[[#This Row],[200D EMA]]</f>
        <v>-0.22208859941681239</v>
      </c>
      <c r="V662">
        <v>1.3448039251605299</v>
      </c>
      <c r="W662">
        <v>1018.55</v>
      </c>
      <c r="X662">
        <v>1049.5</v>
      </c>
      <c r="Y662">
        <v>1018.15</v>
      </c>
      <c r="Z662">
        <v>1094.8</v>
      </c>
      <c r="AA662">
        <v>1018.15</v>
      </c>
      <c r="AB662">
        <v>1207.5</v>
      </c>
      <c r="AC662" s="1">
        <f>(Table2[[#This Row],[Close Price]]/Table2[[#This Row],[Day Low]])-1</f>
        <v>7.3143193755829117E-3</v>
      </c>
      <c r="AD662" s="1">
        <f>(Table2[[#This Row],[Day High]]/Table2[[#This Row],[Close Price]])-1</f>
        <v>2.2904483430799205E-2</v>
      </c>
      <c r="AE662" s="1">
        <f>(Table2[[#This Row],[Close Price]]/Table2[[#This Row],[Current Week Low]])-1</f>
        <v>7.7100623680204095E-3</v>
      </c>
      <c r="AF662" s="1">
        <f>(Table2[[#This Row],[Current Week High]]/Table2[[#This Row],[Close Price]])-1</f>
        <v>6.7056530214424814E-2</v>
      </c>
      <c r="AG662" s="1">
        <f>(Table2[[#This Row],[Close Price]]/Table2[[#This Row],[Current Month Low]])-1</f>
        <v>7.7100623680204095E-3</v>
      </c>
      <c r="AH662" s="1">
        <f>(Table2[[#This Row],[Current Month High]]/Table2[[#This Row],[Close Price]])-1</f>
        <v>0.17690058479532156</v>
      </c>
      <c r="AI662">
        <v>75.048732943469702</v>
      </c>
      <c r="AJ662">
        <v>0.77100623680204095</v>
      </c>
      <c r="AK662" t="str">
        <f>IF(AND(Table2[[#This Row],[20D EMA]]&gt;Table2[[#This Row],[50D EMA]],Table2[[#This Row],[50D EMA]]&gt;Table2[[#This Row],[200D EMA]]),"Uptrend","Downtrend/NoTrend")</f>
        <v>Downtrend/NoTrend</v>
      </c>
      <c r="AL662">
        <v>-0.24</v>
      </c>
      <c r="AM662" t="s">
        <v>3190</v>
      </c>
      <c r="AN662">
        <v>-14.26</v>
      </c>
      <c r="AO662" t="s">
        <v>3190</v>
      </c>
      <c r="AP662">
        <v>4.6100641675016998E-2</v>
      </c>
      <c r="AQ662">
        <f>(Table2[[#This Row],[Sharpe Ratio]]-AVERAGE(Table2[Sharpe Ratio]))/_xlfn.STDEV.P(Table2[Sharpe Ratio])</f>
        <v>-0.2306317670080241</v>
      </c>
      <c r="AR6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2">
        <f>_xlfn.RANK.AVG(Table2[[#This Row],[1Y Return vs Nifty Z-Score]],Table2[1Y Return vs Nifty Z-Score])</f>
        <v>716</v>
      </c>
      <c r="AT662">
        <f>_xlfn.RANK.AVG(Table2[[#This Row],[6M Return vs Nifty Z-Score]],Table2[6M Return vs Nifty Z-Score])</f>
        <v>724</v>
      </c>
      <c r="AU662">
        <f>_xlfn.RANK.AVG(Table2[[#This Row],[Sharpe Ratio Z-Score]],Table2[Sharpe Ratio Z-Score])</f>
        <v>404</v>
      </c>
      <c r="AV662">
        <f>(Table2[[#This Row],[Rank 1Y]]+Table2[[#This Row],[Rank 6M]]+Table2[[#This Row],[Rank Sharpe]])/3</f>
        <v>614.66666666666663</v>
      </c>
    </row>
    <row r="663" spans="1:48" x14ac:dyDescent="0.3">
      <c r="A663" t="s">
        <v>1221</v>
      </c>
      <c r="B663" t="s">
        <v>1222</v>
      </c>
      <c r="C663" t="s">
        <v>3146</v>
      </c>
      <c r="D663" t="s">
        <v>21</v>
      </c>
      <c r="E663">
        <v>9811.4770735099992</v>
      </c>
      <c r="F663">
        <v>1550.95</v>
      </c>
      <c r="G663">
        <v>-28.357204846559</v>
      </c>
      <c r="H663">
        <f>(Table2[[#This Row],[1Y Return vs Nifty]]-AVERAGE(Table2[1Y Return vs Nifty]))/_xlfn.STDEV.P(Table2[1Y Return vs Nifty])</f>
        <v>-0.89045083434008243</v>
      </c>
      <c r="I663">
        <v>-4.3202596589897899</v>
      </c>
      <c r="J663">
        <f>(Table2[[#This Row],[1M Return vs Nifty]]-AVERAGE(Table2[1M Return vs Nifty]))/_xlfn.STDEV.P(Table2[1M Return vs Nifty])</f>
        <v>-0.46978534849314424</v>
      </c>
      <c r="K663">
        <v>-12.1325928436586</v>
      </c>
      <c r="L663">
        <f>(Table2[[#This Row],[6M Return vs Nifty]]-AVERAGE(Table2[6M Return vs Nifty]))/_xlfn.STDEV.P(Table2[6M Return vs Nifty])</f>
        <v>-0.65185440627014923</v>
      </c>
      <c r="M663">
        <v>-0.202537128731684</v>
      </c>
      <c r="N663">
        <f>(Table2[[#This Row],[1W Return vs Nifty]]-AVERAGE(Table2[1W Return vs Nifty]))/_xlfn.STDEV.P(Table2[1W Return vs Nifty])</f>
        <v>-7.4526649057103364E-2</v>
      </c>
      <c r="O663">
        <v>1568.15</v>
      </c>
      <c r="P663">
        <v>1586.49840640907</v>
      </c>
      <c r="Q663">
        <v>1581.62273380692</v>
      </c>
      <c r="R663">
        <v>46.920965856254099</v>
      </c>
      <c r="S663" s="1">
        <f>(Table2[[#This Row],[Close Price]]-Table2[[#This Row],[20D EMA]])/Table2[[#This Row],[20D EMA]]</f>
        <v>-1.0968338488027321E-2</v>
      </c>
      <c r="T663" s="1">
        <f>(Table2[[#This Row],[Close Price]]-Table2[[#This Row],[50D EMA]])/Table2[[#This Row],[50D EMA]]</f>
        <v>-2.2406833984492482E-2</v>
      </c>
      <c r="U663" s="1">
        <f>(Table2[[#This Row],[Close Price]]-Table2[[#This Row],[200D EMA]])/Table2[[#This Row],[200D EMA]]</f>
        <v>-1.9393204935219645E-2</v>
      </c>
      <c r="V663">
        <v>0.326451637096556</v>
      </c>
      <c r="W663">
        <v>1540.6</v>
      </c>
      <c r="X663">
        <v>1566</v>
      </c>
      <c r="Y663">
        <v>1539.9</v>
      </c>
      <c r="Z663">
        <v>1595.9</v>
      </c>
      <c r="AA663">
        <v>1505.15</v>
      </c>
      <c r="AB663">
        <v>1601.55</v>
      </c>
      <c r="AC663" s="1">
        <f>(Table2[[#This Row],[Close Price]]/Table2[[#This Row],[Day Low]])-1</f>
        <v>6.7181617551603789E-3</v>
      </c>
      <c r="AD663" s="1">
        <f>(Table2[[#This Row],[Day High]]/Table2[[#This Row],[Close Price]])-1</f>
        <v>9.7037299719526793E-3</v>
      </c>
      <c r="AE663" s="1">
        <f>(Table2[[#This Row],[Close Price]]/Table2[[#This Row],[Current Week Low]])-1</f>
        <v>7.1757906357554635E-3</v>
      </c>
      <c r="AF663" s="1">
        <f>(Table2[[#This Row],[Current Week High]]/Table2[[#This Row],[Close Price]])-1</f>
        <v>2.8982236693639418E-2</v>
      </c>
      <c r="AG663" s="1">
        <f>(Table2[[#This Row],[Close Price]]/Table2[[#This Row],[Current Month Low]])-1</f>
        <v>3.0428860910872713E-2</v>
      </c>
      <c r="AH663" s="1">
        <f>(Table2[[#This Row],[Current Month High]]/Table2[[#This Row],[Close Price]])-1</f>
        <v>3.2625165221315866E-2</v>
      </c>
      <c r="AI663">
        <v>25.2425932492988</v>
      </c>
      <c r="AJ663">
        <v>11.8971177085963</v>
      </c>
      <c r="AK663" t="str">
        <f>IF(AND(Table2[[#This Row],[20D EMA]]&gt;Table2[[#This Row],[50D EMA]],Table2[[#This Row],[50D EMA]]&gt;Table2[[#This Row],[200D EMA]]),"Uptrend","Downtrend/NoTrend")</f>
        <v>Downtrend/NoTrend</v>
      </c>
      <c r="AL663">
        <v>-0.08</v>
      </c>
      <c r="AM663" t="s">
        <v>3190</v>
      </c>
      <c r="AN663">
        <v>-1.8</v>
      </c>
      <c r="AO663" t="s">
        <v>3190</v>
      </c>
      <c r="AP663">
        <v>-6.2327849298544999E-2</v>
      </c>
      <c r="AQ663">
        <f>(Table2[[#This Row],[Sharpe Ratio]]-AVERAGE(Table2[Sharpe Ratio]))/_xlfn.STDEV.P(Table2[Sharpe Ratio])</f>
        <v>-1.5011642701605967</v>
      </c>
      <c r="AR6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3">
        <f>_xlfn.RANK.AVG(Table2[[#This Row],[1Y Return vs Nifty Z-Score]],Table2[1Y Return vs Nifty Z-Score])</f>
        <v>623</v>
      </c>
      <c r="AT663">
        <f>_xlfn.RANK.AVG(Table2[[#This Row],[6M Return vs Nifty Z-Score]],Table2[6M Return vs Nifty Z-Score])</f>
        <v>539</v>
      </c>
      <c r="AU663">
        <f>_xlfn.RANK.AVG(Table2[[#This Row],[Sharpe Ratio Z-Score]],Table2[Sharpe Ratio Z-Score])</f>
        <v>684</v>
      </c>
      <c r="AV663">
        <f>(Table2[[#This Row],[Rank 1Y]]+Table2[[#This Row],[Rank 6M]]+Table2[[#This Row],[Rank Sharpe]])/3</f>
        <v>615.33333333333337</v>
      </c>
    </row>
    <row r="664" spans="1:48" x14ac:dyDescent="0.3">
      <c r="A664" t="s">
        <v>1774</v>
      </c>
      <c r="B664" t="s">
        <v>1775</v>
      </c>
      <c r="C664" t="s">
        <v>3149</v>
      </c>
      <c r="D664" t="s">
        <v>51</v>
      </c>
      <c r="E664">
        <v>4572.17065</v>
      </c>
      <c r="F664">
        <v>499.85</v>
      </c>
      <c r="G664">
        <v>-36.122411807664399</v>
      </c>
      <c r="H664">
        <f>(Table2[[#This Row],[1Y Return vs Nifty]]-AVERAGE(Table2[1Y Return vs Nifty]))/_xlfn.STDEV.P(Table2[1Y Return vs Nifty])</f>
        <v>-1.0227585836664479</v>
      </c>
      <c r="I664">
        <v>-3.7470619225519299</v>
      </c>
      <c r="J664">
        <f>(Table2[[#This Row],[1M Return vs Nifty]]-AVERAGE(Table2[1M Return vs Nifty]))/_xlfn.STDEV.P(Table2[1M Return vs Nifty])</f>
        <v>-0.4038152091441185</v>
      </c>
      <c r="K664">
        <v>-11.470962782700999</v>
      </c>
      <c r="L664">
        <f>(Table2[[#This Row],[6M Return vs Nifty]]-AVERAGE(Table2[6M Return vs Nifty]))/_xlfn.STDEV.P(Table2[6M Return vs Nifty])</f>
        <v>-0.63084033259131422</v>
      </c>
      <c r="M664">
        <v>-1.6880988890992099</v>
      </c>
      <c r="N664">
        <f>(Table2[[#This Row],[1W Return vs Nifty]]-AVERAGE(Table2[1W Return vs Nifty]))/_xlfn.STDEV.P(Table2[1W Return vs Nifty])</f>
        <v>-0.40172330675584506</v>
      </c>
      <c r="O664">
        <v>513.92999999999995</v>
      </c>
      <c r="P664">
        <v>522.68828336853198</v>
      </c>
      <c r="Q664">
        <v>513.61986811357895</v>
      </c>
      <c r="R664">
        <v>25.5843702325671</v>
      </c>
      <c r="S664" s="1">
        <f>(Table2[[#This Row],[Close Price]]-Table2[[#This Row],[20D EMA]])/Table2[[#This Row],[20D EMA]]</f>
        <v>-2.7396727180744321E-2</v>
      </c>
      <c r="T664" s="1">
        <f>(Table2[[#This Row],[Close Price]]-Table2[[#This Row],[50D EMA]])/Table2[[#This Row],[50D EMA]]</f>
        <v>-4.369388810735856E-2</v>
      </c>
      <c r="U664" s="1">
        <f>(Table2[[#This Row],[Close Price]]-Table2[[#This Row],[200D EMA]])/Table2[[#This Row],[200D EMA]]</f>
        <v>-2.6809453777854896E-2</v>
      </c>
      <c r="V664">
        <v>0.39684622992278001</v>
      </c>
      <c r="W664">
        <v>494.55</v>
      </c>
      <c r="X664">
        <v>501.7</v>
      </c>
      <c r="Y664">
        <v>494.55</v>
      </c>
      <c r="Z664">
        <v>514.45000000000005</v>
      </c>
      <c r="AA664">
        <v>494.55</v>
      </c>
      <c r="AB664">
        <v>529</v>
      </c>
      <c r="AC664" s="1">
        <f>(Table2[[#This Row],[Close Price]]/Table2[[#This Row],[Day Low]])-1</f>
        <v>1.0716813264584069E-2</v>
      </c>
      <c r="AD664" s="1">
        <f>(Table2[[#This Row],[Day High]]/Table2[[#This Row],[Close Price]])-1</f>
        <v>3.701110333099944E-3</v>
      </c>
      <c r="AE664" s="1">
        <f>(Table2[[#This Row],[Close Price]]/Table2[[#This Row],[Current Week Low]])-1</f>
        <v>1.0716813264584069E-2</v>
      </c>
      <c r="AF664" s="1">
        <f>(Table2[[#This Row],[Current Week High]]/Table2[[#This Row],[Close Price]])-1</f>
        <v>2.9208762628788687E-2</v>
      </c>
      <c r="AG664" s="1">
        <f>(Table2[[#This Row],[Close Price]]/Table2[[#This Row],[Current Month Low]])-1</f>
        <v>1.0716813264584069E-2</v>
      </c>
      <c r="AH664" s="1">
        <f>(Table2[[#This Row],[Current Month High]]/Table2[[#This Row],[Close Price]])-1</f>
        <v>5.8317495248574547E-2</v>
      </c>
      <c r="AI664">
        <v>27.03811143343</v>
      </c>
      <c r="AJ664">
        <v>15.961025403085401</v>
      </c>
      <c r="AK664" t="str">
        <f>IF(AND(Table2[[#This Row],[20D EMA]]&gt;Table2[[#This Row],[50D EMA]],Table2[[#This Row],[50D EMA]]&gt;Table2[[#This Row],[200D EMA]]),"Uptrend","Downtrend/NoTrend")</f>
        <v>Downtrend/NoTrend</v>
      </c>
      <c r="AL664">
        <v>-0.09</v>
      </c>
      <c r="AM664" t="s">
        <v>3190</v>
      </c>
      <c r="AN664">
        <v>-4.01</v>
      </c>
      <c r="AO664" t="s">
        <v>3190</v>
      </c>
      <c r="AP664">
        <v>-4.2799786197835997E-2</v>
      </c>
      <c r="AQ664">
        <f>(Table2[[#This Row],[Sharpe Ratio]]-AVERAGE(Table2[Sharpe Ratio]))/_xlfn.STDEV.P(Table2[Sharpe Ratio])</f>
        <v>-1.2723402897630938</v>
      </c>
      <c r="AR6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4">
        <f>_xlfn.RANK.AVG(Table2[[#This Row],[1Y Return vs Nifty Z-Score]],Table2[1Y Return vs Nifty Z-Score])</f>
        <v>661</v>
      </c>
      <c r="AT664">
        <f>_xlfn.RANK.AVG(Table2[[#This Row],[6M Return vs Nifty Z-Score]],Table2[6M Return vs Nifty Z-Score])</f>
        <v>529</v>
      </c>
      <c r="AU664">
        <f>_xlfn.RANK.AVG(Table2[[#This Row],[Sharpe Ratio Z-Score]],Table2[Sharpe Ratio Z-Score])</f>
        <v>659</v>
      </c>
      <c r="AV664">
        <f>(Table2[[#This Row],[Rank 1Y]]+Table2[[#This Row],[Rank 6M]]+Table2[[#This Row],[Rank Sharpe]])/3</f>
        <v>616.33333333333337</v>
      </c>
    </row>
    <row r="665" spans="1:48" x14ac:dyDescent="0.3">
      <c r="A665" t="s">
        <v>2068</v>
      </c>
      <c r="B665" t="s">
        <v>2069</v>
      </c>
      <c r="C665" t="s">
        <v>3152</v>
      </c>
      <c r="D665" t="s">
        <v>117</v>
      </c>
      <c r="E665">
        <v>3097.90559325</v>
      </c>
      <c r="F665">
        <v>1054.4000000000001</v>
      </c>
      <c r="G665">
        <v>-26.475914758241899</v>
      </c>
      <c r="H665">
        <f>(Table2[[#This Row],[1Y Return vs Nifty]]-AVERAGE(Table2[1Y Return vs Nifty]))/_xlfn.STDEV.P(Table2[1Y Return vs Nifty])</f>
        <v>-0.8583964076310483</v>
      </c>
      <c r="I665">
        <v>-4.2619770573392097</v>
      </c>
      <c r="J665">
        <f>(Table2[[#This Row],[1M Return vs Nifty]]-AVERAGE(Table2[1M Return vs Nifty]))/_xlfn.STDEV.P(Table2[1M Return vs Nifty])</f>
        <v>-0.46307752131921509</v>
      </c>
      <c r="K665">
        <v>-20.689270686680999</v>
      </c>
      <c r="L665">
        <f>(Table2[[#This Row],[6M Return vs Nifty]]-AVERAGE(Table2[6M Return vs Nifty]))/_xlfn.STDEV.P(Table2[6M Return vs Nifty])</f>
        <v>-0.92362358552884549</v>
      </c>
      <c r="M665">
        <v>-1.70569519009884</v>
      </c>
      <c r="N665">
        <f>(Table2[[#This Row],[1W Return vs Nifty]]-AVERAGE(Table2[1W Return vs Nifty]))/_xlfn.STDEV.P(Table2[1W Return vs Nifty])</f>
        <v>-0.40559891195014919</v>
      </c>
      <c r="O665">
        <v>1102.0899999999999</v>
      </c>
      <c r="P665">
        <v>1117.10482439458</v>
      </c>
      <c r="Q665">
        <v>1123.5941078902799</v>
      </c>
      <c r="R665">
        <v>28.4130007034864</v>
      </c>
      <c r="S665" s="1">
        <f>(Table2[[#This Row],[Close Price]]-Table2[[#This Row],[20D EMA]])/Table2[[#This Row],[20D EMA]]</f>
        <v>-4.3272328031285855E-2</v>
      </c>
      <c r="T665" s="1">
        <f>(Table2[[#This Row],[Close Price]]-Table2[[#This Row],[50D EMA]])/Table2[[#This Row],[50D EMA]]</f>
        <v>-5.6131549184350753E-2</v>
      </c>
      <c r="U665" s="1">
        <f>(Table2[[#This Row],[Close Price]]-Table2[[#This Row],[200D EMA]])/Table2[[#This Row],[200D EMA]]</f>
        <v>-6.1582832630016522E-2</v>
      </c>
      <c r="V665">
        <v>0.63345855069859003</v>
      </c>
      <c r="W665">
        <v>1038.25</v>
      </c>
      <c r="X665">
        <v>1066</v>
      </c>
      <c r="Y665">
        <v>1038.25</v>
      </c>
      <c r="Z665">
        <v>1098.3499999999999</v>
      </c>
      <c r="AA665">
        <v>1038.25</v>
      </c>
      <c r="AB665">
        <v>1198</v>
      </c>
      <c r="AC665" s="1">
        <f>(Table2[[#This Row],[Close Price]]/Table2[[#This Row],[Day Low]])-1</f>
        <v>1.5555020467132197E-2</v>
      </c>
      <c r="AD665" s="1">
        <f>(Table2[[#This Row],[Day High]]/Table2[[#This Row],[Close Price]])-1</f>
        <v>1.1001517450682785E-2</v>
      </c>
      <c r="AE665" s="1">
        <f>(Table2[[#This Row],[Close Price]]/Table2[[#This Row],[Current Week Low]])-1</f>
        <v>1.5555020467132197E-2</v>
      </c>
      <c r="AF665" s="1">
        <f>(Table2[[#This Row],[Current Week High]]/Table2[[#This Row],[Close Price]])-1</f>
        <v>4.1682473444612844E-2</v>
      </c>
      <c r="AG665" s="1">
        <f>(Table2[[#This Row],[Close Price]]/Table2[[#This Row],[Current Month Low]])-1</f>
        <v>1.5555020467132197E-2</v>
      </c>
      <c r="AH665" s="1">
        <f>(Table2[[#This Row],[Current Month High]]/Table2[[#This Row],[Close Price]])-1</f>
        <v>0.13619119878603936</v>
      </c>
      <c r="AI665">
        <v>28.8884673748103</v>
      </c>
      <c r="AJ665">
        <v>10.408376963350699</v>
      </c>
      <c r="AK665" t="str">
        <f>IF(AND(Table2[[#This Row],[20D EMA]]&gt;Table2[[#This Row],[50D EMA]],Table2[[#This Row],[50D EMA]]&gt;Table2[[#This Row],[200D EMA]]),"Uptrend","Downtrend/NoTrend")</f>
        <v>Downtrend/NoTrend</v>
      </c>
      <c r="AL665">
        <v>-0.05</v>
      </c>
      <c r="AM665" t="s">
        <v>3190</v>
      </c>
      <c r="AN665">
        <v>-10.95</v>
      </c>
      <c r="AO665" t="s">
        <v>3190</v>
      </c>
      <c r="AP665">
        <v>-1.2309945360401E-2</v>
      </c>
      <c r="AQ665">
        <f>(Table2[[#This Row],[Sharpe Ratio]]-AVERAGE(Table2[Sharpe Ratio]))/_xlfn.STDEV.P(Table2[Sharpe Ratio])</f>
        <v>-0.91506948896079032</v>
      </c>
      <c r="AR6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5">
        <f>_xlfn.RANK.AVG(Table2[[#This Row],[1Y Return vs Nifty Z-Score]],Table2[1Y Return vs Nifty Z-Score])</f>
        <v>613</v>
      </c>
      <c r="AT665">
        <f>_xlfn.RANK.AVG(Table2[[#This Row],[6M Return vs Nifty Z-Score]],Table2[6M Return vs Nifty Z-Score])</f>
        <v>634</v>
      </c>
      <c r="AU665">
        <f>_xlfn.RANK.AVG(Table2[[#This Row],[Sharpe Ratio Z-Score]],Table2[Sharpe Ratio Z-Score])</f>
        <v>603</v>
      </c>
      <c r="AV665">
        <f>(Table2[[#This Row],[Rank 1Y]]+Table2[[#This Row],[Rank 6M]]+Table2[[#This Row],[Rank Sharpe]])/3</f>
        <v>616.66666666666663</v>
      </c>
    </row>
    <row r="666" spans="1:48" x14ac:dyDescent="0.3">
      <c r="A666" t="s">
        <v>423</v>
      </c>
      <c r="B666" t="s">
        <v>424</v>
      </c>
      <c r="C666" t="s">
        <v>3147</v>
      </c>
      <c r="D666" t="s">
        <v>195</v>
      </c>
      <c r="E666">
        <v>53842.9474105599</v>
      </c>
      <c r="F666">
        <v>16047.8</v>
      </c>
      <c r="G666">
        <v>-33.4495310249157</v>
      </c>
      <c r="H666">
        <f>(Table2[[#This Row],[1Y Return vs Nifty]]-AVERAGE(Table2[1Y Return vs Nifty]))/_xlfn.STDEV.P(Table2[1Y Return vs Nifty])</f>
        <v>-0.97721661133338433</v>
      </c>
      <c r="I666">
        <v>1.8348769615107099</v>
      </c>
      <c r="J666">
        <f>(Table2[[#This Row],[1M Return vs Nifty]]-AVERAGE(Table2[1M Return vs Nifty]))/_xlfn.STDEV.P(Table2[1M Return vs Nifty])</f>
        <v>0.23861804313596666</v>
      </c>
      <c r="K666">
        <v>-13.1758952987757</v>
      </c>
      <c r="L666">
        <f>(Table2[[#This Row],[6M Return vs Nifty]]-AVERAGE(Table2[6M Return vs Nifty]))/_xlfn.STDEV.P(Table2[6M Return vs Nifty])</f>
        <v>-0.68499080069184282</v>
      </c>
      <c r="M666">
        <v>-0.91889249550095398</v>
      </c>
      <c r="N666">
        <f>(Table2[[#This Row],[1W Return vs Nifty]]-AVERAGE(Table2[1W Return vs Nifty]))/_xlfn.STDEV.P(Table2[1W Return vs Nifty])</f>
        <v>-0.23230472869310168</v>
      </c>
      <c r="O666">
        <v>16544.8</v>
      </c>
      <c r="P666">
        <v>16603.861742379599</v>
      </c>
      <c r="Q666">
        <v>16494.831326274099</v>
      </c>
      <c r="R666">
        <v>49.645019496211098</v>
      </c>
      <c r="S666" s="1">
        <f>(Table2[[#This Row],[Close Price]]-Table2[[#This Row],[20D EMA]])/Table2[[#This Row],[20D EMA]]</f>
        <v>-3.0039649920216627E-2</v>
      </c>
      <c r="T666" s="1">
        <f>(Table2[[#This Row],[Close Price]]-Table2[[#This Row],[50D EMA]])/Table2[[#This Row],[50D EMA]]</f>
        <v>-3.3489904397379471E-2</v>
      </c>
      <c r="U666" s="1">
        <f>(Table2[[#This Row],[Close Price]]-Table2[[#This Row],[200D EMA]])/Table2[[#This Row],[200D EMA]]</f>
        <v>-2.7101297214360595E-2</v>
      </c>
      <c r="V666">
        <v>1.3004697348875101</v>
      </c>
      <c r="W666">
        <v>15511.15</v>
      </c>
      <c r="X666">
        <v>16724.25</v>
      </c>
      <c r="Y666">
        <v>15511.15</v>
      </c>
      <c r="Z666">
        <v>16724.25</v>
      </c>
      <c r="AA666">
        <v>15511.15</v>
      </c>
      <c r="AB666">
        <v>17011</v>
      </c>
      <c r="AC666" s="1">
        <f>(Table2[[#This Row],[Close Price]]/Table2[[#This Row],[Day Low]])-1</f>
        <v>3.4597692627561516E-2</v>
      </c>
      <c r="AD666" s="1">
        <f>(Table2[[#This Row],[Day High]]/Table2[[#This Row],[Close Price]])-1</f>
        <v>4.2152195316492058E-2</v>
      </c>
      <c r="AE666" s="1">
        <f>(Table2[[#This Row],[Close Price]]/Table2[[#This Row],[Current Week Low]])-1</f>
        <v>3.4597692627561516E-2</v>
      </c>
      <c r="AF666" s="1">
        <f>(Table2[[#This Row],[Current Week High]]/Table2[[#This Row],[Close Price]])-1</f>
        <v>4.2152195316492058E-2</v>
      </c>
      <c r="AG666" s="1">
        <f>(Table2[[#This Row],[Close Price]]/Table2[[#This Row],[Current Month Low]])-1</f>
        <v>3.4597692627561516E-2</v>
      </c>
      <c r="AH666" s="1">
        <f>(Table2[[#This Row],[Current Month High]]/Table2[[#This Row],[Close Price]])-1</f>
        <v>6.00206881940204E-2</v>
      </c>
      <c r="AI666">
        <v>19.954137015665701</v>
      </c>
      <c r="AJ666">
        <v>4.5772674547421399</v>
      </c>
      <c r="AK666" t="str">
        <f>IF(AND(Table2[[#This Row],[20D EMA]]&gt;Table2[[#This Row],[50D EMA]],Table2[[#This Row],[50D EMA]]&gt;Table2[[#This Row],[200D EMA]]),"Uptrend","Downtrend/NoTrend")</f>
        <v>Downtrend/NoTrend</v>
      </c>
      <c r="AL666">
        <v>-0.03</v>
      </c>
      <c r="AM666" t="s">
        <v>3190</v>
      </c>
      <c r="AN666">
        <v>-4.08</v>
      </c>
      <c r="AO666" t="s">
        <v>3190</v>
      </c>
      <c r="AP666">
        <v>-3.6229977881097997E-2</v>
      </c>
      <c r="AQ666">
        <f>(Table2[[#This Row],[Sharpe Ratio]]-AVERAGE(Table2[Sharpe Ratio]))/_xlfn.STDEV.P(Table2[Sharpe Ratio])</f>
        <v>-1.1953572483968442</v>
      </c>
      <c r="AR6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6">
        <f>_xlfn.RANK.AVG(Table2[[#This Row],[1Y Return vs Nifty Z-Score]],Table2[1Y Return vs Nifty Z-Score])</f>
        <v>653</v>
      </c>
      <c r="AT666">
        <f>_xlfn.RANK.AVG(Table2[[#This Row],[6M Return vs Nifty Z-Score]],Table2[6M Return vs Nifty Z-Score])</f>
        <v>553</v>
      </c>
      <c r="AU666">
        <f>_xlfn.RANK.AVG(Table2[[#This Row],[Sharpe Ratio Z-Score]],Table2[Sharpe Ratio Z-Score])</f>
        <v>645</v>
      </c>
      <c r="AV666">
        <f>(Table2[[#This Row],[Rank 1Y]]+Table2[[#This Row],[Rank 6M]]+Table2[[#This Row],[Rank Sharpe]])/3</f>
        <v>617</v>
      </c>
    </row>
    <row r="667" spans="1:48" x14ac:dyDescent="0.3">
      <c r="A667" t="s">
        <v>456</v>
      </c>
      <c r="B667" t="s">
        <v>457</v>
      </c>
      <c r="C667" t="s">
        <v>3154</v>
      </c>
      <c r="D667" t="s">
        <v>458</v>
      </c>
      <c r="E667">
        <v>50038.496101475001</v>
      </c>
      <c r="F667">
        <v>1871.7</v>
      </c>
      <c r="G667">
        <v>-31.018513170179599</v>
      </c>
      <c r="H667">
        <f>(Table2[[#This Row],[1Y Return vs Nifty]]-AVERAGE(Table2[1Y Return vs Nifty]))/_xlfn.STDEV.P(Table2[1Y Return vs Nifty])</f>
        <v>-0.93579562892513757</v>
      </c>
      <c r="I667">
        <v>-0.364998695364947</v>
      </c>
      <c r="J667">
        <f>(Table2[[#This Row],[1M Return vs Nifty]]-AVERAGE(Table2[1M Return vs Nifty]))/_xlfn.STDEV.P(Table2[1M Return vs Nifty])</f>
        <v>-1.4568762060619484E-2</v>
      </c>
      <c r="K667">
        <v>-18.818315261487701</v>
      </c>
      <c r="L667">
        <f>(Table2[[#This Row],[6M Return vs Nifty]]-AVERAGE(Table2[6M Return vs Nifty]))/_xlfn.STDEV.P(Table2[6M Return vs Nifty])</f>
        <v>-0.86420005344518513</v>
      </c>
      <c r="M667">
        <v>-1.4623024939039</v>
      </c>
      <c r="N667">
        <f>(Table2[[#This Row],[1W Return vs Nifty]]-AVERAGE(Table2[1W Return vs Nifty]))/_xlfn.STDEV.P(Table2[1W Return vs Nifty])</f>
        <v>-0.35199139536762253</v>
      </c>
      <c r="O667">
        <v>1913.88</v>
      </c>
      <c r="P667">
        <v>1963.2261233434299</v>
      </c>
      <c r="Q667">
        <v>2008.5993626381201</v>
      </c>
      <c r="R667">
        <v>24.0395566519855</v>
      </c>
      <c r="S667" s="1">
        <f>(Table2[[#This Row],[Close Price]]-Table2[[#This Row],[20D EMA]])/Table2[[#This Row],[20D EMA]]</f>
        <v>-2.2038999310301618E-2</v>
      </c>
      <c r="T667" s="1">
        <f>(Table2[[#This Row],[Close Price]]-Table2[[#This Row],[50D EMA]])/Table2[[#This Row],[50D EMA]]</f>
        <v>-4.6620265620527838E-2</v>
      </c>
      <c r="U667" s="1">
        <f>(Table2[[#This Row],[Close Price]]-Table2[[#This Row],[200D EMA]])/Table2[[#This Row],[200D EMA]]</f>
        <v>-6.8156629532289917E-2</v>
      </c>
      <c r="V667">
        <v>0.74439550129898202</v>
      </c>
      <c r="W667">
        <v>1843.35</v>
      </c>
      <c r="X667">
        <v>1879</v>
      </c>
      <c r="Y667">
        <v>1843.35</v>
      </c>
      <c r="Z667">
        <v>1917.55</v>
      </c>
      <c r="AA667">
        <v>1843.35</v>
      </c>
      <c r="AB667">
        <v>2001.7</v>
      </c>
      <c r="AC667" s="1">
        <f>(Table2[[#This Row],[Close Price]]/Table2[[#This Row],[Day Low]])-1</f>
        <v>1.5379607779314908E-2</v>
      </c>
      <c r="AD667" s="1">
        <f>(Table2[[#This Row],[Day High]]/Table2[[#This Row],[Close Price]])-1</f>
        <v>3.900197681252271E-3</v>
      </c>
      <c r="AE667" s="1">
        <f>(Table2[[#This Row],[Close Price]]/Table2[[#This Row],[Current Week Low]])-1</f>
        <v>1.5379607779314908E-2</v>
      </c>
      <c r="AF667" s="1">
        <f>(Table2[[#This Row],[Current Week High]]/Table2[[#This Row],[Close Price]])-1</f>
        <v>2.4496447080194494E-2</v>
      </c>
      <c r="AG667" s="1">
        <f>(Table2[[#This Row],[Close Price]]/Table2[[#This Row],[Current Month Low]])-1</f>
        <v>1.5379607779314908E-2</v>
      </c>
      <c r="AH667" s="1">
        <f>(Table2[[#This Row],[Current Month High]]/Table2[[#This Row],[Close Price]])-1</f>
        <v>6.9455575145589643E-2</v>
      </c>
      <c r="AI667">
        <v>31.1107549286744</v>
      </c>
      <c r="AJ667">
        <v>7.5689655172413701</v>
      </c>
      <c r="AK667" t="str">
        <f>IF(AND(Table2[[#This Row],[20D EMA]]&gt;Table2[[#This Row],[50D EMA]],Table2[[#This Row],[50D EMA]]&gt;Table2[[#This Row],[200D EMA]]),"Uptrend","Downtrend/NoTrend")</f>
        <v>Downtrend/NoTrend</v>
      </c>
      <c r="AL667">
        <v>-0.16</v>
      </c>
      <c r="AM667" t="s">
        <v>3190</v>
      </c>
      <c r="AN667">
        <v>-5.21</v>
      </c>
      <c r="AO667" t="s">
        <v>3190</v>
      </c>
      <c r="AP667">
        <v>-7.1985668476869996E-3</v>
      </c>
      <c r="AQ667">
        <f>(Table2[[#This Row],[Sharpe Ratio]]-AVERAGE(Table2[Sharpe Ratio]))/_xlfn.STDEV.P(Table2[Sharpe Ratio])</f>
        <v>-0.85517589016578099</v>
      </c>
      <c r="AR6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7">
        <f>_xlfn.RANK.AVG(Table2[[#This Row],[1Y Return vs Nifty Z-Score]],Table2[1Y Return vs Nifty Z-Score])</f>
        <v>639</v>
      </c>
      <c r="AT667">
        <f>_xlfn.RANK.AVG(Table2[[#This Row],[6M Return vs Nifty Z-Score]],Table2[6M Return vs Nifty Z-Score])</f>
        <v>621</v>
      </c>
      <c r="AU667">
        <f>_xlfn.RANK.AVG(Table2[[#This Row],[Sharpe Ratio Z-Score]],Table2[Sharpe Ratio Z-Score])</f>
        <v>591</v>
      </c>
      <c r="AV667">
        <f>(Table2[[#This Row],[Rank 1Y]]+Table2[[#This Row],[Rank 6M]]+Table2[[#This Row],[Rank Sharpe]])/3</f>
        <v>617</v>
      </c>
    </row>
    <row r="668" spans="1:48" x14ac:dyDescent="0.3">
      <c r="A668" t="s">
        <v>2017</v>
      </c>
      <c r="B668" t="s">
        <v>2018</v>
      </c>
      <c r="C668" t="s">
        <v>3151</v>
      </c>
      <c r="D668" t="s">
        <v>190</v>
      </c>
      <c r="E668">
        <v>3323.44924485</v>
      </c>
      <c r="F668">
        <v>213.46</v>
      </c>
      <c r="G668">
        <v>-51.932843994954503</v>
      </c>
      <c r="H668">
        <f>(Table2[[#This Row],[1Y Return vs Nifty]]-AVERAGE(Table2[1Y Return vs Nifty]))/_xlfn.STDEV.P(Table2[1Y Return vs Nifty])</f>
        <v>-1.2921451832838386</v>
      </c>
      <c r="I668">
        <v>0.42335034645001102</v>
      </c>
      <c r="J668">
        <f>(Table2[[#This Row],[1M Return vs Nifty]]-AVERAGE(Table2[1M Return vs Nifty]))/_xlfn.STDEV.P(Table2[1M Return vs Nifty])</f>
        <v>7.616344575897957E-2</v>
      </c>
      <c r="K668">
        <v>-18.709817076721102</v>
      </c>
      <c r="L668">
        <f>(Table2[[#This Row],[6M Return vs Nifty]]-AVERAGE(Table2[6M Return vs Nifty]))/_xlfn.STDEV.P(Table2[6M Return vs Nifty])</f>
        <v>-0.86075403582409138</v>
      </c>
      <c r="M668">
        <v>-1.1934967607487299</v>
      </c>
      <c r="N668">
        <f>(Table2[[#This Row],[1W Return vs Nifty]]-AVERAGE(Table2[1W Return vs Nifty]))/_xlfn.STDEV.P(Table2[1W Return vs Nifty])</f>
        <v>-0.29278662865575444</v>
      </c>
      <c r="O668">
        <v>214.1</v>
      </c>
      <c r="P668">
        <v>217.627819874203</v>
      </c>
      <c r="Q668">
        <v>226.77862696907701</v>
      </c>
      <c r="R668">
        <v>44.907921067494598</v>
      </c>
      <c r="S668" s="1">
        <f>(Table2[[#This Row],[Close Price]]-Table2[[#This Row],[20D EMA]])/Table2[[#This Row],[20D EMA]]</f>
        <v>-2.9892573563754616E-3</v>
      </c>
      <c r="T668" s="1">
        <f>(Table2[[#This Row],[Close Price]]-Table2[[#This Row],[50D EMA]])/Table2[[#This Row],[50D EMA]]</f>
        <v>-1.915113553318756E-2</v>
      </c>
      <c r="U668" s="1">
        <f>(Table2[[#This Row],[Close Price]]-Table2[[#This Row],[200D EMA]])/Table2[[#This Row],[200D EMA]]</f>
        <v>-5.8729639327488731E-2</v>
      </c>
      <c r="V668">
        <v>0.54270649383054004</v>
      </c>
      <c r="W668">
        <v>208.15</v>
      </c>
      <c r="X668">
        <v>214.5</v>
      </c>
      <c r="Y668">
        <v>208.15</v>
      </c>
      <c r="Z668">
        <v>215.47</v>
      </c>
      <c r="AA668">
        <v>202.75</v>
      </c>
      <c r="AB668">
        <v>217.99</v>
      </c>
      <c r="AC668" s="1">
        <f>(Table2[[#This Row],[Close Price]]/Table2[[#This Row],[Day Low]])-1</f>
        <v>2.5510449195291773E-2</v>
      </c>
      <c r="AD668" s="1">
        <f>(Table2[[#This Row],[Day High]]/Table2[[#This Row],[Close Price]])-1</f>
        <v>4.872107186357999E-3</v>
      </c>
      <c r="AE668" s="1">
        <f>(Table2[[#This Row],[Close Price]]/Table2[[#This Row],[Current Week Low]])-1</f>
        <v>2.5510449195291773E-2</v>
      </c>
      <c r="AF668" s="1">
        <f>(Table2[[#This Row],[Current Week High]]/Table2[[#This Row],[Close Price]])-1</f>
        <v>9.4162840813267756E-3</v>
      </c>
      <c r="AG668" s="1">
        <f>(Table2[[#This Row],[Close Price]]/Table2[[#This Row],[Current Month Low]])-1</f>
        <v>5.2823674475955595E-2</v>
      </c>
      <c r="AH668" s="1">
        <f>(Table2[[#This Row],[Current Month High]]/Table2[[#This Row],[Close Price]])-1</f>
        <v>2.1221774571348329E-2</v>
      </c>
      <c r="AI668">
        <v>39.557762578469003</v>
      </c>
      <c r="AJ668">
        <v>12.0230910522172</v>
      </c>
      <c r="AK668" t="str">
        <f>IF(AND(Table2[[#This Row],[20D EMA]]&gt;Table2[[#This Row],[50D EMA]],Table2[[#This Row],[50D EMA]]&gt;Table2[[#This Row],[200D EMA]]),"Uptrend","Downtrend/NoTrend")</f>
        <v>Downtrend/NoTrend</v>
      </c>
      <c r="AL668">
        <v>-0.04</v>
      </c>
      <c r="AM668" t="s">
        <v>3190</v>
      </c>
      <c r="AN668">
        <v>-1.29</v>
      </c>
      <c r="AO668" t="s">
        <v>3190</v>
      </c>
      <c r="AP668">
        <v>1.6388832596689999E-3</v>
      </c>
      <c r="AQ668">
        <f>(Table2[[#This Row],[Sharpe Ratio]]-AVERAGE(Table2[Sharpe Ratio]))/_xlfn.STDEV.P(Table2[Sharpe Ratio])</f>
        <v>-0.75162130312349928</v>
      </c>
      <c r="AR6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8">
        <f>_xlfn.RANK.AVG(Table2[[#This Row],[1Y Return vs Nifty Z-Score]],Table2[1Y Return vs Nifty Z-Score])</f>
        <v>717</v>
      </c>
      <c r="AT668">
        <f>_xlfn.RANK.AVG(Table2[[#This Row],[6M Return vs Nifty Z-Score]],Table2[6M Return vs Nifty Z-Score])</f>
        <v>619</v>
      </c>
      <c r="AU668">
        <f>_xlfn.RANK.AVG(Table2[[#This Row],[Sharpe Ratio Z-Score]],Table2[Sharpe Ratio Z-Score])</f>
        <v>516</v>
      </c>
      <c r="AV668">
        <f>(Table2[[#This Row],[Rank 1Y]]+Table2[[#This Row],[Rank 6M]]+Table2[[#This Row],[Rank Sharpe]])/3</f>
        <v>617.33333333333337</v>
      </c>
    </row>
    <row r="669" spans="1:48" x14ac:dyDescent="0.3">
      <c r="A669" t="s">
        <v>868</v>
      </c>
      <c r="B669" t="s">
        <v>869</v>
      </c>
      <c r="C669" t="s">
        <v>3155</v>
      </c>
      <c r="D669" t="s">
        <v>585</v>
      </c>
      <c r="E669">
        <v>18443.701990000001</v>
      </c>
      <c r="F669">
        <v>1464.95</v>
      </c>
      <c r="G669">
        <v>-36.495860063369101</v>
      </c>
      <c r="H669">
        <f>(Table2[[#This Row],[1Y Return vs Nifty]]-AVERAGE(Table2[1Y Return vs Nifty]))/_xlfn.STDEV.P(Table2[1Y Return vs Nifty])</f>
        <v>-1.0291215947812362</v>
      </c>
      <c r="I669">
        <v>1.3708053638313999</v>
      </c>
      <c r="J669">
        <f>(Table2[[#This Row],[1M Return vs Nifty]]-AVERAGE(Table2[1M Return vs Nifty]))/_xlfn.STDEV.P(Table2[1M Return vs Nifty])</f>
        <v>0.18520738566009221</v>
      </c>
      <c r="K669">
        <v>-3.9585059110720802</v>
      </c>
      <c r="L669">
        <f>(Table2[[#This Row],[6M Return vs Nifty]]-AVERAGE(Table2[6M Return vs Nifty]))/_xlfn.STDEV.P(Table2[6M Return vs Nifty])</f>
        <v>-0.39223672080711863</v>
      </c>
      <c r="M669">
        <v>3.3456980089631401</v>
      </c>
      <c r="N669">
        <f>(Table2[[#This Row],[1W Return vs Nifty]]-AVERAGE(Table2[1W Return vs Nifty]))/_xlfn.STDEV.P(Table2[1W Return vs Nifty])</f>
        <v>0.70697615261420399</v>
      </c>
      <c r="O669">
        <v>1422.58</v>
      </c>
      <c r="P669">
        <v>1434.9840262150999</v>
      </c>
      <c r="Q669">
        <v>1466.08216555885</v>
      </c>
      <c r="R669">
        <v>58.484977803941497</v>
      </c>
      <c r="S669" s="1">
        <f>(Table2[[#This Row],[Close Price]]-Table2[[#This Row],[20D EMA]])/Table2[[#This Row],[20D EMA]]</f>
        <v>2.9783913734201323E-2</v>
      </c>
      <c r="T669" s="1">
        <f>(Table2[[#This Row],[Close Price]]-Table2[[#This Row],[50D EMA]])/Table2[[#This Row],[50D EMA]]</f>
        <v>2.0882444150920696E-2</v>
      </c>
      <c r="U669" s="1">
        <f>(Table2[[#This Row],[Close Price]]-Table2[[#This Row],[200D EMA]])/Table2[[#This Row],[200D EMA]]</f>
        <v>-7.7223881815542998E-4</v>
      </c>
      <c r="V669">
        <v>0.84691376948091701</v>
      </c>
      <c r="W669">
        <v>1416</v>
      </c>
      <c r="X669">
        <v>1468.8</v>
      </c>
      <c r="Y669">
        <v>1392.55</v>
      </c>
      <c r="Z669">
        <v>1468.8</v>
      </c>
      <c r="AA669">
        <v>1340</v>
      </c>
      <c r="AB669">
        <v>1468.8</v>
      </c>
      <c r="AC669" s="1">
        <f>(Table2[[#This Row],[Close Price]]/Table2[[#This Row],[Day Low]])-1</f>
        <v>3.4569209039547966E-2</v>
      </c>
      <c r="AD669" s="1">
        <f>(Table2[[#This Row],[Day High]]/Table2[[#This Row],[Close Price]])-1</f>
        <v>2.6280760435508643E-3</v>
      </c>
      <c r="AE669" s="1">
        <f>(Table2[[#This Row],[Close Price]]/Table2[[#This Row],[Current Week Low]])-1</f>
        <v>5.1990951850920952E-2</v>
      </c>
      <c r="AF669" s="1">
        <f>(Table2[[#This Row],[Current Week High]]/Table2[[#This Row],[Close Price]])-1</f>
        <v>2.6280760435508643E-3</v>
      </c>
      <c r="AG669" s="1">
        <f>(Table2[[#This Row],[Close Price]]/Table2[[#This Row],[Current Month Low]])-1</f>
        <v>9.3246268656716369E-2</v>
      </c>
      <c r="AH669" s="1">
        <f>(Table2[[#This Row],[Current Month High]]/Table2[[#This Row],[Close Price]])-1</f>
        <v>2.6280760435508643E-3</v>
      </c>
      <c r="AI669">
        <v>17.7002628076043</v>
      </c>
      <c r="AJ669">
        <v>15.441292356185899</v>
      </c>
      <c r="AK669" t="str">
        <f>IF(AND(Table2[[#This Row],[20D EMA]]&gt;Table2[[#This Row],[50D EMA]],Table2[[#This Row],[50D EMA]]&gt;Table2[[#This Row],[200D EMA]]),"Uptrend","Downtrend/NoTrend")</f>
        <v>Downtrend/NoTrend</v>
      </c>
      <c r="AL669">
        <v>-0.1</v>
      </c>
      <c r="AM669" t="s">
        <v>3190</v>
      </c>
      <c r="AN669">
        <v>2.63</v>
      </c>
      <c r="AO669" t="s">
        <v>3191</v>
      </c>
      <c r="AP669">
        <v>-0.132480378472705</v>
      </c>
      <c r="AQ669">
        <f>(Table2[[#This Row],[Sharpe Ratio]]-AVERAGE(Table2[Sharpe Ratio]))/_xlfn.STDEV.P(Table2[Sharpe Ratio])</f>
        <v>-2.3231905447479848</v>
      </c>
      <c r="AR6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69">
        <f>_xlfn.RANK.AVG(Table2[[#This Row],[1Y Return vs Nifty Z-Score]],Table2[1Y Return vs Nifty Z-Score])</f>
        <v>662</v>
      </c>
      <c r="AT669">
        <f>_xlfn.RANK.AVG(Table2[[#This Row],[6M Return vs Nifty Z-Score]],Table2[6M Return vs Nifty Z-Score])</f>
        <v>461</v>
      </c>
      <c r="AU669">
        <f>_xlfn.RANK.AVG(Table2[[#This Row],[Sharpe Ratio Z-Score]],Table2[Sharpe Ratio Z-Score])</f>
        <v>731</v>
      </c>
      <c r="AV669">
        <f>(Table2[[#This Row],[Rank 1Y]]+Table2[[#This Row],[Rank 6M]]+Table2[[#This Row],[Rank Sharpe]])/3</f>
        <v>618</v>
      </c>
    </row>
    <row r="670" spans="1:48" x14ac:dyDescent="0.3">
      <c r="A670" t="s">
        <v>1209</v>
      </c>
      <c r="B670" t="s">
        <v>1210</v>
      </c>
      <c r="C670" t="s">
        <v>3144</v>
      </c>
      <c r="D670" t="s">
        <v>21</v>
      </c>
      <c r="E670">
        <v>9984.7139476399898</v>
      </c>
      <c r="F670">
        <v>486.45</v>
      </c>
      <c r="G670">
        <v>-13.6395171632717</v>
      </c>
      <c r="H670">
        <f>(Table2[[#This Row],[1Y Return vs Nifty]]-AVERAGE(Table2[1Y Return vs Nifty]))/_xlfn.STDEV.P(Table2[1Y Return vs Nifty])</f>
        <v>-0.63968300002251355</v>
      </c>
      <c r="I670">
        <v>0.56909625122468999</v>
      </c>
      <c r="J670">
        <f>(Table2[[#This Row],[1M Return vs Nifty]]-AVERAGE(Table2[1M Return vs Nifty]))/_xlfn.STDEV.P(Table2[1M Return vs Nifty])</f>
        <v>9.2937548370213008E-2</v>
      </c>
      <c r="K670">
        <v>-18.6936005744714</v>
      </c>
      <c r="L670">
        <f>(Table2[[#This Row],[6M Return vs Nifty]]-AVERAGE(Table2[6M Return vs Nifty]))/_xlfn.STDEV.P(Table2[6M Return vs Nifty])</f>
        <v>-0.86023898248356612</v>
      </c>
      <c r="M670">
        <v>4.0651618720167999</v>
      </c>
      <c r="N670">
        <f>(Table2[[#This Row],[1W Return vs Nifty]]-AVERAGE(Table2[1W Return vs Nifty]))/_xlfn.STDEV.P(Table2[1W Return vs Nifty])</f>
        <v>0.86543888207214548</v>
      </c>
      <c r="O670">
        <v>472.78</v>
      </c>
      <c r="P670">
        <v>480.91826587185</v>
      </c>
      <c r="Q670">
        <v>480.59097786857302</v>
      </c>
      <c r="R670">
        <v>68.443699989838507</v>
      </c>
      <c r="S670" s="1">
        <f>(Table2[[#This Row],[Close Price]]-Table2[[#This Row],[20D EMA]])/Table2[[#This Row],[20D EMA]]</f>
        <v>2.8914082660011033E-2</v>
      </c>
      <c r="T670" s="1">
        <f>(Table2[[#This Row],[Close Price]]-Table2[[#This Row],[50D EMA]])/Table2[[#This Row],[50D EMA]]</f>
        <v>1.1502441310108254E-2</v>
      </c>
      <c r="U670" s="1">
        <f>(Table2[[#This Row],[Close Price]]-Table2[[#This Row],[200D EMA]])/Table2[[#This Row],[200D EMA]]</f>
        <v>1.2191286148174909E-2</v>
      </c>
      <c r="V670">
        <v>0.96461919982160904</v>
      </c>
      <c r="W670">
        <v>483.3</v>
      </c>
      <c r="X670">
        <v>493.45</v>
      </c>
      <c r="Y670">
        <v>457.8</v>
      </c>
      <c r="Z670">
        <v>493.45</v>
      </c>
      <c r="AA670">
        <v>448.85</v>
      </c>
      <c r="AB670">
        <v>493.45</v>
      </c>
      <c r="AC670" s="1">
        <f>(Table2[[#This Row],[Close Price]]/Table2[[#This Row],[Day Low]])-1</f>
        <v>6.5176908752326845E-3</v>
      </c>
      <c r="AD670" s="1">
        <f>(Table2[[#This Row],[Day High]]/Table2[[#This Row],[Close Price]])-1</f>
        <v>1.4389968136499176E-2</v>
      </c>
      <c r="AE670" s="1">
        <f>(Table2[[#This Row],[Close Price]]/Table2[[#This Row],[Current Week Low]])-1</f>
        <v>6.258191349934461E-2</v>
      </c>
      <c r="AF670" s="1">
        <f>(Table2[[#This Row],[Current Week High]]/Table2[[#This Row],[Close Price]])-1</f>
        <v>1.4389968136499176E-2</v>
      </c>
      <c r="AG670" s="1">
        <f>(Table2[[#This Row],[Close Price]]/Table2[[#This Row],[Current Month Low]])-1</f>
        <v>8.3769633507853269E-2</v>
      </c>
      <c r="AH670" s="1">
        <f>(Table2[[#This Row],[Current Month High]]/Table2[[#This Row],[Close Price]])-1</f>
        <v>1.4389968136499176E-2</v>
      </c>
      <c r="AI670">
        <v>18.203309692671301</v>
      </c>
      <c r="AJ670">
        <v>23.089574898785401</v>
      </c>
      <c r="AK670" t="str">
        <f>IF(AND(Table2[[#This Row],[20D EMA]]&gt;Table2[[#This Row],[50D EMA]],Table2[[#This Row],[50D EMA]]&gt;Table2[[#This Row],[200D EMA]]),"Uptrend","Downtrend/NoTrend")</f>
        <v>Downtrend/NoTrend</v>
      </c>
      <c r="AL670">
        <v>0</v>
      </c>
      <c r="AM670">
        <v>0</v>
      </c>
      <c r="AN670">
        <v>2.4</v>
      </c>
      <c r="AO670" t="s">
        <v>3191</v>
      </c>
      <c r="AP670">
        <v>-8.0654638001412995E-2</v>
      </c>
      <c r="AQ670">
        <f>(Table2[[#This Row],[Sharpe Ratio]]-AVERAGE(Table2[Sharpe Ratio]))/_xlfn.STDEV.P(Table2[Sharpe Ratio])</f>
        <v>-1.7159120778293457</v>
      </c>
      <c r="AR6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0">
        <f>_xlfn.RANK.AVG(Table2[[#This Row],[1Y Return vs Nifty Z-Score]],Table2[1Y Return vs Nifty Z-Score])</f>
        <v>534</v>
      </c>
      <c r="AT670">
        <f>_xlfn.RANK.AVG(Table2[[#This Row],[6M Return vs Nifty Z-Score]],Table2[6M Return vs Nifty Z-Score])</f>
        <v>618</v>
      </c>
      <c r="AU670">
        <f>_xlfn.RANK.AVG(Table2[[#This Row],[Sharpe Ratio Z-Score]],Table2[Sharpe Ratio Z-Score])</f>
        <v>702</v>
      </c>
      <c r="AV670">
        <f>(Table2[[#This Row],[Rank 1Y]]+Table2[[#This Row],[Rank 6M]]+Table2[[#This Row],[Rank Sharpe]])/3</f>
        <v>618</v>
      </c>
    </row>
    <row r="671" spans="1:48" x14ac:dyDescent="0.3">
      <c r="A671" t="s">
        <v>1604</v>
      </c>
      <c r="B671" t="s">
        <v>1605</v>
      </c>
      <c r="C671" t="s">
        <v>3156</v>
      </c>
      <c r="D671" t="s">
        <v>432</v>
      </c>
      <c r="E671">
        <v>5952.7111554720004</v>
      </c>
      <c r="F671">
        <v>60.35</v>
      </c>
      <c r="G671">
        <v>-37.204764403796197</v>
      </c>
      <c r="H671">
        <f>(Table2[[#This Row],[1Y Return vs Nifty]]-AVERAGE(Table2[1Y Return vs Nifty]))/_xlfn.STDEV.P(Table2[1Y Return vs Nifty])</f>
        <v>-1.0412002860819829</v>
      </c>
      <c r="I671">
        <v>-7.8032245422486701</v>
      </c>
      <c r="J671">
        <f>(Table2[[#This Row],[1M Return vs Nifty]]-AVERAGE(Table2[1M Return vs Nifty]))/_xlfn.STDEV.P(Table2[1M Return vs Nifty])</f>
        <v>-0.87064471008844391</v>
      </c>
      <c r="K671">
        <v>-29.116576531289301</v>
      </c>
      <c r="L671">
        <f>(Table2[[#This Row],[6M Return vs Nifty]]-AVERAGE(Table2[6M Return vs Nifty]))/_xlfn.STDEV.P(Table2[6M Return vs Nifty])</f>
        <v>-1.1912837726678107</v>
      </c>
      <c r="M671">
        <v>-0.66877283494989304</v>
      </c>
      <c r="N671">
        <f>(Table2[[#This Row],[1W Return vs Nifty]]-AVERAGE(Table2[1W Return vs Nifty]))/_xlfn.STDEV.P(Table2[1W Return vs Nifty])</f>
        <v>-0.17721559060381467</v>
      </c>
      <c r="O671">
        <v>62.84</v>
      </c>
      <c r="P671">
        <v>64.489773080786406</v>
      </c>
      <c r="Q671">
        <v>67.757779388854104</v>
      </c>
      <c r="R671">
        <v>31.107114580192999</v>
      </c>
      <c r="S671" s="1">
        <f>(Table2[[#This Row],[Close Price]]-Table2[[#This Row],[20D EMA]])/Table2[[#This Row],[20D EMA]]</f>
        <v>-3.9624443029917279E-2</v>
      </c>
      <c r="T671" s="1">
        <f>(Table2[[#This Row],[Close Price]]-Table2[[#This Row],[50D EMA]])/Table2[[#This Row],[50D EMA]]</f>
        <v>-6.4192706580010861E-2</v>
      </c>
      <c r="U671" s="1">
        <f>(Table2[[#This Row],[Close Price]]-Table2[[#This Row],[200D EMA]])/Table2[[#This Row],[200D EMA]]</f>
        <v>-0.10932736367202514</v>
      </c>
      <c r="V671">
        <v>0.34134424577521699</v>
      </c>
      <c r="W671">
        <v>59.37</v>
      </c>
      <c r="X671">
        <v>60.96</v>
      </c>
      <c r="Y671">
        <v>59.37</v>
      </c>
      <c r="Z671">
        <v>62.18</v>
      </c>
      <c r="AA671">
        <v>59.15</v>
      </c>
      <c r="AB671">
        <v>66.099999999999994</v>
      </c>
      <c r="AC671" s="1">
        <f>(Table2[[#This Row],[Close Price]]/Table2[[#This Row],[Day Low]])-1</f>
        <v>1.6506653191847853E-2</v>
      </c>
      <c r="AD671" s="1">
        <f>(Table2[[#This Row],[Day High]]/Table2[[#This Row],[Close Price]])-1</f>
        <v>1.01077050538525E-2</v>
      </c>
      <c r="AE671" s="1">
        <f>(Table2[[#This Row],[Close Price]]/Table2[[#This Row],[Current Week Low]])-1</f>
        <v>1.6506653191847853E-2</v>
      </c>
      <c r="AF671" s="1">
        <f>(Table2[[#This Row],[Current Week High]]/Table2[[#This Row],[Close Price]])-1</f>
        <v>3.0323115161557501E-2</v>
      </c>
      <c r="AG671" s="1">
        <f>(Table2[[#This Row],[Close Price]]/Table2[[#This Row],[Current Month Low]])-1</f>
        <v>2.0287404902789463E-2</v>
      </c>
      <c r="AH671" s="1">
        <f>(Table2[[#This Row],[Current Month High]]/Table2[[#This Row],[Close Price]])-1</f>
        <v>9.5277547638773719E-2</v>
      </c>
      <c r="AI671">
        <v>62.386081193040503</v>
      </c>
      <c r="AJ671">
        <v>2.9336517141395002</v>
      </c>
      <c r="AK671" t="str">
        <f>IF(AND(Table2[[#This Row],[20D EMA]]&gt;Table2[[#This Row],[50D EMA]],Table2[[#This Row],[50D EMA]]&gt;Table2[[#This Row],[200D EMA]]),"Uptrend","Downtrend/NoTrend")</f>
        <v>Downtrend/NoTrend</v>
      </c>
      <c r="AL671">
        <v>-0.04</v>
      </c>
      <c r="AM671" t="s">
        <v>3190</v>
      </c>
      <c r="AN671">
        <v>-8.41</v>
      </c>
      <c r="AO671" t="s">
        <v>3190</v>
      </c>
      <c r="AP671">
        <v>1.3608101027447E-2</v>
      </c>
      <c r="AQ671">
        <f>(Table2[[#This Row],[Sharpe Ratio]]-AVERAGE(Table2[Sharpe Ratio]))/_xlfn.STDEV.P(Table2[Sharpe Ratio])</f>
        <v>-0.61136960290403197</v>
      </c>
      <c r="AR6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1">
        <f>_xlfn.RANK.AVG(Table2[[#This Row],[1Y Return vs Nifty Z-Score]],Table2[1Y Return vs Nifty Z-Score])</f>
        <v>669</v>
      </c>
      <c r="AT671">
        <f>_xlfn.RANK.AVG(Table2[[#This Row],[6M Return vs Nifty Z-Score]],Table2[6M Return vs Nifty Z-Score])</f>
        <v>693</v>
      </c>
      <c r="AU671">
        <f>_xlfn.RANK.AVG(Table2[[#This Row],[Sharpe Ratio Z-Score]],Table2[Sharpe Ratio Z-Score])</f>
        <v>493</v>
      </c>
      <c r="AV671">
        <f>(Table2[[#This Row],[Rank 1Y]]+Table2[[#This Row],[Rank 6M]]+Table2[[#This Row],[Rank Sharpe]])/3</f>
        <v>618.33333333333337</v>
      </c>
    </row>
    <row r="672" spans="1:48" x14ac:dyDescent="0.3">
      <c r="A672" t="s">
        <v>2441</v>
      </c>
      <c r="B672" t="s">
        <v>2442</v>
      </c>
      <c r="C672" t="s">
        <v>3153</v>
      </c>
      <c r="D672" t="s">
        <v>77</v>
      </c>
      <c r="E672">
        <v>2101.4820100000002</v>
      </c>
      <c r="F672">
        <v>81.88</v>
      </c>
      <c r="G672">
        <v>-59.343133592984003</v>
      </c>
      <c r="H672">
        <f>(Table2[[#This Row],[1Y Return vs Nifty]]-AVERAGE(Table2[1Y Return vs Nifty]))/_xlfn.STDEV.P(Table2[1Y Return vs Nifty])</f>
        <v>-1.4184056607550397</v>
      </c>
      <c r="I672">
        <v>-4.4099054705408998</v>
      </c>
      <c r="J672">
        <f>(Table2[[#This Row],[1M Return vs Nifty]]-AVERAGE(Table2[1M Return vs Nifty]))/_xlfn.STDEV.P(Table2[1M Return vs Nifty])</f>
        <v>-0.48010281191656151</v>
      </c>
      <c r="K672">
        <v>-26.486081312262499</v>
      </c>
      <c r="L672">
        <f>(Table2[[#This Row],[6M Return vs Nifty]]-AVERAGE(Table2[6M Return vs Nifty]))/_xlfn.STDEV.P(Table2[6M Return vs Nifty])</f>
        <v>-1.1077364497658742</v>
      </c>
      <c r="M672">
        <v>-2.7133306580791499</v>
      </c>
      <c r="N672">
        <f>(Table2[[#This Row],[1W Return vs Nifty]]-AVERAGE(Table2[1W Return vs Nifty]))/_xlfn.STDEV.P(Table2[1W Return vs Nifty])</f>
        <v>-0.62753176327791804</v>
      </c>
      <c r="O672">
        <v>83.42</v>
      </c>
      <c r="P672">
        <v>86.635201628939896</v>
      </c>
      <c r="Q672">
        <v>94.603072632078394</v>
      </c>
      <c r="R672">
        <v>31.368999370320999</v>
      </c>
      <c r="S672" s="1">
        <f>(Table2[[#This Row],[Close Price]]-Table2[[#This Row],[20D EMA]])/Table2[[#This Row],[20D EMA]]</f>
        <v>-1.8460800767202183E-2</v>
      </c>
      <c r="T672" s="1">
        <f>(Table2[[#This Row],[Close Price]]-Table2[[#This Row],[50D EMA]])/Table2[[#This Row],[50D EMA]]</f>
        <v>-5.4887638506418132E-2</v>
      </c>
      <c r="U672" s="1">
        <f>(Table2[[#This Row],[Close Price]]-Table2[[#This Row],[200D EMA]])/Table2[[#This Row],[200D EMA]]</f>
        <v>-0.13448899996683836</v>
      </c>
      <c r="V672">
        <v>0.490150551192929</v>
      </c>
      <c r="W672">
        <v>79.91</v>
      </c>
      <c r="X672">
        <v>82.12</v>
      </c>
      <c r="Y672">
        <v>79.91</v>
      </c>
      <c r="Z672">
        <v>83.99</v>
      </c>
      <c r="AA672">
        <v>79.91</v>
      </c>
      <c r="AB672">
        <v>87.5</v>
      </c>
      <c r="AC672" s="1">
        <f>(Table2[[#This Row],[Close Price]]/Table2[[#This Row],[Day Low]])-1</f>
        <v>2.4652734326116921E-2</v>
      </c>
      <c r="AD672" s="1">
        <f>(Table2[[#This Row],[Day High]]/Table2[[#This Row],[Close Price]])-1</f>
        <v>2.9311187103078229E-3</v>
      </c>
      <c r="AE672" s="1">
        <f>(Table2[[#This Row],[Close Price]]/Table2[[#This Row],[Current Week Low]])-1</f>
        <v>2.4652734326116921E-2</v>
      </c>
      <c r="AF672" s="1">
        <f>(Table2[[#This Row],[Current Week High]]/Table2[[#This Row],[Close Price]])-1</f>
        <v>2.5769418661455878E-2</v>
      </c>
      <c r="AG672" s="1">
        <f>(Table2[[#This Row],[Close Price]]/Table2[[#This Row],[Current Month Low]])-1</f>
        <v>2.4652734326116921E-2</v>
      </c>
      <c r="AH672" s="1">
        <f>(Table2[[#This Row],[Current Month High]]/Table2[[#This Row],[Close Price]])-1</f>
        <v>6.8637029799706983E-2</v>
      </c>
      <c r="AI672">
        <v>90.522716170004799</v>
      </c>
      <c r="AJ672">
        <v>2.4652734326116899</v>
      </c>
      <c r="AK672" t="str">
        <f>IF(AND(Table2[[#This Row],[20D EMA]]&gt;Table2[[#This Row],[50D EMA]],Table2[[#This Row],[50D EMA]]&gt;Table2[[#This Row],[200D EMA]]),"Uptrend","Downtrend/NoTrend")</f>
        <v>Downtrend/NoTrend</v>
      </c>
      <c r="AL672">
        <v>-0.11</v>
      </c>
      <c r="AM672" t="s">
        <v>3190</v>
      </c>
      <c r="AN672">
        <v>-3.31</v>
      </c>
      <c r="AO672" t="s">
        <v>3190</v>
      </c>
      <c r="AP672">
        <v>2.4192963777356E-2</v>
      </c>
      <c r="AQ672">
        <f>(Table2[[#This Row],[Sharpe Ratio]]-AVERAGE(Table2[Sharpe Ratio]))/_xlfn.STDEV.P(Table2[Sharpe Ratio])</f>
        <v>-0.48733935915151672</v>
      </c>
      <c r="AR6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2">
        <f>_xlfn.RANK.AVG(Table2[[#This Row],[1Y Return vs Nifty Z-Score]],Table2[1Y Return vs Nifty Z-Score])</f>
        <v>723</v>
      </c>
      <c r="AT672">
        <f>_xlfn.RANK.AVG(Table2[[#This Row],[6M Return vs Nifty Z-Score]],Table2[6M Return vs Nifty Z-Score])</f>
        <v>679</v>
      </c>
      <c r="AU672">
        <f>_xlfn.RANK.AVG(Table2[[#This Row],[Sharpe Ratio Z-Score]],Table2[Sharpe Ratio Z-Score])</f>
        <v>458</v>
      </c>
      <c r="AV672">
        <f>(Table2[[#This Row],[Rank 1Y]]+Table2[[#This Row],[Rank 6M]]+Table2[[#This Row],[Rank Sharpe]])/3</f>
        <v>620</v>
      </c>
    </row>
    <row r="673" spans="1:48" x14ac:dyDescent="0.3">
      <c r="A673" t="s">
        <v>2158</v>
      </c>
      <c r="B673" t="s">
        <v>2159</v>
      </c>
      <c r="C673" t="s">
        <v>3154</v>
      </c>
      <c r="D673" t="s">
        <v>83</v>
      </c>
      <c r="E673">
        <v>2845.5928131800001</v>
      </c>
      <c r="F673">
        <v>649.35</v>
      </c>
      <c r="G673">
        <v>-43.880428641387603</v>
      </c>
      <c r="H673">
        <f>(Table2[[#This Row],[1Y Return vs Nifty]]-AVERAGE(Table2[1Y Return vs Nifty]))/_xlfn.STDEV.P(Table2[1Y Return vs Nifty])</f>
        <v>-1.1549438237569265</v>
      </c>
      <c r="I673">
        <v>-5.1882050070853802</v>
      </c>
      <c r="J673">
        <f>(Table2[[#This Row],[1M Return vs Nifty]]-AVERAGE(Table2[1M Return vs Nifty]))/_xlfn.STDEV.P(Table2[1M Return vs Nifty])</f>
        <v>-0.569678407940723</v>
      </c>
      <c r="K673">
        <v>-18.7626629303541</v>
      </c>
      <c r="L673">
        <f>(Table2[[#This Row],[6M Return vs Nifty]]-AVERAGE(Table2[6M Return vs Nifty]))/_xlfn.STDEV.P(Table2[6M Return vs Nifty])</f>
        <v>-0.86243247628107056</v>
      </c>
      <c r="M673">
        <v>-2.8702143414450401</v>
      </c>
      <c r="N673">
        <f>(Table2[[#This Row],[1W Return vs Nifty]]-AVERAGE(Table2[1W Return vs Nifty]))/_xlfn.STDEV.P(Table2[1W Return vs Nifty])</f>
        <v>-0.66208557195436624</v>
      </c>
      <c r="O673">
        <v>681.03</v>
      </c>
      <c r="P673">
        <v>700.06726688741298</v>
      </c>
      <c r="Q673">
        <v>759.10226784385895</v>
      </c>
      <c r="R673">
        <v>30.843537241926199</v>
      </c>
      <c r="S673" s="1">
        <f>(Table2[[#This Row],[Close Price]]-Table2[[#This Row],[20D EMA]])/Table2[[#This Row],[20D EMA]]</f>
        <v>-4.6517774547376697E-2</v>
      </c>
      <c r="T673" s="1">
        <f>(Table2[[#This Row],[Close Price]]-Table2[[#This Row],[50D EMA]])/Table2[[#This Row],[50D EMA]]</f>
        <v>-7.2446276645540514E-2</v>
      </c>
      <c r="U673" s="1">
        <f>(Table2[[#This Row],[Close Price]]-Table2[[#This Row],[200D EMA]])/Table2[[#This Row],[200D EMA]]</f>
        <v>-0.14458166243607384</v>
      </c>
      <c r="V673">
        <v>0.65580245733816001</v>
      </c>
      <c r="W673">
        <v>646.5</v>
      </c>
      <c r="X673">
        <v>661.25</v>
      </c>
      <c r="Y673">
        <v>646.5</v>
      </c>
      <c r="Z673">
        <v>690.05</v>
      </c>
      <c r="AA673">
        <v>646.5</v>
      </c>
      <c r="AB673">
        <v>711</v>
      </c>
      <c r="AC673" s="1">
        <f>(Table2[[#This Row],[Close Price]]/Table2[[#This Row],[Day Low]])-1</f>
        <v>4.4083526682134888E-3</v>
      </c>
      <c r="AD673" s="1">
        <f>(Table2[[#This Row],[Day High]]/Table2[[#This Row],[Close Price]])-1</f>
        <v>1.8326018326018323E-2</v>
      </c>
      <c r="AE673" s="1">
        <f>(Table2[[#This Row],[Close Price]]/Table2[[#This Row],[Current Week Low]])-1</f>
        <v>4.4083526682134888E-3</v>
      </c>
      <c r="AF673" s="1">
        <f>(Table2[[#This Row],[Current Week High]]/Table2[[#This Row],[Close Price]])-1</f>
        <v>6.2678062678062529E-2</v>
      </c>
      <c r="AG673" s="1">
        <f>(Table2[[#This Row],[Close Price]]/Table2[[#This Row],[Current Month Low]])-1</f>
        <v>4.4083526682134888E-3</v>
      </c>
      <c r="AH673" s="1">
        <f>(Table2[[#This Row],[Current Month High]]/Table2[[#This Row],[Close Price]])-1</f>
        <v>9.4941094941094928E-2</v>
      </c>
      <c r="AI673">
        <v>36.875336875336799</v>
      </c>
      <c r="AJ673">
        <v>4.9369747899159702</v>
      </c>
      <c r="AK673" t="str">
        <f>IF(AND(Table2[[#This Row],[20D EMA]]&gt;Table2[[#This Row],[50D EMA]],Table2[[#This Row],[50D EMA]]&gt;Table2[[#This Row],[200D EMA]]),"Uptrend","Downtrend/NoTrend")</f>
        <v>Downtrend/NoTrend</v>
      </c>
      <c r="AL673">
        <v>-0.1</v>
      </c>
      <c r="AM673" t="s">
        <v>3190</v>
      </c>
      <c r="AN673">
        <v>-7.2</v>
      </c>
      <c r="AO673" t="s">
        <v>3190</v>
      </c>
      <c r="AQ673">
        <f>(Table2[[#This Row],[Sharpe Ratio]]-AVERAGE(Table2[Sharpe Ratio]))/_xlfn.STDEV.P(Table2[Sharpe Ratio])</f>
        <v>-0.77082524510946515</v>
      </c>
      <c r="AR6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3">
        <f>_xlfn.RANK.AVG(Table2[[#This Row],[1Y Return vs Nifty Z-Score]],Table2[1Y Return vs Nifty Z-Score])</f>
        <v>694</v>
      </c>
      <c r="AT673">
        <f>_xlfn.RANK.AVG(Table2[[#This Row],[6M Return vs Nifty Z-Score]],Table2[6M Return vs Nifty Z-Score])</f>
        <v>620</v>
      </c>
      <c r="AU673">
        <f>_xlfn.RANK.AVG(Table2[[#This Row],[Sharpe Ratio Z-Score]],Table2[Sharpe Ratio Z-Score])</f>
        <v>548.5</v>
      </c>
      <c r="AV673">
        <f>(Table2[[#This Row],[Rank 1Y]]+Table2[[#This Row],[Rank 6M]]+Table2[[#This Row],[Rank Sharpe]])/3</f>
        <v>620.83333333333337</v>
      </c>
    </row>
    <row r="674" spans="1:48" x14ac:dyDescent="0.3">
      <c r="A674" t="s">
        <v>741</v>
      </c>
      <c r="B674" t="s">
        <v>742</v>
      </c>
      <c r="C674" t="s">
        <v>3155</v>
      </c>
      <c r="D674" t="s">
        <v>95</v>
      </c>
      <c r="E674">
        <v>23200.990398599999</v>
      </c>
      <c r="F674">
        <v>287.05</v>
      </c>
      <c r="G674">
        <v>-37.560539710239397</v>
      </c>
      <c r="H674">
        <f>(Table2[[#This Row],[1Y Return vs Nifty]]-AVERAGE(Table2[1Y Return vs Nifty]))/_xlfn.STDEV.P(Table2[1Y Return vs Nifty])</f>
        <v>-1.0472621760350997</v>
      </c>
      <c r="I674">
        <v>-5.4012833732290604</v>
      </c>
      <c r="J674">
        <f>(Table2[[#This Row],[1M Return vs Nifty]]-AVERAGE(Table2[1M Return vs Nifty]))/_xlfn.STDEV.P(Table2[1M Return vs Nifty])</f>
        <v>-0.59420189889886499</v>
      </c>
      <c r="K674">
        <v>-8.0207824472289708</v>
      </c>
      <c r="L674">
        <f>(Table2[[#This Row],[6M Return vs Nifty]]-AVERAGE(Table2[6M Return vs Nifty]))/_xlfn.STDEV.P(Table2[6M Return vs Nifty])</f>
        <v>-0.52125893952410396</v>
      </c>
      <c r="M674">
        <v>-1.0347101882640299</v>
      </c>
      <c r="N674">
        <f>(Table2[[#This Row],[1W Return vs Nifty]]-AVERAGE(Table2[1W Return vs Nifty]))/_xlfn.STDEV.P(Table2[1W Return vs Nifty])</f>
        <v>-0.25781370649896751</v>
      </c>
      <c r="O674">
        <v>294.42</v>
      </c>
      <c r="P674">
        <v>295.81227682140599</v>
      </c>
      <c r="Q674">
        <v>294.45389701972402</v>
      </c>
      <c r="R674">
        <v>40.178939695447099</v>
      </c>
      <c r="S674" s="1">
        <f>(Table2[[#This Row],[Close Price]]-Table2[[#This Row],[20D EMA]])/Table2[[#This Row],[20D EMA]]</f>
        <v>-2.5032266829699085E-2</v>
      </c>
      <c r="T674" s="1">
        <f>(Table2[[#This Row],[Close Price]]-Table2[[#This Row],[50D EMA]])/Table2[[#This Row],[50D EMA]]</f>
        <v>-2.9621072240676886E-2</v>
      </c>
      <c r="U674" s="1">
        <f>(Table2[[#This Row],[Close Price]]-Table2[[#This Row],[200D EMA]])/Table2[[#This Row],[200D EMA]]</f>
        <v>-2.5144503416872972E-2</v>
      </c>
      <c r="V674">
        <v>0.418127256526376</v>
      </c>
      <c r="W674">
        <v>282.05</v>
      </c>
      <c r="X674">
        <v>288</v>
      </c>
      <c r="Y674">
        <v>282.05</v>
      </c>
      <c r="Z674">
        <v>298.7</v>
      </c>
      <c r="AA674">
        <v>278.75</v>
      </c>
      <c r="AB674">
        <v>313.5</v>
      </c>
      <c r="AC674" s="1">
        <f>(Table2[[#This Row],[Close Price]]/Table2[[#This Row],[Day Low]])-1</f>
        <v>1.7727353306151494E-2</v>
      </c>
      <c r="AD674" s="1">
        <f>(Table2[[#This Row],[Day High]]/Table2[[#This Row],[Close Price]])-1</f>
        <v>3.3095279568018388E-3</v>
      </c>
      <c r="AE674" s="1">
        <f>(Table2[[#This Row],[Close Price]]/Table2[[#This Row],[Current Week Low]])-1</f>
        <v>1.7727353306151494E-2</v>
      </c>
      <c r="AF674" s="1">
        <f>(Table2[[#This Row],[Current Week High]]/Table2[[#This Row],[Close Price]])-1</f>
        <v>4.058526389130801E-2</v>
      </c>
      <c r="AG674" s="1">
        <f>(Table2[[#This Row],[Close Price]]/Table2[[#This Row],[Current Month Low]])-1</f>
        <v>2.9775784753363288E-2</v>
      </c>
      <c r="AH674" s="1">
        <f>(Table2[[#This Row],[Current Month High]]/Table2[[#This Row],[Close Price]])-1</f>
        <v>9.2144225744643649E-2</v>
      </c>
      <c r="AI674">
        <v>24.4730883121407</v>
      </c>
      <c r="AJ674">
        <v>13.976573357156999</v>
      </c>
      <c r="AK674" t="str">
        <f>IF(AND(Table2[[#This Row],[20D EMA]]&gt;Table2[[#This Row],[50D EMA]],Table2[[#This Row],[50D EMA]]&gt;Table2[[#This Row],[200D EMA]]),"Uptrend","Downtrend/NoTrend")</f>
        <v>Downtrend/NoTrend</v>
      </c>
      <c r="AL674">
        <v>-0.03</v>
      </c>
      <c r="AM674" t="s">
        <v>3190</v>
      </c>
      <c r="AN674">
        <v>-7.85</v>
      </c>
      <c r="AO674" t="s">
        <v>3190</v>
      </c>
      <c r="AP674">
        <v>-8.4211045910340995E-2</v>
      </c>
      <c r="AQ674">
        <f>(Table2[[#This Row],[Sharpe Ratio]]-AVERAGE(Table2[Sharpe Ratio]))/_xlfn.STDEV.P(Table2[Sharpe Ratio])</f>
        <v>-1.7575849979464728</v>
      </c>
      <c r="AR6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4">
        <f>_xlfn.RANK.AVG(Table2[[#This Row],[1Y Return vs Nifty Z-Score]],Table2[1Y Return vs Nifty Z-Score])</f>
        <v>671</v>
      </c>
      <c r="AT674">
        <f>_xlfn.RANK.AVG(Table2[[#This Row],[6M Return vs Nifty Z-Score]],Table2[6M Return vs Nifty Z-Score])</f>
        <v>490</v>
      </c>
      <c r="AU674">
        <f>_xlfn.RANK.AVG(Table2[[#This Row],[Sharpe Ratio Z-Score]],Table2[Sharpe Ratio Z-Score])</f>
        <v>706</v>
      </c>
      <c r="AV674">
        <f>(Table2[[#This Row],[Rank 1Y]]+Table2[[#This Row],[Rank 6M]]+Table2[[#This Row],[Rank Sharpe]])/3</f>
        <v>622.33333333333337</v>
      </c>
    </row>
    <row r="675" spans="1:48" x14ac:dyDescent="0.3">
      <c r="A675" t="s">
        <v>1707</v>
      </c>
      <c r="B675" t="s">
        <v>1708</v>
      </c>
      <c r="C675" t="s">
        <v>3156</v>
      </c>
      <c r="D675" t="s">
        <v>1149</v>
      </c>
      <c r="E675">
        <v>5012.5112212499998</v>
      </c>
      <c r="F675">
        <v>3012.85</v>
      </c>
      <c r="G675">
        <v>-10.0262799381479</v>
      </c>
      <c r="H675">
        <f>(Table2[[#This Row],[1Y Return vs Nifty]]-AVERAGE(Table2[1Y Return vs Nifty]))/_xlfn.STDEV.P(Table2[1Y Return vs Nifty])</f>
        <v>-0.57811873168647443</v>
      </c>
      <c r="I675">
        <v>-3.72044128558474</v>
      </c>
      <c r="J675">
        <f>(Table2[[#This Row],[1M Return vs Nifty]]-AVERAGE(Table2[1M Return vs Nifty]))/_xlfn.STDEV.P(Table2[1M Return vs Nifty])</f>
        <v>-0.40075140233078554</v>
      </c>
      <c r="K675">
        <v>-22.7621639527562</v>
      </c>
      <c r="L675">
        <f>(Table2[[#This Row],[6M Return vs Nifty]]-AVERAGE(Table2[6M Return vs Nifty]))/_xlfn.STDEV.P(Table2[6M Return vs Nifty])</f>
        <v>-0.98946087798593185</v>
      </c>
      <c r="M675">
        <v>-1.51758514675986</v>
      </c>
      <c r="N675">
        <f>(Table2[[#This Row],[1W Return vs Nifty]]-AVERAGE(Table2[1W Return vs Nifty]))/_xlfn.STDEV.P(Table2[1W Return vs Nifty])</f>
        <v>-0.36416746217666246</v>
      </c>
      <c r="O675">
        <v>3048.87</v>
      </c>
      <c r="P675">
        <v>3079.2981429361598</v>
      </c>
      <c r="Q675">
        <v>3008.2438906714001</v>
      </c>
      <c r="R675">
        <v>39.685653408625697</v>
      </c>
      <c r="S675" s="1">
        <f>(Table2[[#This Row],[Close Price]]-Table2[[#This Row],[20D EMA]])/Table2[[#This Row],[20D EMA]]</f>
        <v>-1.1814213134702359E-2</v>
      </c>
      <c r="T675" s="1">
        <f>(Table2[[#This Row],[Close Price]]-Table2[[#This Row],[50D EMA]])/Table2[[#This Row],[50D EMA]]</f>
        <v>-2.1578989708609556E-2</v>
      </c>
      <c r="U675" s="1">
        <f>(Table2[[#This Row],[Close Price]]-Table2[[#This Row],[200D EMA]])/Table2[[#This Row],[200D EMA]]</f>
        <v>1.5311621982790071E-3</v>
      </c>
      <c r="V675">
        <v>0.39965347601614198</v>
      </c>
      <c r="W675">
        <v>2932.05</v>
      </c>
      <c r="X675">
        <v>3020</v>
      </c>
      <c r="Y675">
        <v>2932.05</v>
      </c>
      <c r="Z675">
        <v>3074.1</v>
      </c>
      <c r="AA675">
        <v>2902.3</v>
      </c>
      <c r="AB675">
        <v>3140</v>
      </c>
      <c r="AC675" s="1">
        <f>(Table2[[#This Row],[Close Price]]/Table2[[#This Row],[Day Low]])-1</f>
        <v>2.7557510956497833E-2</v>
      </c>
      <c r="AD675" s="1">
        <f>(Table2[[#This Row],[Day High]]/Table2[[#This Row],[Close Price]])-1</f>
        <v>2.3731682626084716E-3</v>
      </c>
      <c r="AE675" s="1">
        <f>(Table2[[#This Row],[Close Price]]/Table2[[#This Row],[Current Week Low]])-1</f>
        <v>2.7557510956497833E-2</v>
      </c>
      <c r="AF675" s="1">
        <f>(Table2[[#This Row],[Current Week High]]/Table2[[#This Row],[Close Price]])-1</f>
        <v>2.0329588263604315E-2</v>
      </c>
      <c r="AG675" s="1">
        <f>(Table2[[#This Row],[Close Price]]/Table2[[#This Row],[Current Month Low]])-1</f>
        <v>3.8090479964166146E-2</v>
      </c>
      <c r="AH675" s="1">
        <f>(Table2[[#This Row],[Current Month High]]/Table2[[#This Row],[Close Price]])-1</f>
        <v>4.2202565677016857E-2</v>
      </c>
      <c r="AI675">
        <v>22.807308694425501</v>
      </c>
      <c r="AJ675">
        <v>30.993478260869502</v>
      </c>
      <c r="AK675" t="str">
        <f>IF(AND(Table2[[#This Row],[20D EMA]]&gt;Table2[[#This Row],[50D EMA]],Table2[[#This Row],[50D EMA]]&gt;Table2[[#This Row],[200D EMA]]),"Uptrend","Downtrend/NoTrend")</f>
        <v>Downtrend/NoTrend</v>
      </c>
      <c r="AL675">
        <v>0</v>
      </c>
      <c r="AM675">
        <v>0</v>
      </c>
      <c r="AN675">
        <v>-3.77</v>
      </c>
      <c r="AO675" t="s">
        <v>3190</v>
      </c>
      <c r="AP675">
        <v>-7.4669527657142007E-2</v>
      </c>
      <c r="AQ675">
        <f>(Table2[[#This Row],[Sharpe Ratio]]-AVERAGE(Table2[Sharpe Ratio]))/_xlfn.STDEV.P(Table2[Sharpe Ratio])</f>
        <v>-1.6457803517574119</v>
      </c>
      <c r="AR6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5">
        <f>_xlfn.RANK.AVG(Table2[[#This Row],[1Y Return vs Nifty Z-Score]],Table2[1Y Return vs Nifty Z-Score])</f>
        <v>516</v>
      </c>
      <c r="AT675">
        <f>_xlfn.RANK.AVG(Table2[[#This Row],[6M Return vs Nifty Z-Score]],Table2[6M Return vs Nifty Z-Score])</f>
        <v>653</v>
      </c>
      <c r="AU675">
        <f>_xlfn.RANK.AVG(Table2[[#This Row],[Sharpe Ratio Z-Score]],Table2[Sharpe Ratio Z-Score])</f>
        <v>698</v>
      </c>
      <c r="AV675">
        <f>(Table2[[#This Row],[Rank 1Y]]+Table2[[#This Row],[Rank 6M]]+Table2[[#This Row],[Rank Sharpe]])/3</f>
        <v>622.33333333333337</v>
      </c>
    </row>
    <row r="676" spans="1:48" x14ac:dyDescent="0.3">
      <c r="A676" t="s">
        <v>2060</v>
      </c>
      <c r="B676" t="s">
        <v>2061</v>
      </c>
      <c r="C676" t="s">
        <v>3158</v>
      </c>
      <c r="D676" t="s">
        <v>133</v>
      </c>
      <c r="E676">
        <v>3108.5803280999999</v>
      </c>
      <c r="F676">
        <v>398.6</v>
      </c>
      <c r="G676">
        <v>-46.057984154722</v>
      </c>
      <c r="H676">
        <f>(Table2[[#This Row],[1Y Return vs Nifty]]-AVERAGE(Table2[1Y Return vs Nifty]))/_xlfn.STDEV.P(Table2[1Y Return vs Nifty])</f>
        <v>-1.1920461792312331</v>
      </c>
      <c r="I676">
        <v>-0.40525851489341902</v>
      </c>
      <c r="J676">
        <f>(Table2[[#This Row],[1M Return vs Nifty]]-AVERAGE(Table2[1M Return vs Nifty]))/_xlfn.STDEV.P(Table2[1M Return vs Nifty])</f>
        <v>-1.9202321713114475E-2</v>
      </c>
      <c r="K676">
        <v>-38.4687014573027</v>
      </c>
      <c r="L676">
        <f>(Table2[[#This Row],[6M Return vs Nifty]]-AVERAGE(Table2[6M Return vs Nifty]))/_xlfn.STDEV.P(Table2[6M Return vs Nifty])</f>
        <v>-1.488317196397797</v>
      </c>
      <c r="M676">
        <v>5.7859257734052303</v>
      </c>
      <c r="N676">
        <f>(Table2[[#This Row],[1W Return vs Nifty]]-AVERAGE(Table2[1W Return vs Nifty]))/_xlfn.STDEV.P(Table2[1W Return vs Nifty])</f>
        <v>1.2444390773138763</v>
      </c>
      <c r="O676">
        <v>396.49</v>
      </c>
      <c r="P676">
        <v>404.07450634264501</v>
      </c>
      <c r="Q676">
        <v>433.45994354776599</v>
      </c>
      <c r="R676">
        <v>66.021025502928197</v>
      </c>
      <c r="S676" s="1">
        <f>(Table2[[#This Row],[Close Price]]-Table2[[#This Row],[20D EMA]])/Table2[[#This Row],[20D EMA]]</f>
        <v>5.3216978990643232E-3</v>
      </c>
      <c r="T676" s="1">
        <f>(Table2[[#This Row],[Close Price]]-Table2[[#This Row],[50D EMA]])/Table2[[#This Row],[50D EMA]]</f>
        <v>-1.3548259681601249E-2</v>
      </c>
      <c r="U676" s="1">
        <f>(Table2[[#This Row],[Close Price]]-Table2[[#This Row],[200D EMA]])/Table2[[#This Row],[200D EMA]]</f>
        <v>-8.042252592579989E-2</v>
      </c>
      <c r="V676">
        <v>2.1330972663316099</v>
      </c>
      <c r="W676">
        <v>396.05</v>
      </c>
      <c r="X676">
        <v>406.6</v>
      </c>
      <c r="Y676">
        <v>378.05</v>
      </c>
      <c r="Z676">
        <v>446.35</v>
      </c>
      <c r="AA676">
        <v>371</v>
      </c>
      <c r="AB676">
        <v>446.35</v>
      </c>
      <c r="AC676" s="1">
        <f>(Table2[[#This Row],[Close Price]]/Table2[[#This Row],[Day Low]])-1</f>
        <v>6.4385809872491429E-3</v>
      </c>
      <c r="AD676" s="1">
        <f>(Table2[[#This Row],[Day High]]/Table2[[#This Row],[Close Price]])-1</f>
        <v>2.007024586051176E-2</v>
      </c>
      <c r="AE676" s="1">
        <f>(Table2[[#This Row],[Close Price]]/Table2[[#This Row],[Current Week Low]])-1</f>
        <v>5.4357889168099582E-2</v>
      </c>
      <c r="AF676" s="1">
        <f>(Table2[[#This Row],[Current Week High]]/Table2[[#This Row],[Close Price]])-1</f>
        <v>0.11979427997992964</v>
      </c>
      <c r="AG676" s="1">
        <f>(Table2[[#This Row],[Close Price]]/Table2[[#This Row],[Current Month Low]])-1</f>
        <v>7.4393530997304724E-2</v>
      </c>
      <c r="AH676" s="1">
        <f>(Table2[[#This Row],[Current Month High]]/Table2[[#This Row],[Close Price]])-1</f>
        <v>0.11979427997992964</v>
      </c>
      <c r="AI676">
        <v>46.7636728549924</v>
      </c>
      <c r="AJ676">
        <v>15.5362318840579</v>
      </c>
      <c r="AK676" t="str">
        <f>IF(AND(Table2[[#This Row],[20D EMA]]&gt;Table2[[#This Row],[50D EMA]],Table2[[#This Row],[50D EMA]]&gt;Table2[[#This Row],[200D EMA]]),"Uptrend","Downtrend/NoTrend")</f>
        <v>Downtrend/NoTrend</v>
      </c>
      <c r="AL676">
        <v>0.08</v>
      </c>
      <c r="AM676" t="s">
        <v>3191</v>
      </c>
      <c r="AN676">
        <v>0.31</v>
      </c>
      <c r="AO676" t="s">
        <v>3191</v>
      </c>
      <c r="AP676">
        <v>2.7284744506771999E-2</v>
      </c>
      <c r="AQ676">
        <f>(Table2[[#This Row],[Sharpe Ratio]]-AVERAGE(Table2[Sharpe Ratio]))/_xlfn.STDEV.P(Table2[Sharpe Ratio])</f>
        <v>-0.45111080082636568</v>
      </c>
      <c r="AR6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6">
        <f>_xlfn.RANK.AVG(Table2[[#This Row],[1Y Return vs Nifty Z-Score]],Table2[1Y Return vs Nifty Z-Score])</f>
        <v>700</v>
      </c>
      <c r="AT676">
        <f>_xlfn.RANK.AVG(Table2[[#This Row],[6M Return vs Nifty Z-Score]],Table2[6M Return vs Nifty Z-Score])</f>
        <v>718</v>
      </c>
      <c r="AU676">
        <f>_xlfn.RANK.AVG(Table2[[#This Row],[Sharpe Ratio Z-Score]],Table2[Sharpe Ratio Z-Score])</f>
        <v>451</v>
      </c>
      <c r="AV676">
        <f>(Table2[[#This Row],[Rank 1Y]]+Table2[[#This Row],[Rank 6M]]+Table2[[#This Row],[Rank Sharpe]])/3</f>
        <v>623</v>
      </c>
    </row>
    <row r="677" spans="1:48" x14ac:dyDescent="0.3">
      <c r="A677" t="s">
        <v>2227</v>
      </c>
      <c r="B677" t="s">
        <v>2228</v>
      </c>
      <c r="C677" t="s">
        <v>3147</v>
      </c>
      <c r="D677" t="s">
        <v>384</v>
      </c>
      <c r="E677">
        <v>2598.9726186399998</v>
      </c>
      <c r="F677">
        <v>1849.65</v>
      </c>
      <c r="G677">
        <v>-37.839573866597298</v>
      </c>
      <c r="H677">
        <f>(Table2[[#This Row],[1Y Return vs Nifty]]-AVERAGE(Table2[1Y Return vs Nifty]))/_xlfn.STDEV.P(Table2[1Y Return vs Nifty])</f>
        <v>-1.0520165092290266</v>
      </c>
      <c r="I677">
        <v>-17.020486447010502</v>
      </c>
      <c r="J677">
        <f>(Table2[[#This Row],[1M Return vs Nifty]]-AVERAGE(Table2[1M Return vs Nifty]))/_xlfn.STDEV.P(Table2[1M Return vs Nifty])</f>
        <v>-1.9314724377979444</v>
      </c>
      <c r="K677">
        <v>-8.8033103536845498</v>
      </c>
      <c r="L677">
        <f>(Table2[[#This Row],[6M Return vs Nifty]]-AVERAGE(Table2[6M Return vs Nifty]))/_xlfn.STDEV.P(Table2[6M Return vs Nifty])</f>
        <v>-0.5461128572227677</v>
      </c>
      <c r="M677">
        <v>-1.32108206535131</v>
      </c>
      <c r="N677">
        <f>(Table2[[#This Row],[1W Return vs Nifty]]-AVERAGE(Table2[1W Return vs Nifty]))/_xlfn.STDEV.P(Table2[1W Return vs Nifty])</f>
        <v>-0.32088743627691474</v>
      </c>
      <c r="O677">
        <v>1971.72</v>
      </c>
      <c r="P677">
        <v>2057.8423681163699</v>
      </c>
      <c r="Q677">
        <v>1980.12605790159</v>
      </c>
      <c r="R677">
        <v>24.9114296446031</v>
      </c>
      <c r="S677" s="1">
        <f>(Table2[[#This Row],[Close Price]]-Table2[[#This Row],[20D EMA]])/Table2[[#This Row],[20D EMA]]</f>
        <v>-6.191041324325966E-2</v>
      </c>
      <c r="T677" s="1">
        <f>(Table2[[#This Row],[Close Price]]-Table2[[#This Row],[50D EMA]])/Table2[[#This Row],[50D EMA]]</f>
        <v>-0.10117022146207297</v>
      </c>
      <c r="U677" s="1">
        <f>(Table2[[#This Row],[Close Price]]-Table2[[#This Row],[200D EMA]])/Table2[[#This Row],[200D EMA]]</f>
        <v>-6.5892803834852826E-2</v>
      </c>
      <c r="V677">
        <v>0.41372855170668799</v>
      </c>
      <c r="W677">
        <v>1800</v>
      </c>
      <c r="X677">
        <v>1861.25</v>
      </c>
      <c r="Y677">
        <v>1800</v>
      </c>
      <c r="Z677">
        <v>1939.6</v>
      </c>
      <c r="AA677">
        <v>1800</v>
      </c>
      <c r="AB677">
        <v>2029</v>
      </c>
      <c r="AC677" s="1">
        <f>(Table2[[#This Row],[Close Price]]/Table2[[#This Row],[Day Low]])-1</f>
        <v>2.7583333333333293E-2</v>
      </c>
      <c r="AD677" s="1">
        <f>(Table2[[#This Row],[Day High]]/Table2[[#This Row],[Close Price]])-1</f>
        <v>6.2714567620900663E-3</v>
      </c>
      <c r="AE677" s="1">
        <f>(Table2[[#This Row],[Close Price]]/Table2[[#This Row],[Current Week Low]])-1</f>
        <v>2.7583333333333293E-2</v>
      </c>
      <c r="AF677" s="1">
        <f>(Table2[[#This Row],[Current Week High]]/Table2[[#This Row],[Close Price]])-1</f>
        <v>4.8630822047414313E-2</v>
      </c>
      <c r="AG677" s="1">
        <f>(Table2[[#This Row],[Close Price]]/Table2[[#This Row],[Current Month Low]])-1</f>
        <v>2.7583333333333293E-2</v>
      </c>
      <c r="AH677" s="1">
        <f>(Table2[[#This Row],[Current Month High]]/Table2[[#This Row],[Close Price]])-1</f>
        <v>9.6964290541453835E-2</v>
      </c>
      <c r="AI677">
        <v>38.401859811315603</v>
      </c>
      <c r="AJ677">
        <v>20.813193990855599</v>
      </c>
      <c r="AK677" t="str">
        <f>IF(AND(Table2[[#This Row],[20D EMA]]&gt;Table2[[#This Row],[50D EMA]],Table2[[#This Row],[50D EMA]]&gt;Table2[[#This Row],[200D EMA]]),"Uptrend","Downtrend/NoTrend")</f>
        <v>Downtrend/NoTrend</v>
      </c>
      <c r="AL677">
        <v>-0.05</v>
      </c>
      <c r="AM677" t="s">
        <v>3190</v>
      </c>
      <c r="AN677">
        <v>-6.99</v>
      </c>
      <c r="AO677" t="s">
        <v>3190</v>
      </c>
      <c r="AP677">
        <v>-7.5187016094032E-2</v>
      </c>
      <c r="AQ677">
        <f>(Table2[[#This Row],[Sharpe Ratio]]-AVERAGE(Table2[Sharpe Ratio]))/_xlfn.STDEV.P(Table2[Sharpe Ratio])</f>
        <v>-1.6518441258925207</v>
      </c>
      <c r="AR6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7">
        <f>_xlfn.RANK.AVG(Table2[[#This Row],[1Y Return vs Nifty Z-Score]],Table2[1Y Return vs Nifty Z-Score])</f>
        <v>672</v>
      </c>
      <c r="AT677">
        <f>_xlfn.RANK.AVG(Table2[[#This Row],[6M Return vs Nifty Z-Score]],Table2[6M Return vs Nifty Z-Score])</f>
        <v>500</v>
      </c>
      <c r="AU677">
        <f>_xlfn.RANK.AVG(Table2[[#This Row],[Sharpe Ratio Z-Score]],Table2[Sharpe Ratio Z-Score])</f>
        <v>699</v>
      </c>
      <c r="AV677">
        <f>(Table2[[#This Row],[Rank 1Y]]+Table2[[#This Row],[Rank 6M]]+Table2[[#This Row],[Rank Sharpe]])/3</f>
        <v>623.66666666666663</v>
      </c>
    </row>
    <row r="678" spans="1:48" x14ac:dyDescent="0.3">
      <c r="A678" t="s">
        <v>1670</v>
      </c>
      <c r="B678" t="s">
        <v>1671</v>
      </c>
      <c r="C678" t="s">
        <v>3154</v>
      </c>
      <c r="D678" t="s">
        <v>258</v>
      </c>
      <c r="E678">
        <v>5323.8700102800003</v>
      </c>
      <c r="F678">
        <v>1681.4</v>
      </c>
      <c r="G678">
        <v>-62.663474225810702</v>
      </c>
      <c r="H678">
        <f>(Table2[[#This Row],[1Y Return vs Nifty]]-AVERAGE(Table2[1Y Return vs Nifty]))/_xlfn.STDEV.P(Table2[1Y Return vs Nifty])</f>
        <v>-1.4749794002994707</v>
      </c>
      <c r="I678">
        <v>0.40096228077177498</v>
      </c>
      <c r="J678">
        <f>(Table2[[#This Row],[1M Return vs Nifty]]-AVERAGE(Table2[1M Return vs Nifty]))/_xlfn.STDEV.P(Table2[1M Return vs Nifty])</f>
        <v>7.3586771570196399E-2</v>
      </c>
      <c r="K678">
        <v>-20.541076070816299</v>
      </c>
      <c r="L678">
        <f>(Table2[[#This Row],[6M Return vs Nifty]]-AVERAGE(Table2[6M Return vs Nifty]))/_xlfn.STDEV.P(Table2[6M Return vs Nifty])</f>
        <v>-0.91891676708096515</v>
      </c>
      <c r="M678">
        <v>-3.8761098003624102</v>
      </c>
      <c r="N678">
        <f>(Table2[[#This Row],[1W Return vs Nifty]]-AVERAGE(Table2[1W Return vs Nifty]))/_xlfn.STDEV.P(Table2[1W Return vs Nifty])</f>
        <v>-0.88363518431829779</v>
      </c>
      <c r="O678">
        <v>1751.04</v>
      </c>
      <c r="P678">
        <v>1774.15079805252</v>
      </c>
      <c r="Q678">
        <v>1881.05002294011</v>
      </c>
      <c r="R678">
        <v>42.509276998161297</v>
      </c>
      <c r="S678" s="1">
        <f>(Table2[[#This Row],[Close Price]]-Table2[[#This Row],[20D EMA]])/Table2[[#This Row],[20D EMA]]</f>
        <v>-3.9770650584795252E-2</v>
      </c>
      <c r="T678" s="1">
        <f>(Table2[[#This Row],[Close Price]]-Table2[[#This Row],[50D EMA]])/Table2[[#This Row],[50D EMA]]</f>
        <v>-5.2278982234391917E-2</v>
      </c>
      <c r="U678" s="1">
        <f>(Table2[[#This Row],[Close Price]]-Table2[[#This Row],[200D EMA]])/Table2[[#This Row],[200D EMA]]</f>
        <v>-0.10613754047223788</v>
      </c>
      <c r="V678">
        <v>1.1713594669146501</v>
      </c>
      <c r="W678">
        <v>1657.1</v>
      </c>
      <c r="X678">
        <v>1757.5</v>
      </c>
      <c r="Y678">
        <v>1657.1</v>
      </c>
      <c r="Z678">
        <v>1823</v>
      </c>
      <c r="AA678">
        <v>1624.55</v>
      </c>
      <c r="AB678">
        <v>1841.95</v>
      </c>
      <c r="AC678" s="1">
        <f>(Table2[[#This Row],[Close Price]]/Table2[[#This Row],[Day Low]])-1</f>
        <v>1.4664172349285076E-2</v>
      </c>
      <c r="AD678" s="1">
        <f>(Table2[[#This Row],[Day High]]/Table2[[#This Row],[Close Price]])-1</f>
        <v>4.525990246223377E-2</v>
      </c>
      <c r="AE678" s="1">
        <f>(Table2[[#This Row],[Close Price]]/Table2[[#This Row],[Current Week Low]])-1</f>
        <v>1.4664172349285076E-2</v>
      </c>
      <c r="AF678" s="1">
        <f>(Table2[[#This Row],[Current Week High]]/Table2[[#This Row],[Close Price]])-1</f>
        <v>8.4215534673486303E-2</v>
      </c>
      <c r="AG678" s="1">
        <f>(Table2[[#This Row],[Close Price]]/Table2[[#This Row],[Current Month Low]])-1</f>
        <v>3.4994306115539775E-2</v>
      </c>
      <c r="AH678" s="1">
        <f>(Table2[[#This Row],[Current Month High]]/Table2[[#This Row],[Close Price]])-1</f>
        <v>9.5485904603306748E-2</v>
      </c>
      <c r="AI678">
        <v>65.567384322588296</v>
      </c>
      <c r="AJ678">
        <v>5.0875000000000004</v>
      </c>
      <c r="AK678" t="str">
        <f>IF(AND(Table2[[#This Row],[20D EMA]]&gt;Table2[[#This Row],[50D EMA]],Table2[[#This Row],[50D EMA]]&gt;Table2[[#This Row],[200D EMA]]),"Uptrend","Downtrend/NoTrend")</f>
        <v>Downtrend/NoTrend</v>
      </c>
      <c r="AL678">
        <v>-0.09</v>
      </c>
      <c r="AM678" t="s">
        <v>3190</v>
      </c>
      <c r="AN678">
        <v>-2.93</v>
      </c>
      <c r="AO678" t="s">
        <v>3190</v>
      </c>
      <c r="AP678">
        <v>2.3643487059239999E-3</v>
      </c>
      <c r="AQ678">
        <f>(Table2[[#This Row],[Sharpe Ratio]]-AVERAGE(Table2[Sharpe Ratio]))/_xlfn.STDEV.P(Table2[Sharpe Ratio])</f>
        <v>-0.74312051683472025</v>
      </c>
      <c r="AR6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8">
        <f>_xlfn.RANK.AVG(Table2[[#This Row],[1Y Return vs Nifty Z-Score]],Table2[1Y Return vs Nifty Z-Score])</f>
        <v>727</v>
      </c>
      <c r="AT678">
        <f>_xlfn.RANK.AVG(Table2[[#This Row],[6M Return vs Nifty Z-Score]],Table2[6M Return vs Nifty Z-Score])</f>
        <v>633</v>
      </c>
      <c r="AU678">
        <f>_xlfn.RANK.AVG(Table2[[#This Row],[Sharpe Ratio Z-Score]],Table2[Sharpe Ratio Z-Score])</f>
        <v>514</v>
      </c>
      <c r="AV678">
        <f>(Table2[[#This Row],[Rank 1Y]]+Table2[[#This Row],[Rank 6M]]+Table2[[#This Row],[Rank Sharpe]])/3</f>
        <v>624.66666666666663</v>
      </c>
    </row>
    <row r="679" spans="1:48" x14ac:dyDescent="0.3">
      <c r="A679" t="s">
        <v>1954</v>
      </c>
      <c r="B679" t="s">
        <v>1955</v>
      </c>
      <c r="C679" t="s">
        <v>3145</v>
      </c>
      <c r="D679" t="s">
        <v>1956</v>
      </c>
      <c r="E679">
        <v>3641.35326386</v>
      </c>
      <c r="F679">
        <v>216.6</v>
      </c>
      <c r="G679">
        <v>-44.9653646361703</v>
      </c>
      <c r="H679">
        <f>(Table2[[#This Row],[1Y Return vs Nifty]]-AVERAGE(Table2[1Y Return vs Nifty]))/_xlfn.STDEV.P(Table2[1Y Return vs Nifty])</f>
        <v>-1.1734295435003734</v>
      </c>
      <c r="I679">
        <v>-2.8794204334812901</v>
      </c>
      <c r="J679">
        <f>(Table2[[#This Row],[1M Return vs Nifty]]-AVERAGE(Table2[1M Return vs Nifty]))/_xlfn.STDEV.P(Table2[1M Return vs Nifty])</f>
        <v>-0.30395712126209934</v>
      </c>
      <c r="K679">
        <v>-20.922005824125399</v>
      </c>
      <c r="L679">
        <f>(Table2[[#This Row],[6M Return vs Nifty]]-AVERAGE(Table2[6M Return vs Nifty]))/_xlfn.STDEV.P(Table2[6M Return vs Nifty])</f>
        <v>-0.93101550076140305</v>
      </c>
      <c r="M679">
        <v>-3.7169671305276299</v>
      </c>
      <c r="N679">
        <f>(Table2[[#This Row],[1W Return vs Nifty]]-AVERAGE(Table2[1W Return vs Nifty]))/_xlfn.STDEV.P(Table2[1W Return vs Nifty])</f>
        <v>-0.84858383131745585</v>
      </c>
      <c r="O679">
        <v>223.9</v>
      </c>
      <c r="P679">
        <v>227.26121492583201</v>
      </c>
      <c r="Q679">
        <v>231.422204592523</v>
      </c>
      <c r="R679">
        <v>30.054514710850299</v>
      </c>
      <c r="S679" s="1">
        <f>(Table2[[#This Row],[Close Price]]-Table2[[#This Row],[20D EMA]])/Table2[[#This Row],[20D EMA]]</f>
        <v>-3.2603841000446679E-2</v>
      </c>
      <c r="T679" s="1">
        <f>(Table2[[#This Row],[Close Price]]-Table2[[#This Row],[50D EMA]])/Table2[[#This Row],[50D EMA]]</f>
        <v>-4.6911721955333913E-2</v>
      </c>
      <c r="U679" s="1">
        <f>(Table2[[#This Row],[Close Price]]-Table2[[#This Row],[200D EMA]])/Table2[[#This Row],[200D EMA]]</f>
        <v>-6.4048325088861838E-2</v>
      </c>
      <c r="V679">
        <v>0.44393775761211202</v>
      </c>
      <c r="W679">
        <v>215.25</v>
      </c>
      <c r="X679">
        <v>218.59</v>
      </c>
      <c r="Y679">
        <v>215.25</v>
      </c>
      <c r="Z679">
        <v>224.98</v>
      </c>
      <c r="AA679">
        <v>215.25</v>
      </c>
      <c r="AB679">
        <v>235.77</v>
      </c>
      <c r="AC679" s="1">
        <f>(Table2[[#This Row],[Close Price]]/Table2[[#This Row],[Day Low]])-1</f>
        <v>6.2717770034843578E-3</v>
      </c>
      <c r="AD679" s="1">
        <f>(Table2[[#This Row],[Day High]]/Table2[[#This Row],[Close Price]])-1</f>
        <v>9.1874422899353991E-3</v>
      </c>
      <c r="AE679" s="1">
        <f>(Table2[[#This Row],[Close Price]]/Table2[[#This Row],[Current Week Low]])-1</f>
        <v>6.2717770034843578E-3</v>
      </c>
      <c r="AF679" s="1">
        <f>(Table2[[#This Row],[Current Week High]]/Table2[[#This Row],[Close Price]])-1</f>
        <v>3.8688827331486486E-2</v>
      </c>
      <c r="AG679" s="1">
        <f>(Table2[[#This Row],[Close Price]]/Table2[[#This Row],[Current Month Low]])-1</f>
        <v>6.2717770034843578E-3</v>
      </c>
      <c r="AH679" s="1">
        <f>(Table2[[#This Row],[Current Month High]]/Table2[[#This Row],[Close Price]])-1</f>
        <v>8.8504155124653705E-2</v>
      </c>
      <c r="AI679">
        <v>29.732225300092299</v>
      </c>
      <c r="AJ679">
        <v>10.1729399796541</v>
      </c>
      <c r="AK679" t="str">
        <f>IF(AND(Table2[[#This Row],[20D EMA]]&gt;Table2[[#This Row],[50D EMA]],Table2[[#This Row],[50D EMA]]&gt;Table2[[#This Row],[200D EMA]]),"Uptrend","Downtrend/NoTrend")</f>
        <v>Downtrend/NoTrend</v>
      </c>
      <c r="AL679">
        <v>-0.14000000000000001</v>
      </c>
      <c r="AM679" t="s">
        <v>3190</v>
      </c>
      <c r="AN679">
        <v>-7.49</v>
      </c>
      <c r="AO679" t="s">
        <v>3190</v>
      </c>
      <c r="AQ679">
        <f>(Table2[[#This Row],[Sharpe Ratio]]-AVERAGE(Table2[Sharpe Ratio]))/_xlfn.STDEV.P(Table2[Sharpe Ratio])</f>
        <v>-0.77082524510946515</v>
      </c>
      <c r="AR6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79">
        <f>_xlfn.RANK.AVG(Table2[[#This Row],[1Y Return vs Nifty Z-Score]],Table2[1Y Return vs Nifty Z-Score])</f>
        <v>696</v>
      </c>
      <c r="AT679">
        <f>_xlfn.RANK.AVG(Table2[[#This Row],[6M Return vs Nifty Z-Score]],Table2[6M Return vs Nifty Z-Score])</f>
        <v>635</v>
      </c>
      <c r="AU679">
        <f>_xlfn.RANK.AVG(Table2[[#This Row],[Sharpe Ratio Z-Score]],Table2[Sharpe Ratio Z-Score])</f>
        <v>548.5</v>
      </c>
      <c r="AV679">
        <f>(Table2[[#This Row],[Rank 1Y]]+Table2[[#This Row],[Rank 6M]]+Table2[[#This Row],[Rank Sharpe]])/3</f>
        <v>626.5</v>
      </c>
    </row>
    <row r="680" spans="1:48" x14ac:dyDescent="0.3">
      <c r="A680" t="s">
        <v>1534</v>
      </c>
      <c r="B680" t="s">
        <v>1535</v>
      </c>
      <c r="C680" t="s">
        <v>3154</v>
      </c>
      <c r="D680" t="s">
        <v>258</v>
      </c>
      <c r="E680">
        <v>6599.7204831999998</v>
      </c>
      <c r="F680">
        <v>1449.95</v>
      </c>
      <c r="G680">
        <v>-43.8003635310723</v>
      </c>
      <c r="H680">
        <f>(Table2[[#This Row],[1Y Return vs Nifty]]-AVERAGE(Table2[1Y Return vs Nifty]))/_xlfn.STDEV.P(Table2[1Y Return vs Nifty])</f>
        <v>-1.1535796315855595</v>
      </c>
      <c r="I680">
        <v>4.5660762966498698</v>
      </c>
      <c r="J680">
        <f>(Table2[[#This Row],[1M Return vs Nifty]]-AVERAGE(Table2[1M Return vs Nifty]))/_xlfn.STDEV.P(Table2[1M Return vs Nifty])</f>
        <v>0.55295564301696287</v>
      </c>
      <c r="K680">
        <v>-11.028727882682899</v>
      </c>
      <c r="L680">
        <f>(Table2[[#This Row],[6M Return vs Nifty]]-AVERAGE(Table2[6M Return vs Nifty]))/_xlfn.STDEV.P(Table2[6M Return vs Nifty])</f>
        <v>-0.61679448231830469</v>
      </c>
      <c r="M680">
        <v>5.2985741038256098</v>
      </c>
      <c r="N680">
        <f>(Table2[[#This Row],[1W Return vs Nifty]]-AVERAGE(Table2[1W Return vs Nifty]))/_xlfn.STDEV.P(Table2[1W Return vs Nifty])</f>
        <v>1.1370993209573965</v>
      </c>
      <c r="O680">
        <v>1423.42</v>
      </c>
      <c r="P680">
        <v>1408.8259470119599</v>
      </c>
      <c r="Q680">
        <v>1417.3499042046201</v>
      </c>
      <c r="R680">
        <v>69.921121946832599</v>
      </c>
      <c r="S680" s="1">
        <f>(Table2[[#This Row],[Close Price]]-Table2[[#This Row],[20D EMA]])/Table2[[#This Row],[20D EMA]]</f>
        <v>1.8638209383035204E-2</v>
      </c>
      <c r="T680" s="1">
        <f>(Table2[[#This Row],[Close Price]]-Table2[[#This Row],[50D EMA]])/Table2[[#This Row],[50D EMA]]</f>
        <v>2.9190300672174541E-2</v>
      </c>
      <c r="U680" s="1">
        <f>(Table2[[#This Row],[Close Price]]-Table2[[#This Row],[200D EMA]])/Table2[[#This Row],[200D EMA]]</f>
        <v>2.3000739407164447E-2</v>
      </c>
      <c r="V680">
        <v>0.42916918405183502</v>
      </c>
      <c r="W680">
        <v>1429.25</v>
      </c>
      <c r="X680">
        <v>1459.95</v>
      </c>
      <c r="Y680">
        <v>1374.2</v>
      </c>
      <c r="Z680">
        <v>1477.5</v>
      </c>
      <c r="AA680">
        <v>1345.05</v>
      </c>
      <c r="AB680">
        <v>1477.5</v>
      </c>
      <c r="AC680" s="1">
        <f>(Table2[[#This Row],[Close Price]]/Table2[[#This Row],[Day Low]])-1</f>
        <v>1.4483120517754022E-2</v>
      </c>
      <c r="AD680" s="1">
        <f>(Table2[[#This Row],[Day High]]/Table2[[#This Row],[Close Price]])-1</f>
        <v>6.8967895444671523E-3</v>
      </c>
      <c r="AE680" s="1">
        <f>(Table2[[#This Row],[Close Price]]/Table2[[#This Row],[Current Week Low]])-1</f>
        <v>5.5122980643283359E-2</v>
      </c>
      <c r="AF680" s="1">
        <f>(Table2[[#This Row],[Current Week High]]/Table2[[#This Row],[Close Price]])-1</f>
        <v>1.9000655195006599E-2</v>
      </c>
      <c r="AG680" s="1">
        <f>(Table2[[#This Row],[Close Price]]/Table2[[#This Row],[Current Month Low]])-1</f>
        <v>7.7989665811679876E-2</v>
      </c>
      <c r="AH680" s="1">
        <f>(Table2[[#This Row],[Current Month High]]/Table2[[#This Row],[Close Price]])-1</f>
        <v>1.9000655195006599E-2</v>
      </c>
      <c r="AI680">
        <v>25.1732818373047</v>
      </c>
      <c r="AJ680">
        <v>26.843670719972</v>
      </c>
      <c r="AK680" t="str">
        <f>IF(AND(Table2[[#This Row],[20D EMA]]&gt;Table2[[#This Row],[50D EMA]],Table2[[#This Row],[50D EMA]]&gt;Table2[[#This Row],[200D EMA]]),"Uptrend","Downtrend/NoTrend")</f>
        <v>Downtrend/NoTrend</v>
      </c>
      <c r="AL680">
        <v>0.04</v>
      </c>
      <c r="AM680" t="s">
        <v>3191</v>
      </c>
      <c r="AN680">
        <v>1.66</v>
      </c>
      <c r="AO680" t="s">
        <v>3191</v>
      </c>
      <c r="AP680">
        <v>-4.9659754662817003E-2</v>
      </c>
      <c r="AQ680">
        <f>(Table2[[#This Row],[Sharpe Ratio]]-AVERAGE(Table2[Sharpe Ratio]))/_xlfn.STDEV.P(Table2[Sharpe Ratio])</f>
        <v>-1.3527233406300949</v>
      </c>
      <c r="AR6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0">
        <f>_xlfn.RANK.AVG(Table2[[#This Row],[1Y Return vs Nifty Z-Score]],Table2[1Y Return vs Nifty Z-Score])</f>
        <v>693</v>
      </c>
      <c r="AT680">
        <f>_xlfn.RANK.AVG(Table2[[#This Row],[6M Return vs Nifty Z-Score]],Table2[6M Return vs Nifty Z-Score])</f>
        <v>524</v>
      </c>
      <c r="AU680">
        <f>_xlfn.RANK.AVG(Table2[[#This Row],[Sharpe Ratio Z-Score]],Table2[Sharpe Ratio Z-Score])</f>
        <v>665</v>
      </c>
      <c r="AV680">
        <f>(Table2[[#This Row],[Rank 1Y]]+Table2[[#This Row],[Rank 6M]]+Table2[[#This Row],[Rank Sharpe]])/3</f>
        <v>627.33333333333337</v>
      </c>
    </row>
    <row r="681" spans="1:48" x14ac:dyDescent="0.3">
      <c r="A681" t="s">
        <v>1471</v>
      </c>
      <c r="B681" t="s">
        <v>1472</v>
      </c>
      <c r="C681" t="s">
        <v>3159</v>
      </c>
      <c r="D681" t="s">
        <v>448</v>
      </c>
      <c r="E681">
        <v>7127.2479700000004</v>
      </c>
      <c r="F681">
        <v>2173.6</v>
      </c>
      <c r="G681">
        <v>-27.3117068640078</v>
      </c>
      <c r="H681">
        <f>(Table2[[#This Row],[1Y Return vs Nifty]]-AVERAGE(Table2[1Y Return vs Nifty]))/_xlfn.STDEV.P(Table2[1Y Return vs Nifty])</f>
        <v>-0.87263708054195921</v>
      </c>
      <c r="I681">
        <v>-2.7326519234586799</v>
      </c>
      <c r="J681">
        <f>(Table2[[#This Row],[1M Return vs Nifty]]-AVERAGE(Table2[1M Return vs Nifty]))/_xlfn.STDEV.P(Table2[1M Return vs Nifty])</f>
        <v>-0.28706532556448999</v>
      </c>
      <c r="K681">
        <v>-14.391474962363199</v>
      </c>
      <c r="L681">
        <f>(Table2[[#This Row],[6M Return vs Nifty]]-AVERAGE(Table2[6M Return vs Nifty]))/_xlfn.STDEV.P(Table2[6M Return vs Nifty])</f>
        <v>-0.72359890228890478</v>
      </c>
      <c r="M681">
        <v>-1.30504007724078</v>
      </c>
      <c r="N681">
        <f>(Table2[[#This Row],[1W Return vs Nifty]]-AVERAGE(Table2[1W Return vs Nifty]))/_xlfn.STDEV.P(Table2[1W Return vs Nifty])</f>
        <v>-0.31735417025416129</v>
      </c>
      <c r="O681">
        <v>2239.2399999999998</v>
      </c>
      <c r="P681">
        <v>2253.0516735379802</v>
      </c>
      <c r="Q681">
        <v>2259.4382483680902</v>
      </c>
      <c r="R681">
        <v>36.621428733833604</v>
      </c>
      <c r="S681" s="1">
        <f>(Table2[[#This Row],[Close Price]]-Table2[[#This Row],[20D EMA]])/Table2[[#This Row],[20D EMA]]</f>
        <v>-2.9313517086154178E-2</v>
      </c>
      <c r="T681" s="1">
        <f>(Table2[[#This Row],[Close Price]]-Table2[[#This Row],[50D EMA]])/Table2[[#This Row],[50D EMA]]</f>
        <v>-3.5264026329772019E-2</v>
      </c>
      <c r="U681" s="1">
        <f>(Table2[[#This Row],[Close Price]]-Table2[[#This Row],[200D EMA]])/Table2[[#This Row],[200D EMA]]</f>
        <v>-3.7990968963231501E-2</v>
      </c>
      <c r="V681">
        <v>0.43017352698209099</v>
      </c>
      <c r="W681">
        <v>2157.0500000000002</v>
      </c>
      <c r="X681">
        <v>2200.0500000000002</v>
      </c>
      <c r="Y681">
        <v>2157.0500000000002</v>
      </c>
      <c r="Z681">
        <v>2262</v>
      </c>
      <c r="AA681">
        <v>2130.15</v>
      </c>
      <c r="AB681">
        <v>2374</v>
      </c>
      <c r="AC681" s="1">
        <f>(Table2[[#This Row],[Close Price]]/Table2[[#This Row],[Day Low]])-1</f>
        <v>7.6725157043182612E-3</v>
      </c>
      <c r="AD681" s="1">
        <f>(Table2[[#This Row],[Day High]]/Table2[[#This Row],[Close Price]])-1</f>
        <v>1.216875230033132E-2</v>
      </c>
      <c r="AE681" s="1">
        <f>(Table2[[#This Row],[Close Price]]/Table2[[#This Row],[Current Week Low]])-1</f>
        <v>7.6725157043182612E-3</v>
      </c>
      <c r="AF681" s="1">
        <f>(Table2[[#This Row],[Current Week High]]/Table2[[#This Row],[Close Price]])-1</f>
        <v>4.0669856459330189E-2</v>
      </c>
      <c r="AG681" s="1">
        <f>(Table2[[#This Row],[Close Price]]/Table2[[#This Row],[Current Month Low]])-1</f>
        <v>2.0397624580428486E-2</v>
      </c>
      <c r="AH681" s="1">
        <f>(Table2[[#This Row],[Current Month High]]/Table2[[#This Row],[Close Price]])-1</f>
        <v>9.2197276407802731E-2</v>
      </c>
      <c r="AI681">
        <v>25.828119249171799</v>
      </c>
      <c r="AJ681">
        <v>10.8979591836734</v>
      </c>
      <c r="AK681" t="str">
        <f>IF(AND(Table2[[#This Row],[20D EMA]]&gt;Table2[[#This Row],[50D EMA]],Table2[[#This Row],[50D EMA]]&gt;Table2[[#This Row],[200D EMA]]),"Uptrend","Downtrend/NoTrend")</f>
        <v>Downtrend/NoTrend</v>
      </c>
      <c r="AL681">
        <v>-0.1</v>
      </c>
      <c r="AM681" t="s">
        <v>3190</v>
      </c>
      <c r="AN681">
        <v>-7.58</v>
      </c>
      <c r="AO681" t="s">
        <v>3190</v>
      </c>
      <c r="AP681">
        <v>-8.2394043103553E-2</v>
      </c>
      <c r="AQ681">
        <f>(Table2[[#This Row],[Sharpe Ratio]]-AVERAGE(Table2[Sharpe Ratio]))/_xlfn.STDEV.P(Table2[Sharpe Ratio])</f>
        <v>-1.7362939045851671</v>
      </c>
      <c r="AR6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1">
        <f>_xlfn.RANK.AVG(Table2[[#This Row],[1Y Return vs Nifty Z-Score]],Table2[1Y Return vs Nifty Z-Score])</f>
        <v>618</v>
      </c>
      <c r="AT681">
        <f>_xlfn.RANK.AVG(Table2[[#This Row],[6M Return vs Nifty Z-Score]],Table2[6M Return vs Nifty Z-Score])</f>
        <v>561</v>
      </c>
      <c r="AU681">
        <f>_xlfn.RANK.AVG(Table2[[#This Row],[Sharpe Ratio Z-Score]],Table2[Sharpe Ratio Z-Score])</f>
        <v>704</v>
      </c>
      <c r="AV681">
        <f>(Table2[[#This Row],[Rank 1Y]]+Table2[[#This Row],[Rank 6M]]+Table2[[#This Row],[Rank Sharpe]])/3</f>
        <v>627.66666666666663</v>
      </c>
    </row>
    <row r="682" spans="1:48" x14ac:dyDescent="0.3">
      <c r="A682" t="s">
        <v>882</v>
      </c>
      <c r="B682" t="s">
        <v>883</v>
      </c>
      <c r="C682" t="s">
        <v>609</v>
      </c>
      <c r="D682" t="s">
        <v>609</v>
      </c>
      <c r="E682">
        <v>17944.714047779999</v>
      </c>
      <c r="F682">
        <v>35.130000000000003</v>
      </c>
      <c r="G682">
        <v>-27.668268295718502</v>
      </c>
      <c r="H682">
        <f>(Table2[[#This Row],[1Y Return vs Nifty]]-AVERAGE(Table2[1Y Return vs Nifty]))/_xlfn.STDEV.P(Table2[1Y Return vs Nifty])</f>
        <v>-0.87871236491783289</v>
      </c>
      <c r="I682">
        <v>-0.18496013122110599</v>
      </c>
      <c r="J682">
        <f>(Table2[[#This Row],[1M Return vs Nifty]]-AVERAGE(Table2[1M Return vs Nifty]))/_xlfn.STDEV.P(Table2[1M Return vs Nifty])</f>
        <v>6.1521312886432316E-3</v>
      </c>
      <c r="K682">
        <v>-22.219075575091299</v>
      </c>
      <c r="L682">
        <f>(Table2[[#This Row],[6M Return vs Nifty]]-AVERAGE(Table2[6M Return vs Nifty]))/_xlfn.STDEV.P(Table2[6M Return vs Nifty])</f>
        <v>-0.97221181411200275</v>
      </c>
      <c r="M682">
        <v>1.8058428441813199</v>
      </c>
      <c r="N682">
        <f>(Table2[[#This Row],[1W Return vs Nifty]]-AVERAGE(Table2[1W Return vs Nifty]))/_xlfn.STDEV.P(Table2[1W Return vs Nifty])</f>
        <v>0.36782131119441108</v>
      </c>
      <c r="O682">
        <v>35.619999999999997</v>
      </c>
      <c r="P682">
        <v>36.332505968635502</v>
      </c>
      <c r="Q682">
        <v>37.648894314270002</v>
      </c>
      <c r="R682">
        <v>52.152205772205001</v>
      </c>
      <c r="S682" s="1">
        <f>(Table2[[#This Row],[Close Price]]-Table2[[#This Row],[20D EMA]])/Table2[[#This Row],[20D EMA]]</f>
        <v>-1.3756316676024562E-2</v>
      </c>
      <c r="T682" s="1">
        <f>(Table2[[#This Row],[Close Price]]-Table2[[#This Row],[50D EMA]])/Table2[[#This Row],[50D EMA]]</f>
        <v>-3.3097248223769034E-2</v>
      </c>
      <c r="U682" s="1">
        <f>(Table2[[#This Row],[Close Price]]-Table2[[#This Row],[200D EMA]])/Table2[[#This Row],[200D EMA]]</f>
        <v>-6.69048682610386E-2</v>
      </c>
      <c r="V682">
        <v>0.53203280407078402</v>
      </c>
      <c r="W682">
        <v>34.799999999999997</v>
      </c>
      <c r="X682">
        <v>35.49</v>
      </c>
      <c r="Y682">
        <v>34.5</v>
      </c>
      <c r="Z682">
        <v>36.6</v>
      </c>
      <c r="AA682">
        <v>33.86</v>
      </c>
      <c r="AB682">
        <v>37.39</v>
      </c>
      <c r="AC682" s="1">
        <f>(Table2[[#This Row],[Close Price]]/Table2[[#This Row],[Day Low]])-1</f>
        <v>9.4827586206898129E-3</v>
      </c>
      <c r="AD682" s="1">
        <f>(Table2[[#This Row],[Day High]]/Table2[[#This Row],[Close Price]])-1</f>
        <v>1.0247651579846195E-2</v>
      </c>
      <c r="AE682" s="1">
        <f>(Table2[[#This Row],[Close Price]]/Table2[[#This Row],[Current Week Low]])-1</f>
        <v>1.8260869565217552E-2</v>
      </c>
      <c r="AF682" s="1">
        <f>(Table2[[#This Row],[Current Week High]]/Table2[[#This Row],[Close Price]])-1</f>
        <v>4.1844577284372297E-2</v>
      </c>
      <c r="AG682" s="1">
        <f>(Table2[[#This Row],[Close Price]]/Table2[[#This Row],[Current Month Low]])-1</f>
        <v>3.7507383343177825E-2</v>
      </c>
      <c r="AH682" s="1">
        <f>(Table2[[#This Row],[Current Month High]]/Table2[[#This Row],[Close Price]])-1</f>
        <v>6.43324793623683E-2</v>
      </c>
      <c r="AI682">
        <v>50.583546826074503</v>
      </c>
      <c r="AJ682">
        <v>8.4259259259259398</v>
      </c>
      <c r="AK682" t="str">
        <f>IF(AND(Table2[[#This Row],[20D EMA]]&gt;Table2[[#This Row],[50D EMA]],Table2[[#This Row],[50D EMA]]&gt;Table2[[#This Row],[200D EMA]]),"Uptrend","Downtrend/NoTrend")</f>
        <v>Downtrend/NoTrend</v>
      </c>
      <c r="AL682">
        <v>-0.12</v>
      </c>
      <c r="AM682" t="s">
        <v>3190</v>
      </c>
      <c r="AN682">
        <v>-4.9800000000000004</v>
      </c>
      <c r="AO682" t="s">
        <v>3190</v>
      </c>
      <c r="AP682">
        <v>-1.8701840558644999E-2</v>
      </c>
      <c r="AQ682">
        <f>(Table2[[#This Row],[Sharpe Ratio]]-AVERAGE(Table2[Sharpe Ratio]))/_xlfn.STDEV.P(Table2[Sharpe Ratio])</f>
        <v>-0.98996779782035027</v>
      </c>
      <c r="AR6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2">
        <f>_xlfn.RANK.AVG(Table2[[#This Row],[1Y Return vs Nifty Z-Score]],Table2[1Y Return vs Nifty Z-Score])</f>
        <v>620</v>
      </c>
      <c r="AT682">
        <f>_xlfn.RANK.AVG(Table2[[#This Row],[6M Return vs Nifty Z-Score]],Table2[6M Return vs Nifty Z-Score])</f>
        <v>648</v>
      </c>
      <c r="AU682">
        <f>_xlfn.RANK.AVG(Table2[[#This Row],[Sharpe Ratio Z-Score]],Table2[Sharpe Ratio Z-Score])</f>
        <v>617</v>
      </c>
      <c r="AV682">
        <f>(Table2[[#This Row],[Rank 1Y]]+Table2[[#This Row],[Rank 6M]]+Table2[[#This Row],[Rank Sharpe]])/3</f>
        <v>628.33333333333337</v>
      </c>
    </row>
    <row r="683" spans="1:48" x14ac:dyDescent="0.3">
      <c r="A683" t="s">
        <v>364</v>
      </c>
      <c r="B683" t="s">
        <v>365</v>
      </c>
      <c r="C683" t="s">
        <v>3159</v>
      </c>
      <c r="D683" t="s">
        <v>172</v>
      </c>
      <c r="E683">
        <v>67079.455773374997</v>
      </c>
      <c r="F683">
        <v>2325.6999999999998</v>
      </c>
      <c r="G683">
        <v>-22.813342067469101</v>
      </c>
      <c r="H683">
        <f>(Table2[[#This Row],[1Y Return vs Nifty]]-AVERAGE(Table2[1Y Return vs Nifty]))/_xlfn.STDEV.P(Table2[1Y Return vs Nifty])</f>
        <v>-0.79599153524482968</v>
      </c>
      <c r="I683">
        <v>-5.2066021681161603</v>
      </c>
      <c r="J683">
        <f>(Table2[[#This Row],[1M Return vs Nifty]]-AVERAGE(Table2[1M Return vs Nifty]))/_xlfn.STDEV.P(Table2[1M Return vs Nifty])</f>
        <v>-0.57179576326101667</v>
      </c>
      <c r="K683">
        <v>-21.067551454214399</v>
      </c>
      <c r="L683">
        <f>(Table2[[#This Row],[6M Return vs Nifty]]-AVERAGE(Table2[6M Return vs Nifty]))/_xlfn.STDEV.P(Table2[6M Return vs Nifty])</f>
        <v>-0.93563818460665649</v>
      </c>
      <c r="M683">
        <v>-3.0575026552362199</v>
      </c>
      <c r="N683">
        <f>(Table2[[#This Row],[1W Return vs Nifty]]-AVERAGE(Table2[1W Return vs Nifty]))/_xlfn.STDEV.P(Table2[1W Return vs Nifty])</f>
        <v>-0.7033360348656803</v>
      </c>
      <c r="O683">
        <v>2371.7199999999998</v>
      </c>
      <c r="P683">
        <v>2421.60450306241</v>
      </c>
      <c r="Q683">
        <v>2420.61654104933</v>
      </c>
      <c r="R683">
        <v>21.724317505553898</v>
      </c>
      <c r="S683" s="1">
        <f>(Table2[[#This Row],[Close Price]]-Table2[[#This Row],[20D EMA]])/Table2[[#This Row],[20D EMA]]</f>
        <v>-1.9403639552729657E-2</v>
      </c>
      <c r="T683" s="1">
        <f>(Table2[[#This Row],[Close Price]]-Table2[[#This Row],[50D EMA]])/Table2[[#This Row],[50D EMA]]</f>
        <v>-3.9603701984005819E-2</v>
      </c>
      <c r="U683" s="1">
        <f>(Table2[[#This Row],[Close Price]]-Table2[[#This Row],[200D EMA]])/Table2[[#This Row],[200D EMA]]</f>
        <v>-3.9211721245275839E-2</v>
      </c>
      <c r="V683">
        <v>0.75635442161993005</v>
      </c>
      <c r="W683">
        <v>2259.9499999999998</v>
      </c>
      <c r="X683">
        <v>2333.35</v>
      </c>
      <c r="Y683">
        <v>2206.3000000000002</v>
      </c>
      <c r="Z683">
        <v>2363.6</v>
      </c>
      <c r="AA683">
        <v>2206.3000000000002</v>
      </c>
      <c r="AB683">
        <v>2499.5</v>
      </c>
      <c r="AC683" s="1">
        <f>(Table2[[#This Row],[Close Price]]/Table2[[#This Row],[Day Low]])-1</f>
        <v>2.9093564016902995E-2</v>
      </c>
      <c r="AD683" s="1">
        <f>(Table2[[#This Row],[Day High]]/Table2[[#This Row],[Close Price]])-1</f>
        <v>3.2893322440556982E-3</v>
      </c>
      <c r="AE683" s="1">
        <f>(Table2[[#This Row],[Close Price]]/Table2[[#This Row],[Current Week Low]])-1</f>
        <v>5.4117753705298366E-2</v>
      </c>
      <c r="AF683" s="1">
        <f>(Table2[[#This Row],[Current Week High]]/Table2[[#This Row],[Close Price]])-1</f>
        <v>1.6296168895386431E-2</v>
      </c>
      <c r="AG683" s="1">
        <f>(Table2[[#This Row],[Close Price]]/Table2[[#This Row],[Current Month Low]])-1</f>
        <v>5.4117753705298366E-2</v>
      </c>
      <c r="AH683" s="1">
        <f>(Table2[[#This Row],[Current Month High]]/Table2[[#This Row],[Close Price]])-1</f>
        <v>7.4730188760373295E-2</v>
      </c>
      <c r="AI683">
        <v>15.833942468934</v>
      </c>
      <c r="AJ683">
        <v>11.6916796734301</v>
      </c>
      <c r="AK683" t="str">
        <f>IF(AND(Table2[[#This Row],[20D EMA]]&gt;Table2[[#This Row],[50D EMA]],Table2[[#This Row],[50D EMA]]&gt;Table2[[#This Row],[200D EMA]]),"Uptrend","Downtrend/NoTrend")</f>
        <v>Downtrend/NoTrend</v>
      </c>
      <c r="AL683">
        <v>-0.09</v>
      </c>
      <c r="AM683" t="s">
        <v>3190</v>
      </c>
      <c r="AN683">
        <v>-6.27</v>
      </c>
      <c r="AO683" t="s">
        <v>3190</v>
      </c>
      <c r="AP683">
        <v>-4.5876753105801998E-2</v>
      </c>
      <c r="AQ683">
        <f>(Table2[[#This Row],[Sharpe Ratio]]-AVERAGE(Table2[Sharpe Ratio]))/_xlfn.STDEV.P(Table2[Sharpe Ratio])</f>
        <v>-1.3083952641761276</v>
      </c>
      <c r="AR6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3">
        <f>_xlfn.RANK.AVG(Table2[[#This Row],[1Y Return vs Nifty Z-Score]],Table2[1Y Return vs Nifty Z-Score])</f>
        <v>590</v>
      </c>
      <c r="AT683">
        <f>_xlfn.RANK.AVG(Table2[[#This Row],[6M Return vs Nifty Z-Score]],Table2[6M Return vs Nifty Z-Score])</f>
        <v>636</v>
      </c>
      <c r="AU683">
        <f>_xlfn.RANK.AVG(Table2[[#This Row],[Sharpe Ratio Z-Score]],Table2[Sharpe Ratio Z-Score])</f>
        <v>662</v>
      </c>
      <c r="AV683">
        <f>(Table2[[#This Row],[Rank 1Y]]+Table2[[#This Row],[Rank 6M]]+Table2[[#This Row],[Rank Sharpe]])/3</f>
        <v>629.33333333333337</v>
      </c>
    </row>
    <row r="684" spans="1:48" x14ac:dyDescent="0.3">
      <c r="A684" t="s">
        <v>988</v>
      </c>
      <c r="B684" t="s">
        <v>989</v>
      </c>
      <c r="C684" t="s">
        <v>3152</v>
      </c>
      <c r="D684" t="s">
        <v>117</v>
      </c>
      <c r="E684">
        <v>14603.208950550001</v>
      </c>
      <c r="F684">
        <v>49.36</v>
      </c>
      <c r="G684">
        <v>-29.086959832775101</v>
      </c>
      <c r="H684">
        <f>(Table2[[#This Row],[1Y Return vs Nifty]]-AVERAGE(Table2[1Y Return vs Nifty]))/_xlfn.STDEV.P(Table2[1Y Return vs Nifty])</f>
        <v>-0.90288479009548717</v>
      </c>
      <c r="I684">
        <v>-2.8417332663489998</v>
      </c>
      <c r="J684">
        <f>(Table2[[#This Row],[1M Return vs Nifty]]-AVERAGE(Table2[1M Return vs Nifty]))/_xlfn.STDEV.P(Table2[1M Return vs Nifty])</f>
        <v>-0.29961965181771893</v>
      </c>
      <c r="K684">
        <v>-35.506043313886202</v>
      </c>
      <c r="L684">
        <f>(Table2[[#This Row],[6M Return vs Nifty]]-AVERAGE(Table2[6M Return vs Nifty]))/_xlfn.STDEV.P(Table2[6M Return vs Nifty])</f>
        <v>-1.3942200261137752</v>
      </c>
      <c r="M684">
        <v>-1.6607298535137001</v>
      </c>
      <c r="N684">
        <f>(Table2[[#This Row],[1W Return vs Nifty]]-AVERAGE(Table2[1W Return vs Nifty]))/_xlfn.STDEV.P(Table2[1W Return vs Nifty])</f>
        <v>-0.3956952457173048</v>
      </c>
      <c r="O684">
        <v>51.29</v>
      </c>
      <c r="P684">
        <v>52.936915372697001</v>
      </c>
      <c r="Q684">
        <v>54.7237671713388</v>
      </c>
      <c r="R684">
        <v>30.1686140445644</v>
      </c>
      <c r="S684" s="1">
        <f>(Table2[[#This Row],[Close Price]]-Table2[[#This Row],[20D EMA]])/Table2[[#This Row],[20D EMA]]</f>
        <v>-3.7629167479040743E-2</v>
      </c>
      <c r="T684" s="1">
        <f>(Table2[[#This Row],[Close Price]]-Table2[[#This Row],[50D EMA]])/Table2[[#This Row],[50D EMA]]</f>
        <v>-6.7569395525109294E-2</v>
      </c>
      <c r="U684" s="1">
        <f>(Table2[[#This Row],[Close Price]]-Table2[[#This Row],[200D EMA]])/Table2[[#This Row],[200D EMA]]</f>
        <v>-9.8015313063974083E-2</v>
      </c>
      <c r="V684">
        <v>0.64928898905852295</v>
      </c>
      <c r="W684">
        <v>48.87</v>
      </c>
      <c r="X684">
        <v>49.82</v>
      </c>
      <c r="Y684">
        <v>48.87</v>
      </c>
      <c r="Z684">
        <v>51.92</v>
      </c>
      <c r="AA684">
        <v>48.87</v>
      </c>
      <c r="AB684">
        <v>54.87</v>
      </c>
      <c r="AC684" s="1">
        <f>(Table2[[#This Row],[Close Price]]/Table2[[#This Row],[Day Low]])-1</f>
        <v>1.0026601186822193E-2</v>
      </c>
      <c r="AD684" s="1">
        <f>(Table2[[#This Row],[Day High]]/Table2[[#This Row],[Close Price]])-1</f>
        <v>9.3192868719611521E-3</v>
      </c>
      <c r="AE684" s="1">
        <f>(Table2[[#This Row],[Close Price]]/Table2[[#This Row],[Current Week Low]])-1</f>
        <v>1.0026601186822193E-2</v>
      </c>
      <c r="AF684" s="1">
        <f>(Table2[[#This Row],[Current Week High]]/Table2[[#This Row],[Close Price]])-1</f>
        <v>5.1863857374392364E-2</v>
      </c>
      <c r="AG684" s="1">
        <f>(Table2[[#This Row],[Close Price]]/Table2[[#This Row],[Current Month Low]])-1</f>
        <v>1.0026601186822193E-2</v>
      </c>
      <c r="AH684" s="1">
        <f>(Table2[[#This Row],[Current Month High]]/Table2[[#This Row],[Close Price]])-1</f>
        <v>0.11162884927066452</v>
      </c>
      <c r="AI684">
        <v>49.3111831442463</v>
      </c>
      <c r="AJ684">
        <v>26.079182630906701</v>
      </c>
      <c r="AK684" t="str">
        <f>IF(AND(Table2[[#This Row],[20D EMA]]&gt;Table2[[#This Row],[50D EMA]],Table2[[#This Row],[50D EMA]]&gt;Table2[[#This Row],[200D EMA]]),"Uptrend","Downtrend/NoTrend")</f>
        <v>Downtrend/NoTrend</v>
      </c>
      <c r="AL684">
        <v>-0.17</v>
      </c>
      <c r="AM684" t="s">
        <v>3190</v>
      </c>
      <c r="AN684">
        <v>-8.91</v>
      </c>
      <c r="AO684" t="s">
        <v>3190</v>
      </c>
      <c r="AQ684">
        <f>(Table2[[#This Row],[Sharpe Ratio]]-AVERAGE(Table2[Sharpe Ratio]))/_xlfn.STDEV.P(Table2[Sharpe Ratio])</f>
        <v>-0.77082524510946515</v>
      </c>
      <c r="AR6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4">
        <f>_xlfn.RANK.AVG(Table2[[#This Row],[1Y Return vs Nifty Z-Score]],Table2[1Y Return vs Nifty Z-Score])</f>
        <v>627</v>
      </c>
      <c r="AT684">
        <f>_xlfn.RANK.AVG(Table2[[#This Row],[6M Return vs Nifty Z-Score]],Table2[6M Return vs Nifty Z-Score])</f>
        <v>714</v>
      </c>
      <c r="AU684">
        <f>_xlfn.RANK.AVG(Table2[[#This Row],[Sharpe Ratio Z-Score]],Table2[Sharpe Ratio Z-Score])</f>
        <v>548.5</v>
      </c>
      <c r="AV684">
        <f>(Table2[[#This Row],[Rank 1Y]]+Table2[[#This Row],[Rank 6M]]+Table2[[#This Row],[Rank Sharpe]])/3</f>
        <v>629.83333333333337</v>
      </c>
    </row>
    <row r="685" spans="1:48" x14ac:dyDescent="0.3">
      <c r="A685" t="s">
        <v>1465</v>
      </c>
      <c r="B685" t="s">
        <v>1466</v>
      </c>
      <c r="C685" t="s">
        <v>3154</v>
      </c>
      <c r="D685" t="s">
        <v>138</v>
      </c>
      <c r="E685">
        <v>7205.514661575</v>
      </c>
      <c r="F685">
        <v>406.9</v>
      </c>
      <c r="G685">
        <v>-63.213831008735397</v>
      </c>
      <c r="H685">
        <f>(Table2[[#This Row],[1Y Return vs Nifty]]-AVERAGE(Table2[1Y Return vs Nifty]))/_xlfn.STDEV.P(Table2[1Y Return vs Nifty])</f>
        <v>-1.4843566735183291</v>
      </c>
      <c r="I685">
        <v>-6.0969539285255898</v>
      </c>
      <c r="J685">
        <f>(Table2[[#This Row],[1M Return vs Nifty]]-AVERAGE(Table2[1M Return vs Nifty]))/_xlfn.STDEV.P(Table2[1M Return vs Nifty])</f>
        <v>-0.67426760843765587</v>
      </c>
      <c r="K685">
        <v>-26.996171518737999</v>
      </c>
      <c r="L685">
        <f>(Table2[[#This Row],[6M Return vs Nifty]]-AVERAGE(Table2[6M Return vs Nifty]))/_xlfn.STDEV.P(Table2[6M Return vs Nifty])</f>
        <v>-1.123937456664222</v>
      </c>
      <c r="M685">
        <v>-1.9755961703446601</v>
      </c>
      <c r="N685">
        <f>(Table2[[#This Row],[1W Return vs Nifty]]-AVERAGE(Table2[1W Return vs Nifty]))/_xlfn.STDEV.P(Table2[1W Return vs Nifty])</f>
        <v>-0.46504490807231541</v>
      </c>
      <c r="O685">
        <v>420</v>
      </c>
      <c r="P685">
        <v>432.79372163954002</v>
      </c>
      <c r="Q685">
        <v>465.87699476974899</v>
      </c>
      <c r="R685">
        <v>29.677345355017799</v>
      </c>
      <c r="S685" s="1">
        <f>(Table2[[#This Row],[Close Price]]-Table2[[#This Row],[20D EMA]])/Table2[[#This Row],[20D EMA]]</f>
        <v>-3.1190476190476244E-2</v>
      </c>
      <c r="T685" s="1">
        <f>(Table2[[#This Row],[Close Price]]-Table2[[#This Row],[50D EMA]])/Table2[[#This Row],[50D EMA]]</f>
        <v>-5.9829245076494189E-2</v>
      </c>
      <c r="U685" s="1">
        <f>(Table2[[#This Row],[Close Price]]-Table2[[#This Row],[200D EMA]])/Table2[[#This Row],[200D EMA]]</f>
        <v>-0.12659349019561975</v>
      </c>
      <c r="V685">
        <v>0.537794906952348</v>
      </c>
      <c r="W685">
        <v>398.9</v>
      </c>
      <c r="X685">
        <v>416</v>
      </c>
      <c r="Y685">
        <v>398.9</v>
      </c>
      <c r="Z685">
        <v>419.05</v>
      </c>
      <c r="AA685">
        <v>398.9</v>
      </c>
      <c r="AB685">
        <v>431.25</v>
      </c>
      <c r="AC685" s="1">
        <f>(Table2[[#This Row],[Close Price]]/Table2[[#This Row],[Day Low]])-1</f>
        <v>2.0055151667084381E-2</v>
      </c>
      <c r="AD685" s="1">
        <f>(Table2[[#This Row],[Day High]]/Table2[[#This Row],[Close Price]])-1</f>
        <v>2.2364217252396124E-2</v>
      </c>
      <c r="AE685" s="1">
        <f>(Table2[[#This Row],[Close Price]]/Table2[[#This Row],[Current Week Low]])-1</f>
        <v>2.0055151667084381E-2</v>
      </c>
      <c r="AF685" s="1">
        <f>(Table2[[#This Row],[Current Week High]]/Table2[[#This Row],[Close Price]])-1</f>
        <v>2.9859916441386192E-2</v>
      </c>
      <c r="AG685" s="1">
        <f>(Table2[[#This Row],[Close Price]]/Table2[[#This Row],[Current Month Low]])-1</f>
        <v>2.0055151667084381E-2</v>
      </c>
      <c r="AH685" s="1">
        <f>(Table2[[#This Row],[Current Month High]]/Table2[[#This Row],[Close Price]])-1</f>
        <v>5.9842713197345798E-2</v>
      </c>
      <c r="AI685">
        <v>73.310395674612906</v>
      </c>
      <c r="AJ685">
        <v>5.3872053872053796</v>
      </c>
      <c r="AK685" t="str">
        <f>IF(AND(Table2[[#This Row],[20D EMA]]&gt;Table2[[#This Row],[50D EMA]],Table2[[#This Row],[50D EMA]]&gt;Table2[[#This Row],[200D EMA]]),"Uptrend","Downtrend/NoTrend")</f>
        <v>Downtrend/NoTrend</v>
      </c>
      <c r="AL685">
        <v>-0.19</v>
      </c>
      <c r="AM685" t="s">
        <v>3190</v>
      </c>
      <c r="AN685">
        <v>-5.03</v>
      </c>
      <c r="AO685" t="s">
        <v>3190</v>
      </c>
      <c r="AP685">
        <v>1.7912362486222001E-2</v>
      </c>
      <c r="AQ685">
        <f>(Table2[[#This Row],[Sharpe Ratio]]-AVERAGE(Table2[Sharpe Ratio]))/_xlfn.STDEV.P(Table2[Sharpe Ratio])</f>
        <v>-0.56093355942193679</v>
      </c>
      <c r="AR6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5">
        <f>_xlfn.RANK.AVG(Table2[[#This Row],[1Y Return vs Nifty Z-Score]],Table2[1Y Return vs Nifty Z-Score])</f>
        <v>728</v>
      </c>
      <c r="AT685">
        <f>_xlfn.RANK.AVG(Table2[[#This Row],[6M Return vs Nifty Z-Score]],Table2[6M Return vs Nifty Z-Score])</f>
        <v>682</v>
      </c>
      <c r="AU685">
        <f>_xlfn.RANK.AVG(Table2[[#This Row],[Sharpe Ratio Z-Score]],Table2[Sharpe Ratio Z-Score])</f>
        <v>480</v>
      </c>
      <c r="AV685">
        <f>(Table2[[#This Row],[Rank 1Y]]+Table2[[#This Row],[Rank 6M]]+Table2[[#This Row],[Rank Sharpe]])/3</f>
        <v>630</v>
      </c>
    </row>
    <row r="686" spans="1:48" x14ac:dyDescent="0.3">
      <c r="A686" t="s">
        <v>1078</v>
      </c>
      <c r="B686" t="s">
        <v>1079</v>
      </c>
      <c r="C686" t="s">
        <v>3145</v>
      </c>
      <c r="D686" t="s">
        <v>24</v>
      </c>
      <c r="E686">
        <v>12302.52702978</v>
      </c>
      <c r="F686">
        <v>205.26</v>
      </c>
      <c r="G686">
        <v>-41.371848171939298</v>
      </c>
      <c r="H686">
        <f>(Table2[[#This Row],[1Y Return vs Nifty]]-AVERAGE(Table2[1Y Return vs Nifty]))/_xlfn.STDEV.P(Table2[1Y Return vs Nifty])</f>
        <v>-1.1122012880358265</v>
      </c>
      <c r="I686">
        <v>-4.06253566027838</v>
      </c>
      <c r="J686">
        <f>(Table2[[#This Row],[1M Return vs Nifty]]-AVERAGE(Table2[1M Return vs Nifty]))/_xlfn.STDEV.P(Table2[1M Return vs Nifty])</f>
        <v>-0.44012352844786734</v>
      </c>
      <c r="K686">
        <v>-29.538282384315401</v>
      </c>
      <c r="L686">
        <f>(Table2[[#This Row],[6M Return vs Nifty]]-AVERAGE(Table2[6M Return vs Nifty]))/_xlfn.STDEV.P(Table2[6M Return vs Nifty])</f>
        <v>-1.2046775985974556</v>
      </c>
      <c r="M686">
        <v>0.91289526653386999</v>
      </c>
      <c r="N686">
        <f>(Table2[[#This Row],[1W Return vs Nifty]]-AVERAGE(Table2[1W Return vs Nifty]))/_xlfn.STDEV.P(Table2[1W Return vs Nifty])</f>
        <v>0.17114859740959282</v>
      </c>
      <c r="O686">
        <v>205.61</v>
      </c>
      <c r="P686">
        <v>213.476789835777</v>
      </c>
      <c r="Q686">
        <v>230.70489906965901</v>
      </c>
      <c r="R686">
        <v>45.483278234758998</v>
      </c>
      <c r="S686" s="1">
        <f>(Table2[[#This Row],[Close Price]]-Table2[[#This Row],[20D EMA]])/Table2[[#This Row],[20D EMA]]</f>
        <v>-1.7022518360003051E-3</v>
      </c>
      <c r="T686" s="1">
        <f>(Table2[[#This Row],[Close Price]]-Table2[[#This Row],[50D EMA]])/Table2[[#This Row],[50D EMA]]</f>
        <v>-3.8490319449238503E-2</v>
      </c>
      <c r="U686" s="1">
        <f>(Table2[[#This Row],[Close Price]]-Table2[[#This Row],[200D EMA]])/Table2[[#This Row],[200D EMA]]</f>
        <v>-0.11029197547285802</v>
      </c>
      <c r="V686">
        <v>0.86494651851023796</v>
      </c>
      <c r="W686">
        <v>199.65</v>
      </c>
      <c r="X686">
        <v>208.15</v>
      </c>
      <c r="Y686">
        <v>199.65</v>
      </c>
      <c r="Z686">
        <v>212.01</v>
      </c>
      <c r="AA686">
        <v>189.62</v>
      </c>
      <c r="AB686">
        <v>212.01</v>
      </c>
      <c r="AC686" s="1">
        <f>(Table2[[#This Row],[Close Price]]/Table2[[#This Row],[Day Low]])-1</f>
        <v>2.8099173553718826E-2</v>
      </c>
      <c r="AD686" s="1">
        <f>(Table2[[#This Row],[Day High]]/Table2[[#This Row],[Close Price]])-1</f>
        <v>1.4079703790314868E-2</v>
      </c>
      <c r="AE686" s="1">
        <f>(Table2[[#This Row],[Close Price]]/Table2[[#This Row],[Current Week Low]])-1</f>
        <v>2.8099173553718826E-2</v>
      </c>
      <c r="AF686" s="1">
        <f>(Table2[[#This Row],[Current Week High]]/Table2[[#This Row],[Close Price]])-1</f>
        <v>3.2885121309558674E-2</v>
      </c>
      <c r="AG686" s="1">
        <f>(Table2[[#This Row],[Close Price]]/Table2[[#This Row],[Current Month Low]])-1</f>
        <v>8.2480750975635342E-2</v>
      </c>
      <c r="AH686" s="1">
        <f>(Table2[[#This Row],[Current Month High]]/Table2[[#This Row],[Close Price]])-1</f>
        <v>3.2885121309558674E-2</v>
      </c>
      <c r="AI686">
        <v>46.497125596803997</v>
      </c>
      <c r="AJ686">
        <v>8.2480750975635306</v>
      </c>
      <c r="AK686" t="str">
        <f>IF(AND(Table2[[#This Row],[20D EMA]]&gt;Table2[[#This Row],[50D EMA]],Table2[[#This Row],[50D EMA]]&gt;Table2[[#This Row],[200D EMA]]),"Uptrend","Downtrend/NoTrend")</f>
        <v>Downtrend/NoTrend</v>
      </c>
      <c r="AL686">
        <v>-0.14000000000000001</v>
      </c>
      <c r="AM686" t="s">
        <v>3190</v>
      </c>
      <c r="AN686">
        <v>1.02</v>
      </c>
      <c r="AO686" t="s">
        <v>3191</v>
      </c>
      <c r="AP686">
        <v>5.4650451936580002E-3</v>
      </c>
      <c r="AQ686">
        <f>(Table2[[#This Row],[Sharpe Ratio]]-AVERAGE(Table2[Sharpe Ratio]))/_xlfn.STDEV.P(Table2[Sharpe Ratio])</f>
        <v>-0.70678748633042554</v>
      </c>
      <c r="AR6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6">
        <f>_xlfn.RANK.AVG(Table2[[#This Row],[1Y Return vs Nifty Z-Score]],Table2[1Y Return vs Nifty Z-Score])</f>
        <v>686</v>
      </c>
      <c r="AT686">
        <f>_xlfn.RANK.AVG(Table2[[#This Row],[6M Return vs Nifty Z-Score]],Table2[6M Return vs Nifty Z-Score])</f>
        <v>695</v>
      </c>
      <c r="AU686">
        <f>_xlfn.RANK.AVG(Table2[[#This Row],[Sharpe Ratio Z-Score]],Table2[Sharpe Ratio Z-Score])</f>
        <v>511</v>
      </c>
      <c r="AV686">
        <f>(Table2[[#This Row],[Rank 1Y]]+Table2[[#This Row],[Rank 6M]]+Table2[[#This Row],[Rank Sharpe]])/3</f>
        <v>630.66666666666663</v>
      </c>
    </row>
    <row r="687" spans="1:48" x14ac:dyDescent="0.3">
      <c r="A687" t="s">
        <v>1686</v>
      </c>
      <c r="B687" t="s">
        <v>1687</v>
      </c>
      <c r="C687" t="s">
        <v>3157</v>
      </c>
      <c r="D687" t="s">
        <v>538</v>
      </c>
      <c r="E687">
        <v>5182.2795830120003</v>
      </c>
      <c r="F687">
        <v>102.98</v>
      </c>
      <c r="G687">
        <v>-40.816482114823401</v>
      </c>
      <c r="H687">
        <f>(Table2[[#This Row],[1Y Return vs Nifty]]-AVERAGE(Table2[1Y Return vs Nifty]))/_xlfn.STDEV.P(Table2[1Y Return vs Nifty])</f>
        <v>-1.1027386641241512</v>
      </c>
      <c r="I687">
        <v>0.194922358020863</v>
      </c>
      <c r="J687">
        <f>(Table2[[#This Row],[1M Return vs Nifty]]-AVERAGE(Table2[1M Return vs Nifty]))/_xlfn.STDEV.P(Table2[1M Return vs Nifty])</f>
        <v>4.9873345031196614E-2</v>
      </c>
      <c r="K687">
        <v>-8.5520787041697108</v>
      </c>
      <c r="L687">
        <f>(Table2[[#This Row],[6M Return vs Nifty]]-AVERAGE(Table2[6M Return vs Nifty]))/_xlfn.STDEV.P(Table2[6M Return vs Nifty])</f>
        <v>-0.53813347311540261</v>
      </c>
      <c r="M687">
        <v>-1.99713562632418</v>
      </c>
      <c r="N687">
        <f>(Table2[[#This Row],[1W Return vs Nifty]]-AVERAGE(Table2[1W Return vs Nifty]))/_xlfn.STDEV.P(Table2[1W Return vs Nifty])</f>
        <v>-0.46978899761013743</v>
      </c>
      <c r="O687">
        <v>106.84</v>
      </c>
      <c r="P687">
        <v>107.67621760918399</v>
      </c>
      <c r="Q687">
        <v>108.464743388283</v>
      </c>
      <c r="R687">
        <v>26.891780139041199</v>
      </c>
      <c r="S687" s="1">
        <f>(Table2[[#This Row],[Close Price]]-Table2[[#This Row],[20D EMA]])/Table2[[#This Row],[20D EMA]]</f>
        <v>-3.6128790715087976E-2</v>
      </c>
      <c r="T687" s="1">
        <f>(Table2[[#This Row],[Close Price]]-Table2[[#This Row],[50D EMA]])/Table2[[#This Row],[50D EMA]]</f>
        <v>-4.361425125675511E-2</v>
      </c>
      <c r="U687" s="1">
        <f>(Table2[[#This Row],[Close Price]]-Table2[[#This Row],[200D EMA]])/Table2[[#This Row],[200D EMA]]</f>
        <v>-5.0567061857590564E-2</v>
      </c>
      <c r="V687">
        <v>0.56147711064502503</v>
      </c>
      <c r="W687">
        <v>102.54</v>
      </c>
      <c r="X687">
        <v>104.64</v>
      </c>
      <c r="Y687">
        <v>102.54</v>
      </c>
      <c r="Z687">
        <v>107.45</v>
      </c>
      <c r="AA687">
        <v>102.54</v>
      </c>
      <c r="AB687">
        <v>114.1</v>
      </c>
      <c r="AC687" s="1">
        <f>(Table2[[#This Row],[Close Price]]/Table2[[#This Row],[Day Low]])-1</f>
        <v>4.2910083869709403E-3</v>
      </c>
      <c r="AD687" s="1">
        <f>(Table2[[#This Row],[Day High]]/Table2[[#This Row],[Close Price]])-1</f>
        <v>1.611963488055923E-2</v>
      </c>
      <c r="AE687" s="1">
        <f>(Table2[[#This Row],[Close Price]]/Table2[[#This Row],[Current Week Low]])-1</f>
        <v>4.2910083869709403E-3</v>
      </c>
      <c r="AF687" s="1">
        <f>(Table2[[#This Row],[Current Week High]]/Table2[[#This Row],[Close Price]])-1</f>
        <v>4.3406486696445867E-2</v>
      </c>
      <c r="AG687" s="1">
        <f>(Table2[[#This Row],[Close Price]]/Table2[[#This Row],[Current Month Low]])-1</f>
        <v>4.2910083869709403E-3</v>
      </c>
      <c r="AH687" s="1">
        <f>(Table2[[#This Row],[Current Month High]]/Table2[[#This Row],[Close Price]])-1</f>
        <v>0.10798213245290333</v>
      </c>
      <c r="AI687">
        <v>29.8310351524567</v>
      </c>
      <c r="AJ687">
        <v>12.546448087431701</v>
      </c>
      <c r="AK687" t="str">
        <f>IF(AND(Table2[[#This Row],[20D EMA]]&gt;Table2[[#This Row],[50D EMA]],Table2[[#This Row],[50D EMA]]&gt;Table2[[#This Row],[200D EMA]]),"Uptrend","Downtrend/NoTrend")</f>
        <v>Downtrend/NoTrend</v>
      </c>
      <c r="AL687">
        <v>-7.0000000000000007E-2</v>
      </c>
      <c r="AM687" t="s">
        <v>3190</v>
      </c>
      <c r="AN687">
        <v>-6.38</v>
      </c>
      <c r="AO687" t="s">
        <v>3190</v>
      </c>
      <c r="AP687">
        <v>-9.4860615320059002E-2</v>
      </c>
      <c r="AQ687">
        <f>(Table2[[#This Row],[Sharpe Ratio]]-AVERAGE(Table2[Sharpe Ratio]))/_xlfn.STDEV.P(Table2[Sharpe Ratio])</f>
        <v>-1.8823734549113975</v>
      </c>
      <c r="AR6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7">
        <f>_xlfn.RANK.AVG(Table2[[#This Row],[1Y Return vs Nifty Z-Score]],Table2[1Y Return vs Nifty Z-Score])</f>
        <v>680</v>
      </c>
      <c r="AT687">
        <f>_xlfn.RANK.AVG(Table2[[#This Row],[6M Return vs Nifty Z-Score]],Table2[6M Return vs Nifty Z-Score])</f>
        <v>498</v>
      </c>
      <c r="AU687">
        <f>_xlfn.RANK.AVG(Table2[[#This Row],[Sharpe Ratio Z-Score]],Table2[Sharpe Ratio Z-Score])</f>
        <v>714</v>
      </c>
      <c r="AV687">
        <f>(Table2[[#This Row],[Rank 1Y]]+Table2[[#This Row],[Rank 6M]]+Table2[[#This Row],[Rank Sharpe]])/3</f>
        <v>630.66666666666663</v>
      </c>
    </row>
    <row r="688" spans="1:48" x14ac:dyDescent="0.3">
      <c r="A688" t="s">
        <v>248</v>
      </c>
      <c r="B688" t="s">
        <v>249</v>
      </c>
      <c r="C688" t="s">
        <v>3145</v>
      </c>
      <c r="D688" t="s">
        <v>24</v>
      </c>
      <c r="E688">
        <v>104957.63371168</v>
      </c>
      <c r="F688">
        <v>1347.25</v>
      </c>
      <c r="G688">
        <v>-31.494662367760501</v>
      </c>
      <c r="H688">
        <f>(Table2[[#This Row],[1Y Return vs Nifty]]-AVERAGE(Table2[1Y Return vs Nifty]))/_xlfn.STDEV.P(Table2[1Y Return vs Nifty])</f>
        <v>-0.94390851361591666</v>
      </c>
      <c r="I688">
        <v>-5.8421428607722596</v>
      </c>
      <c r="J688">
        <f>(Table2[[#This Row],[1M Return vs Nifty]]-AVERAGE(Table2[1M Return vs Nifty]))/_xlfn.STDEV.P(Table2[1M Return vs Nifty])</f>
        <v>-0.64494104174214417</v>
      </c>
      <c r="K688">
        <v>-21.618116362146399</v>
      </c>
      <c r="L688">
        <f>(Table2[[#This Row],[6M Return vs Nifty]]-AVERAGE(Table2[6M Return vs Nifty]))/_xlfn.STDEV.P(Table2[6M Return vs Nifty])</f>
        <v>-0.95312471102523999</v>
      </c>
      <c r="M688">
        <v>-0.346463160739651</v>
      </c>
      <c r="N688">
        <f>(Table2[[#This Row],[1W Return vs Nifty]]-AVERAGE(Table2[1W Return vs Nifty]))/_xlfn.STDEV.P(Table2[1W Return vs Nifty])</f>
        <v>-0.10622652036854476</v>
      </c>
      <c r="O688">
        <v>1381.96</v>
      </c>
      <c r="P688">
        <v>1404.2555010967301</v>
      </c>
      <c r="Q688">
        <v>1432.7912226353999</v>
      </c>
      <c r="R688">
        <v>34.082441375371502</v>
      </c>
      <c r="S688" s="1">
        <f>(Table2[[#This Row],[Close Price]]-Table2[[#This Row],[20D EMA]])/Table2[[#This Row],[20D EMA]]</f>
        <v>-2.5116501201192534E-2</v>
      </c>
      <c r="T688" s="1">
        <f>(Table2[[#This Row],[Close Price]]-Table2[[#This Row],[50D EMA]])/Table2[[#This Row],[50D EMA]]</f>
        <v>-4.0594821278754842E-2</v>
      </c>
      <c r="U688" s="1">
        <f>(Table2[[#This Row],[Close Price]]-Table2[[#This Row],[200D EMA]])/Table2[[#This Row],[200D EMA]]</f>
        <v>-5.9702503256587457E-2</v>
      </c>
      <c r="V688">
        <v>0.76658436709003297</v>
      </c>
      <c r="W688">
        <v>1331</v>
      </c>
      <c r="X688">
        <v>1354.95</v>
      </c>
      <c r="Y688">
        <v>1331</v>
      </c>
      <c r="Z688">
        <v>1374.45</v>
      </c>
      <c r="AA688">
        <v>1331</v>
      </c>
      <c r="AB688">
        <v>1450.3</v>
      </c>
      <c r="AC688" s="1">
        <f>(Table2[[#This Row],[Close Price]]/Table2[[#This Row],[Day Low]])-1</f>
        <v>1.2208865514650613E-2</v>
      </c>
      <c r="AD688" s="1">
        <f>(Table2[[#This Row],[Day High]]/Table2[[#This Row],[Close Price]])-1</f>
        <v>5.7153460753387453E-3</v>
      </c>
      <c r="AE688" s="1">
        <f>(Table2[[#This Row],[Close Price]]/Table2[[#This Row],[Current Week Low]])-1</f>
        <v>1.2208865514650613E-2</v>
      </c>
      <c r="AF688" s="1">
        <f>(Table2[[#This Row],[Current Week High]]/Table2[[#This Row],[Close Price]])-1</f>
        <v>2.018927444794949E-2</v>
      </c>
      <c r="AG688" s="1">
        <f>(Table2[[#This Row],[Close Price]]/Table2[[#This Row],[Current Month Low]])-1</f>
        <v>1.2208865514650613E-2</v>
      </c>
      <c r="AH688" s="1">
        <f>(Table2[[#This Row],[Current Month High]]/Table2[[#This Row],[Close Price]])-1</f>
        <v>7.6489144553720578E-2</v>
      </c>
      <c r="AI688">
        <v>25.7747262943032</v>
      </c>
      <c r="AJ688">
        <v>1.35795967499248</v>
      </c>
      <c r="AK688" t="str">
        <f>IF(AND(Table2[[#This Row],[20D EMA]]&gt;Table2[[#This Row],[50D EMA]],Table2[[#This Row],[50D EMA]]&gt;Table2[[#This Row],[200D EMA]]),"Uptrend","Downtrend/NoTrend")</f>
        <v>Downtrend/NoTrend</v>
      </c>
      <c r="AL688">
        <v>-7.0000000000000007E-2</v>
      </c>
      <c r="AM688" t="s">
        <v>3190</v>
      </c>
      <c r="AN688">
        <v>-4.43</v>
      </c>
      <c r="AO688" t="s">
        <v>3190</v>
      </c>
      <c r="AP688">
        <v>-1.4430703527760999E-2</v>
      </c>
      <c r="AQ688">
        <f>(Table2[[#This Row],[Sharpe Ratio]]-AVERAGE(Table2[Sharpe Ratio]))/_xlfn.STDEV.P(Table2[Sharpe Ratio])</f>
        <v>-0.93991989643915463</v>
      </c>
      <c r="AR6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8">
        <f>_xlfn.RANK.AVG(Table2[[#This Row],[1Y Return vs Nifty Z-Score]],Table2[1Y Return vs Nifty Z-Score])</f>
        <v>642</v>
      </c>
      <c r="AT688">
        <f>_xlfn.RANK.AVG(Table2[[#This Row],[6M Return vs Nifty Z-Score]],Table2[6M Return vs Nifty Z-Score])</f>
        <v>642</v>
      </c>
      <c r="AU688">
        <f>_xlfn.RANK.AVG(Table2[[#This Row],[Sharpe Ratio Z-Score]],Table2[Sharpe Ratio Z-Score])</f>
        <v>610</v>
      </c>
      <c r="AV688">
        <f>(Table2[[#This Row],[Rank 1Y]]+Table2[[#This Row],[Rank 6M]]+Table2[[#This Row],[Rank Sharpe]])/3</f>
        <v>631.33333333333337</v>
      </c>
    </row>
    <row r="689" spans="1:48" x14ac:dyDescent="0.3">
      <c r="A689" t="s">
        <v>1455</v>
      </c>
      <c r="B689" t="s">
        <v>1456</v>
      </c>
      <c r="C689" t="s">
        <v>3155</v>
      </c>
      <c r="D689" t="s">
        <v>455</v>
      </c>
      <c r="E689">
        <v>7312.1865465450001</v>
      </c>
      <c r="F689">
        <v>520.20000000000005</v>
      </c>
      <c r="G689">
        <v>-48.537857352700001</v>
      </c>
      <c r="H689">
        <f>(Table2[[#This Row],[1Y Return vs Nifty]]-AVERAGE(Table2[1Y Return vs Nifty]))/_xlfn.STDEV.P(Table2[1Y Return vs Nifty])</f>
        <v>-1.2342995851072998</v>
      </c>
      <c r="I689">
        <v>5.1559399794158498</v>
      </c>
      <c r="J689">
        <f>(Table2[[#This Row],[1M Return vs Nifty]]-AVERAGE(Table2[1M Return vs Nifty]))/_xlfn.STDEV.P(Table2[1M Return vs Nifty])</f>
        <v>0.62084388973410565</v>
      </c>
      <c r="K689">
        <v>-13.186134300632199</v>
      </c>
      <c r="L689">
        <f>(Table2[[#This Row],[6M Return vs Nifty]]-AVERAGE(Table2[6M Return vs Nifty]))/_xlfn.STDEV.P(Table2[6M Return vs Nifty])</f>
        <v>-0.68531600226913947</v>
      </c>
      <c r="M689">
        <v>-7.2736225167580901</v>
      </c>
      <c r="N689">
        <f>(Table2[[#This Row],[1W Return vs Nifty]]-AVERAGE(Table2[1W Return vs Nifty]))/_xlfn.STDEV.P(Table2[1W Return vs Nifty])</f>
        <v>-1.6319412022509467</v>
      </c>
      <c r="O689">
        <v>530.21</v>
      </c>
      <c r="P689">
        <v>513.52775044873999</v>
      </c>
      <c r="Q689">
        <v>522.460365017291</v>
      </c>
      <c r="R689">
        <v>38.114956901911803</v>
      </c>
      <c r="S689" s="1">
        <f>(Table2[[#This Row],[Close Price]]-Table2[[#This Row],[20D EMA]])/Table2[[#This Row],[20D EMA]]</f>
        <v>-1.8879311970728559E-2</v>
      </c>
      <c r="T689" s="1">
        <f>(Table2[[#This Row],[Close Price]]-Table2[[#This Row],[50D EMA]])/Table2[[#This Row],[50D EMA]]</f>
        <v>1.2992967849214745E-2</v>
      </c>
      <c r="U689" s="1">
        <f>(Table2[[#This Row],[Close Price]]-Table2[[#This Row],[200D EMA]])/Table2[[#This Row],[200D EMA]]</f>
        <v>-4.3263856335133549E-3</v>
      </c>
      <c r="V689">
        <v>1.38380062932333</v>
      </c>
      <c r="W689">
        <v>505.3</v>
      </c>
      <c r="X689">
        <v>522.15</v>
      </c>
      <c r="Y689">
        <v>505.3</v>
      </c>
      <c r="Z689">
        <v>548.6</v>
      </c>
      <c r="AA689">
        <v>505.3</v>
      </c>
      <c r="AB689">
        <v>568</v>
      </c>
      <c r="AC689" s="1">
        <f>(Table2[[#This Row],[Close Price]]/Table2[[#This Row],[Day Low]])-1</f>
        <v>2.9487433207995295E-2</v>
      </c>
      <c r="AD689" s="1">
        <f>(Table2[[#This Row],[Day High]]/Table2[[#This Row],[Close Price]])-1</f>
        <v>3.7485582468279599E-3</v>
      </c>
      <c r="AE689" s="1">
        <f>(Table2[[#This Row],[Close Price]]/Table2[[#This Row],[Current Week Low]])-1</f>
        <v>2.9487433207995295E-2</v>
      </c>
      <c r="AF689" s="1">
        <f>(Table2[[#This Row],[Current Week High]]/Table2[[#This Row],[Close Price]])-1</f>
        <v>5.4594386774317494E-2</v>
      </c>
      <c r="AG689" s="1">
        <f>(Table2[[#This Row],[Close Price]]/Table2[[#This Row],[Current Month Low]])-1</f>
        <v>2.9487433207995295E-2</v>
      </c>
      <c r="AH689" s="1">
        <f>(Table2[[#This Row],[Current Month High]]/Table2[[#This Row],[Close Price]])-1</f>
        <v>9.1887735486351207E-2</v>
      </c>
      <c r="AI689">
        <v>29.286812764321301</v>
      </c>
      <c r="AJ689">
        <v>21.400233372228701</v>
      </c>
      <c r="AK689" t="str">
        <f>IF(AND(Table2[[#This Row],[20D EMA]]&gt;Table2[[#This Row],[50D EMA]],Table2[[#This Row],[50D EMA]]&gt;Table2[[#This Row],[200D EMA]]),"Uptrend","Downtrend/NoTrend")</f>
        <v>Downtrend/NoTrend</v>
      </c>
      <c r="AL689">
        <v>0.14000000000000001</v>
      </c>
      <c r="AM689" t="s">
        <v>3191</v>
      </c>
      <c r="AN689">
        <v>-3.49</v>
      </c>
      <c r="AO689" t="s">
        <v>3190</v>
      </c>
      <c r="AP689">
        <v>-3.0174946792011999E-2</v>
      </c>
      <c r="AQ689">
        <f>(Table2[[#This Row],[Sharpe Ratio]]-AVERAGE(Table2[Sharpe Ratio]))/_xlfn.STDEV.P(Table2[Sharpe Ratio])</f>
        <v>-1.1244062120298539</v>
      </c>
      <c r="AR6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89">
        <f>_xlfn.RANK.AVG(Table2[[#This Row],[1Y Return vs Nifty Z-Score]],Table2[1Y Return vs Nifty Z-Score])</f>
        <v>706</v>
      </c>
      <c r="AT689">
        <f>_xlfn.RANK.AVG(Table2[[#This Row],[6M Return vs Nifty Z-Score]],Table2[6M Return vs Nifty Z-Score])</f>
        <v>554</v>
      </c>
      <c r="AU689">
        <f>_xlfn.RANK.AVG(Table2[[#This Row],[Sharpe Ratio Z-Score]],Table2[Sharpe Ratio Z-Score])</f>
        <v>634</v>
      </c>
      <c r="AV689">
        <f>(Table2[[#This Row],[Rank 1Y]]+Table2[[#This Row],[Rank 6M]]+Table2[[#This Row],[Rank Sharpe]])/3</f>
        <v>631.33333333333337</v>
      </c>
    </row>
    <row r="690" spans="1:48" x14ac:dyDescent="0.3">
      <c r="A690" t="s">
        <v>976</v>
      </c>
      <c r="B690" t="s">
        <v>977</v>
      </c>
      <c r="C690" t="s">
        <v>3145</v>
      </c>
      <c r="D690" t="s">
        <v>54</v>
      </c>
      <c r="E690">
        <v>15009.827049357</v>
      </c>
      <c r="F690">
        <v>153.27000000000001</v>
      </c>
      <c r="G690">
        <v>-18.4873820706357</v>
      </c>
      <c r="H690">
        <f>(Table2[[#This Row],[1Y Return vs Nifty]]-AVERAGE(Table2[1Y Return vs Nifty]))/_xlfn.STDEV.P(Table2[1Y Return vs Nifty])</f>
        <v>-0.72228351513361289</v>
      </c>
      <c r="I690">
        <v>-13.8865322017424</v>
      </c>
      <c r="J690">
        <f>(Table2[[#This Row],[1M Return vs Nifty]]-AVERAGE(Table2[1M Return vs Nifty]))/_xlfn.STDEV.P(Table2[1M Return vs Nifty])</f>
        <v>-1.5707812048586101</v>
      </c>
      <c r="K690">
        <v>-31.8775718345094</v>
      </c>
      <c r="L690">
        <f>(Table2[[#This Row],[6M Return vs Nifty]]-AVERAGE(Table2[6M Return vs Nifty]))/_xlfn.STDEV.P(Table2[6M Return vs Nifty])</f>
        <v>-1.2789759168923502</v>
      </c>
      <c r="M690">
        <v>-7.5346974507744102</v>
      </c>
      <c r="N690">
        <f>(Table2[[#This Row],[1W Return vs Nifty]]-AVERAGE(Table2[1W Return vs Nifty]))/_xlfn.STDEV.P(Table2[1W Return vs Nifty])</f>
        <v>-1.6894432517099514</v>
      </c>
      <c r="O690">
        <v>187.65</v>
      </c>
      <c r="P690">
        <v>196.670643050888</v>
      </c>
      <c r="Q690">
        <v>187.85952926129201</v>
      </c>
      <c r="R690">
        <v>21.380587738683399</v>
      </c>
      <c r="S690" s="1">
        <f>(Table2[[#This Row],[Close Price]]-Table2[[#This Row],[20D EMA]])/Table2[[#This Row],[20D EMA]]</f>
        <v>-0.1832134292565947</v>
      </c>
      <c r="T690" s="1">
        <f>(Table2[[#This Row],[Close Price]]-Table2[[#This Row],[50D EMA]])/Table2[[#This Row],[50D EMA]]</f>
        <v>-0.22067677400972444</v>
      </c>
      <c r="U690" s="1">
        <f>(Table2[[#This Row],[Close Price]]-Table2[[#This Row],[200D EMA]])/Table2[[#This Row],[200D EMA]]</f>
        <v>-0.18412443274667081</v>
      </c>
      <c r="V690">
        <v>1.47513349376917</v>
      </c>
      <c r="W690">
        <v>145.41999999999999</v>
      </c>
      <c r="X690">
        <v>159.59</v>
      </c>
      <c r="Y690">
        <v>145.41999999999999</v>
      </c>
      <c r="Z690">
        <v>187.42</v>
      </c>
      <c r="AA690">
        <v>145.41999999999999</v>
      </c>
      <c r="AB690">
        <v>198.59</v>
      </c>
      <c r="AC690" s="1">
        <f>(Table2[[#This Row],[Close Price]]/Table2[[#This Row],[Day Low]])-1</f>
        <v>5.3981570623023112E-2</v>
      </c>
      <c r="AD690" s="1">
        <f>(Table2[[#This Row],[Day High]]/Table2[[#This Row],[Close Price]])-1</f>
        <v>4.1234422913812185E-2</v>
      </c>
      <c r="AE690" s="1">
        <f>(Table2[[#This Row],[Close Price]]/Table2[[#This Row],[Current Week Low]])-1</f>
        <v>5.3981570623023112E-2</v>
      </c>
      <c r="AF690" s="1">
        <f>(Table2[[#This Row],[Current Week High]]/Table2[[#This Row],[Close Price]])-1</f>
        <v>0.22280942128270365</v>
      </c>
      <c r="AG690" s="1">
        <f>(Table2[[#This Row],[Close Price]]/Table2[[#This Row],[Current Month Low]])-1</f>
        <v>5.3981570623023112E-2</v>
      </c>
      <c r="AH690" s="1">
        <f>(Table2[[#This Row],[Current Month High]]/Table2[[#This Row],[Close Price]])-1</f>
        <v>0.29568734912246364</v>
      </c>
      <c r="AI690">
        <v>50.322959483264803</v>
      </c>
      <c r="AJ690">
        <v>22.2736338252891</v>
      </c>
      <c r="AK690" t="str">
        <f>IF(AND(Table2[[#This Row],[20D EMA]]&gt;Table2[[#This Row],[50D EMA]],Table2[[#This Row],[50D EMA]]&gt;Table2[[#This Row],[200D EMA]]),"Uptrend","Downtrend/NoTrend")</f>
        <v>Downtrend/NoTrend</v>
      </c>
      <c r="AL690">
        <v>-0.3</v>
      </c>
      <c r="AM690" t="s">
        <v>3190</v>
      </c>
      <c r="AN690">
        <v>-22.38</v>
      </c>
      <c r="AO690" t="s">
        <v>3190</v>
      </c>
      <c r="AP690">
        <v>-3.2722319857396001E-2</v>
      </c>
      <c r="AQ690">
        <f>(Table2[[#This Row],[Sharpe Ratio]]-AVERAGE(Table2[Sharpe Ratio]))/_xlfn.STDEV.P(Table2[Sharpe Ratio])</f>
        <v>-1.1542555647983521</v>
      </c>
      <c r="AR6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0">
        <f>_xlfn.RANK.AVG(Table2[[#This Row],[1Y Return vs Nifty Z-Score]],Table2[1Y Return vs Nifty Z-Score])</f>
        <v>563</v>
      </c>
      <c r="AT690">
        <f>_xlfn.RANK.AVG(Table2[[#This Row],[6M Return vs Nifty Z-Score]],Table2[6M Return vs Nifty Z-Score])</f>
        <v>702</v>
      </c>
      <c r="AU690">
        <f>_xlfn.RANK.AVG(Table2[[#This Row],[Sharpe Ratio Z-Score]],Table2[Sharpe Ratio Z-Score])</f>
        <v>637</v>
      </c>
      <c r="AV690">
        <f>(Table2[[#This Row],[Rank 1Y]]+Table2[[#This Row],[Rank 6M]]+Table2[[#This Row],[Rank Sharpe]])/3</f>
        <v>634</v>
      </c>
    </row>
    <row r="691" spans="1:48" x14ac:dyDescent="0.3">
      <c r="A691" t="s">
        <v>306</v>
      </c>
      <c r="B691" t="s">
        <v>307</v>
      </c>
      <c r="C691" t="s">
        <v>3153</v>
      </c>
      <c r="D691" t="s">
        <v>77</v>
      </c>
      <c r="E691">
        <v>87478.134333480004</v>
      </c>
      <c r="F691">
        <v>24325.25</v>
      </c>
      <c r="G691">
        <v>-35.628729791712303</v>
      </c>
      <c r="H691">
        <f>(Table2[[#This Row],[1Y Return vs Nifty]]-AVERAGE(Table2[1Y Return vs Nifty]))/_xlfn.STDEV.P(Table2[1Y Return vs Nifty])</f>
        <v>-1.0143469654390533</v>
      </c>
      <c r="I691">
        <v>-2.8301704580282201</v>
      </c>
      <c r="J691">
        <f>(Table2[[#This Row],[1M Return vs Nifty]]-AVERAGE(Table2[1M Return vs Nifty]))/_xlfn.STDEV.P(Table2[1M Return vs Nifty])</f>
        <v>-0.29828887183081892</v>
      </c>
      <c r="K691">
        <v>-13.406128121547599</v>
      </c>
      <c r="L691">
        <f>(Table2[[#This Row],[6M Return vs Nifty]]-AVERAGE(Table2[6M Return vs Nifty]))/_xlfn.STDEV.P(Table2[6M Return vs Nifty])</f>
        <v>-0.69230323975184049</v>
      </c>
      <c r="M691">
        <v>-0.92808068798422505</v>
      </c>
      <c r="N691">
        <f>(Table2[[#This Row],[1W Return vs Nifty]]-AVERAGE(Table2[1W Return vs Nifty]))/_xlfn.STDEV.P(Table2[1W Return vs Nifty])</f>
        <v>-0.23432843847819687</v>
      </c>
      <c r="O691">
        <v>25079.919999999998</v>
      </c>
      <c r="P691">
        <v>25478.105012364798</v>
      </c>
      <c r="Q691">
        <v>25906.020339294599</v>
      </c>
      <c r="R691">
        <v>28.136824125825498</v>
      </c>
      <c r="S691" s="1">
        <f>(Table2[[#This Row],[Close Price]]-Table2[[#This Row],[20D EMA]])/Table2[[#This Row],[20D EMA]]</f>
        <v>-3.0090606349621463E-2</v>
      </c>
      <c r="T691" s="1">
        <f>(Table2[[#This Row],[Close Price]]-Table2[[#This Row],[50D EMA]])/Table2[[#This Row],[50D EMA]]</f>
        <v>-4.5248852369723154E-2</v>
      </c>
      <c r="U691" s="1">
        <f>(Table2[[#This Row],[Close Price]]-Table2[[#This Row],[200D EMA]])/Table2[[#This Row],[200D EMA]]</f>
        <v>-6.1019420142153794E-2</v>
      </c>
      <c r="V691">
        <v>0.55134205538527903</v>
      </c>
      <c r="W691">
        <v>24088.05</v>
      </c>
      <c r="X691">
        <v>24375</v>
      </c>
      <c r="Y691">
        <v>24050</v>
      </c>
      <c r="Z691">
        <v>24966.75</v>
      </c>
      <c r="AA691">
        <v>24050</v>
      </c>
      <c r="AB691">
        <v>26698.9</v>
      </c>
      <c r="AC691" s="1">
        <f>(Table2[[#This Row],[Close Price]]/Table2[[#This Row],[Day Low]])-1</f>
        <v>9.8472063948722433E-3</v>
      </c>
      <c r="AD691" s="1">
        <f>(Table2[[#This Row],[Day High]]/Table2[[#This Row],[Close Price]])-1</f>
        <v>2.0451999465576076E-3</v>
      </c>
      <c r="AE691" s="1">
        <f>(Table2[[#This Row],[Close Price]]/Table2[[#This Row],[Current Week Low]])-1</f>
        <v>1.1444906444906477E-2</v>
      </c>
      <c r="AF691" s="1">
        <f>(Table2[[#This Row],[Current Week High]]/Table2[[#This Row],[Close Price]])-1</f>
        <v>2.6371774185260266E-2</v>
      </c>
      <c r="AG691" s="1">
        <f>(Table2[[#This Row],[Close Price]]/Table2[[#This Row],[Current Month Low]])-1</f>
        <v>1.1444906444906477E-2</v>
      </c>
      <c r="AH691" s="1">
        <f>(Table2[[#This Row],[Current Month High]]/Table2[[#This Row],[Close Price]])-1</f>
        <v>9.7579675440129243E-2</v>
      </c>
      <c r="AI691">
        <v>26.361496798594001</v>
      </c>
      <c r="AJ691">
        <v>2.6381856540084399</v>
      </c>
      <c r="AK691" t="str">
        <f>IF(AND(Table2[[#This Row],[20D EMA]]&gt;Table2[[#This Row],[50D EMA]],Table2[[#This Row],[50D EMA]]&gt;Table2[[#This Row],[200D EMA]]),"Uptrend","Downtrend/NoTrend")</f>
        <v>Downtrend/NoTrend</v>
      </c>
      <c r="AL691">
        <v>-0.09</v>
      </c>
      <c r="AM691" t="s">
        <v>3190</v>
      </c>
      <c r="AN691">
        <v>-8.2899999999999991</v>
      </c>
      <c r="AO691" t="s">
        <v>3190</v>
      </c>
      <c r="AP691">
        <v>-6.6197247354632005E-2</v>
      </c>
      <c r="AQ691">
        <f>(Table2[[#This Row],[Sharpe Ratio]]-AVERAGE(Table2[Sharpe Ratio]))/_xlfn.STDEV.P(Table2[Sharpe Ratio])</f>
        <v>-1.5465047148513988</v>
      </c>
      <c r="AR6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1">
        <f>_xlfn.RANK.AVG(Table2[[#This Row],[1Y Return vs Nifty Z-Score]],Table2[1Y Return vs Nifty Z-Score])</f>
        <v>660</v>
      </c>
      <c r="AT691">
        <f>_xlfn.RANK.AVG(Table2[[#This Row],[6M Return vs Nifty Z-Score]],Table2[6M Return vs Nifty Z-Score])</f>
        <v>555</v>
      </c>
      <c r="AU691">
        <f>_xlfn.RANK.AVG(Table2[[#This Row],[Sharpe Ratio Z-Score]],Table2[Sharpe Ratio Z-Score])</f>
        <v>688</v>
      </c>
      <c r="AV691">
        <f>(Table2[[#This Row],[Rank 1Y]]+Table2[[#This Row],[Rank 6M]]+Table2[[#This Row],[Rank Sharpe]])/3</f>
        <v>634.33333333333337</v>
      </c>
    </row>
    <row r="692" spans="1:48" x14ac:dyDescent="0.3">
      <c r="A692" t="s">
        <v>347</v>
      </c>
      <c r="B692" t="s">
        <v>348</v>
      </c>
      <c r="C692" t="s">
        <v>3145</v>
      </c>
      <c r="D692" t="s">
        <v>349</v>
      </c>
      <c r="E692">
        <v>70393.815275999994</v>
      </c>
      <c r="F692">
        <v>740.15</v>
      </c>
      <c r="G692">
        <v>-33.725092756945301</v>
      </c>
      <c r="H692">
        <f>(Table2[[#This Row],[1Y Return vs Nifty]]-AVERAGE(Table2[1Y Return vs Nifty]))/_xlfn.STDEV.P(Table2[1Y Return vs Nifty])</f>
        <v>-0.98191177950442321</v>
      </c>
      <c r="I692">
        <v>-4.5087079397614502</v>
      </c>
      <c r="J692">
        <f>(Table2[[#This Row],[1M Return vs Nifty]]-AVERAGE(Table2[1M Return vs Nifty]))/_xlfn.STDEV.P(Table2[1M Return vs Nifty])</f>
        <v>-0.49147412804040697</v>
      </c>
      <c r="K692">
        <v>-11.0452335608687</v>
      </c>
      <c r="L692">
        <f>(Table2[[#This Row],[6M Return vs Nifty]]-AVERAGE(Table2[6M Return vs Nifty]))/_xlfn.STDEV.P(Table2[6M Return vs Nifty])</f>
        <v>-0.61731872019379286</v>
      </c>
      <c r="M692">
        <v>0.56320096661240004</v>
      </c>
      <c r="N692">
        <f>(Table2[[#This Row],[1W Return vs Nifty]]-AVERAGE(Table2[1W Return vs Nifty]))/_xlfn.STDEV.P(Table2[1W Return vs Nifty])</f>
        <v>9.4128032392962843E-2</v>
      </c>
      <c r="O692">
        <v>749.97</v>
      </c>
      <c r="P692">
        <v>749.92472531251497</v>
      </c>
      <c r="Q692">
        <v>744.321594036737</v>
      </c>
      <c r="R692">
        <v>38.849820992816099</v>
      </c>
      <c r="S692" s="1">
        <f>(Table2[[#This Row],[Close Price]]-Table2[[#This Row],[20D EMA]])/Table2[[#This Row],[20D EMA]]</f>
        <v>-1.3093857087616904E-2</v>
      </c>
      <c r="T692" s="1">
        <f>(Table2[[#This Row],[Close Price]]-Table2[[#This Row],[50D EMA]])/Table2[[#This Row],[50D EMA]]</f>
        <v>-1.3034275284684848E-2</v>
      </c>
      <c r="U692" s="1">
        <f>(Table2[[#This Row],[Close Price]]-Table2[[#This Row],[200D EMA]])/Table2[[#This Row],[200D EMA]]</f>
        <v>-5.6045586614152767E-3</v>
      </c>
      <c r="V692">
        <v>0.61061281237419596</v>
      </c>
      <c r="W692">
        <v>730.75</v>
      </c>
      <c r="X692">
        <v>743.2</v>
      </c>
      <c r="Y692">
        <v>730.55</v>
      </c>
      <c r="Z692">
        <v>744.3</v>
      </c>
      <c r="AA692">
        <v>724.9</v>
      </c>
      <c r="AB692">
        <v>780</v>
      </c>
      <c r="AC692" s="1">
        <f>(Table2[[#This Row],[Close Price]]/Table2[[#This Row],[Day Low]])-1</f>
        <v>1.2863496407800268E-2</v>
      </c>
      <c r="AD692" s="1">
        <f>(Table2[[#This Row],[Day High]]/Table2[[#This Row],[Close Price]])-1</f>
        <v>4.1207863270960043E-3</v>
      </c>
      <c r="AE692" s="1">
        <f>(Table2[[#This Row],[Close Price]]/Table2[[#This Row],[Current Week Low]])-1</f>
        <v>1.3140784340565315E-2</v>
      </c>
      <c r="AF692" s="1">
        <f>(Table2[[#This Row],[Current Week High]]/Table2[[#This Row],[Close Price]])-1</f>
        <v>5.6069715598188186E-3</v>
      </c>
      <c r="AG692" s="1">
        <f>(Table2[[#This Row],[Close Price]]/Table2[[#This Row],[Current Month Low]])-1</f>
        <v>2.1037384466823017E-2</v>
      </c>
      <c r="AH692" s="1">
        <f>(Table2[[#This Row],[Current Month High]]/Table2[[#This Row],[Close Price]])-1</f>
        <v>5.3840437749104852E-2</v>
      </c>
      <c r="AI692">
        <v>10.437073566169</v>
      </c>
      <c r="AJ692">
        <v>14.2294930164364</v>
      </c>
      <c r="AK692" t="str">
        <f>IF(AND(Table2[[#This Row],[20D EMA]]&gt;Table2[[#This Row],[50D EMA]],Table2[[#This Row],[50D EMA]]&gt;Table2[[#This Row],[200D EMA]]),"Uptrend","Downtrend/NoTrend")</f>
        <v>Uptrend</v>
      </c>
      <c r="AL692">
        <v>0</v>
      </c>
      <c r="AM692" t="s">
        <v>3192</v>
      </c>
      <c r="AN692">
        <v>-3.9</v>
      </c>
      <c r="AO692" t="s">
        <v>3190</v>
      </c>
      <c r="AP692">
        <v>-0.13671583521149799</v>
      </c>
      <c r="AQ692">
        <f>(Table2[[#This Row],[Sharpe Ratio]]-AVERAGE(Table2[Sharpe Ratio]))/_xlfn.STDEV.P(Table2[Sharpe Ratio])</f>
        <v>-2.3728203551789462</v>
      </c>
      <c r="AR6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-4.3693969505246066</v>
      </c>
      <c r="AS692">
        <f>_xlfn.RANK.AVG(Table2[[#This Row],[1Y Return vs Nifty Z-Score]],Table2[1Y Return vs Nifty Z-Score])</f>
        <v>655</v>
      </c>
      <c r="AT692">
        <f>_xlfn.RANK.AVG(Table2[[#This Row],[6M Return vs Nifty Z-Score]],Table2[6M Return vs Nifty Z-Score])</f>
        <v>525</v>
      </c>
      <c r="AU692">
        <f>_xlfn.RANK.AVG(Table2[[#This Row],[Sharpe Ratio Z-Score]],Table2[Sharpe Ratio Z-Score])</f>
        <v>732</v>
      </c>
      <c r="AV692">
        <f>(Table2[[#This Row],[Rank 1Y]]+Table2[[#This Row],[Rank 6M]]+Table2[[#This Row],[Rank Sharpe]])/3</f>
        <v>637.33333333333337</v>
      </c>
    </row>
    <row r="693" spans="1:48" x14ac:dyDescent="0.3">
      <c r="A693" t="s">
        <v>2288</v>
      </c>
      <c r="B693" t="s">
        <v>2289</v>
      </c>
      <c r="C693" t="s">
        <v>3156</v>
      </c>
      <c r="D693" t="s">
        <v>432</v>
      </c>
      <c r="E693">
        <v>2443.55283448</v>
      </c>
      <c r="F693">
        <v>460.4</v>
      </c>
      <c r="G693">
        <v>-32.312095864199101</v>
      </c>
      <c r="H693">
        <f>(Table2[[#This Row],[1Y Return vs Nifty]]-AVERAGE(Table2[1Y Return vs Nifty]))/_xlfn.STDEV.P(Table2[1Y Return vs Nifty])</f>
        <v>-0.95783638272223826</v>
      </c>
      <c r="I693">
        <v>-8.0152781136772493</v>
      </c>
      <c r="J693">
        <f>(Table2[[#This Row],[1M Return vs Nifty]]-AVERAGE(Table2[1M Return vs Nifty]))/_xlfn.STDEV.P(Table2[1M Return vs Nifty])</f>
        <v>-0.89505025597133225</v>
      </c>
      <c r="K693">
        <v>-23.976481283826999</v>
      </c>
      <c r="L693">
        <f>(Table2[[#This Row],[6M Return vs Nifty]]-AVERAGE(Table2[6M Return vs Nifty]))/_xlfn.STDEV.P(Table2[6M Return vs Nifty])</f>
        <v>-1.0280288865611096</v>
      </c>
      <c r="M693">
        <v>0.15986312885732901</v>
      </c>
      <c r="N693">
        <f>(Table2[[#This Row],[1W Return vs Nifty]]-AVERAGE(Table2[1W Return vs Nifty]))/_xlfn.STDEV.P(Table2[1W Return vs Nifty])</f>
        <v>5.2924175045941544E-3</v>
      </c>
      <c r="O693">
        <v>465.52</v>
      </c>
      <c r="P693">
        <v>471.20208161993202</v>
      </c>
      <c r="Q693">
        <v>488.74789786376698</v>
      </c>
      <c r="R693">
        <v>44.364246052280102</v>
      </c>
      <c r="S693" s="1">
        <f>(Table2[[#This Row],[Close Price]]-Table2[[#This Row],[20D EMA]])/Table2[[#This Row],[20D EMA]]</f>
        <v>-1.0998453342498722E-2</v>
      </c>
      <c r="T693" s="1">
        <f>(Table2[[#This Row],[Close Price]]-Table2[[#This Row],[50D EMA]])/Table2[[#This Row],[50D EMA]]</f>
        <v>-2.2924520160853015E-2</v>
      </c>
      <c r="U693" s="1">
        <f>(Table2[[#This Row],[Close Price]]-Table2[[#This Row],[200D EMA]])/Table2[[#This Row],[200D EMA]]</f>
        <v>-5.8001063508755307E-2</v>
      </c>
      <c r="V693">
        <v>0.34708703296389098</v>
      </c>
      <c r="W693">
        <v>451.55</v>
      </c>
      <c r="X693">
        <v>464.05</v>
      </c>
      <c r="Y693">
        <v>451.55</v>
      </c>
      <c r="Z693">
        <v>465.95</v>
      </c>
      <c r="AA693">
        <v>443</v>
      </c>
      <c r="AB693">
        <v>470</v>
      </c>
      <c r="AC693" s="1">
        <f>(Table2[[#This Row],[Close Price]]/Table2[[#This Row],[Day Low]])-1</f>
        <v>1.9599158454213228E-2</v>
      </c>
      <c r="AD693" s="1">
        <f>(Table2[[#This Row],[Day High]]/Table2[[#This Row],[Close Price]])-1</f>
        <v>7.9278887923546204E-3</v>
      </c>
      <c r="AE693" s="1">
        <f>(Table2[[#This Row],[Close Price]]/Table2[[#This Row],[Current Week Low]])-1</f>
        <v>1.9599158454213228E-2</v>
      </c>
      <c r="AF693" s="1">
        <f>(Table2[[#This Row],[Current Week High]]/Table2[[#This Row],[Close Price]])-1</f>
        <v>1.2054735013032225E-2</v>
      </c>
      <c r="AG693" s="1">
        <f>(Table2[[#This Row],[Close Price]]/Table2[[#This Row],[Current Month Low]])-1</f>
        <v>3.9277652370203198E-2</v>
      </c>
      <c r="AH693" s="1">
        <f>(Table2[[#This Row],[Current Month High]]/Table2[[#This Row],[Close Price]])-1</f>
        <v>2.0851433536055675E-2</v>
      </c>
      <c r="AI693">
        <v>26.4118158123371</v>
      </c>
      <c r="AJ693">
        <v>6.3033941353036003</v>
      </c>
      <c r="AK693" t="str">
        <f>IF(AND(Table2[[#This Row],[20D EMA]]&gt;Table2[[#This Row],[50D EMA]],Table2[[#This Row],[50D EMA]]&gt;Table2[[#This Row],[200D EMA]]),"Uptrend","Downtrend/NoTrend")</f>
        <v>Downtrend/NoTrend</v>
      </c>
      <c r="AL693">
        <v>0.01</v>
      </c>
      <c r="AM693" t="s">
        <v>3191</v>
      </c>
      <c r="AN693">
        <v>-0.96</v>
      </c>
      <c r="AO693" t="s">
        <v>3190</v>
      </c>
      <c r="AP693">
        <v>-1.3012676632482E-2</v>
      </c>
      <c r="AQ693">
        <f>(Table2[[#This Row],[Sharpe Ratio]]-AVERAGE(Table2[Sharpe Ratio]))/_xlfn.STDEV.P(Table2[Sharpe Ratio])</f>
        <v>-0.92330388302220312</v>
      </c>
      <c r="AR6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3">
        <f>_xlfn.RANK.AVG(Table2[[#This Row],[1Y Return vs Nifty Z-Score]],Table2[1Y Return vs Nifty Z-Score])</f>
        <v>645</v>
      </c>
      <c r="AT693">
        <f>_xlfn.RANK.AVG(Table2[[#This Row],[6M Return vs Nifty Z-Score]],Table2[6M Return vs Nifty Z-Score])</f>
        <v>661</v>
      </c>
      <c r="AU693">
        <f>_xlfn.RANK.AVG(Table2[[#This Row],[Sharpe Ratio Z-Score]],Table2[Sharpe Ratio Z-Score])</f>
        <v>606</v>
      </c>
      <c r="AV693">
        <f>(Table2[[#This Row],[Rank 1Y]]+Table2[[#This Row],[Rank 6M]]+Table2[[#This Row],[Rank Sharpe]])/3</f>
        <v>637.33333333333337</v>
      </c>
    </row>
    <row r="694" spans="1:48" x14ac:dyDescent="0.3">
      <c r="A694" t="s">
        <v>2202</v>
      </c>
      <c r="B694" t="s">
        <v>2203</v>
      </c>
      <c r="C694" t="s">
        <v>3151</v>
      </c>
      <c r="D694" t="s">
        <v>1581</v>
      </c>
      <c r="E694">
        <v>2673.4899133499998</v>
      </c>
      <c r="F694">
        <v>653.95000000000005</v>
      </c>
      <c r="G694">
        <v>-40.992695407198902</v>
      </c>
      <c r="H694">
        <f>(Table2[[#This Row],[1Y Return vs Nifty]]-AVERAGE(Table2[1Y Return vs Nifty]))/_xlfn.STDEV.P(Table2[1Y Return vs Nifty])</f>
        <v>-1.1057410804451029</v>
      </c>
      <c r="I694">
        <v>11.364975983990799</v>
      </c>
      <c r="J694">
        <f>(Table2[[#This Row],[1M Return vs Nifty]]-AVERAGE(Table2[1M Return vs Nifty]))/_xlfn.STDEV.P(Table2[1M Return vs Nifty])</f>
        <v>1.3354506378180331</v>
      </c>
      <c r="K694">
        <v>-27.4938444536219</v>
      </c>
      <c r="L694">
        <f>(Table2[[#This Row],[6M Return vs Nifty]]-AVERAGE(Table2[6M Return vs Nifty]))/_xlfn.STDEV.P(Table2[6M Return vs Nifty])</f>
        <v>-1.1397440778242036</v>
      </c>
      <c r="M694">
        <v>0.728252952109119</v>
      </c>
      <c r="N694">
        <f>(Table2[[#This Row],[1W Return vs Nifty]]-AVERAGE(Table2[1W Return vs Nifty]))/_xlfn.STDEV.P(Table2[1W Return vs Nifty])</f>
        <v>0.13048091885101692</v>
      </c>
      <c r="O694">
        <v>639.98</v>
      </c>
      <c r="P694">
        <v>631.43931525613004</v>
      </c>
      <c r="Q694">
        <v>674.39609104081705</v>
      </c>
      <c r="R694">
        <v>52.704185322663101</v>
      </c>
      <c r="S694" s="1">
        <f>(Table2[[#This Row],[Close Price]]-Table2[[#This Row],[20D EMA]])/Table2[[#This Row],[20D EMA]]</f>
        <v>2.1828807150223485E-2</v>
      </c>
      <c r="T694" s="1">
        <f>(Table2[[#This Row],[Close Price]]-Table2[[#This Row],[50D EMA]])/Table2[[#This Row],[50D EMA]]</f>
        <v>3.5649799117653952E-2</v>
      </c>
      <c r="U694" s="1">
        <f>(Table2[[#This Row],[Close Price]]-Table2[[#This Row],[200D EMA]])/Table2[[#This Row],[200D EMA]]</f>
        <v>-3.0317629820869666E-2</v>
      </c>
      <c r="V694">
        <v>0.68455139035097001</v>
      </c>
      <c r="W694">
        <v>639.04999999999995</v>
      </c>
      <c r="X694">
        <v>656.5</v>
      </c>
      <c r="Y694">
        <v>639.04999999999995</v>
      </c>
      <c r="Z694">
        <v>664.65</v>
      </c>
      <c r="AA694">
        <v>611.20000000000005</v>
      </c>
      <c r="AB694">
        <v>670</v>
      </c>
      <c r="AC694" s="1">
        <f>(Table2[[#This Row],[Close Price]]/Table2[[#This Row],[Day Low]])-1</f>
        <v>2.3315859478914236E-2</v>
      </c>
      <c r="AD694" s="1">
        <f>(Table2[[#This Row],[Day High]]/Table2[[#This Row],[Close Price]])-1</f>
        <v>3.8993806865967873E-3</v>
      </c>
      <c r="AE694" s="1">
        <f>(Table2[[#This Row],[Close Price]]/Table2[[#This Row],[Current Week Low]])-1</f>
        <v>2.3315859478914236E-2</v>
      </c>
      <c r="AF694" s="1">
        <f>(Table2[[#This Row],[Current Week High]]/Table2[[#This Row],[Close Price]])-1</f>
        <v>1.6362107194739517E-2</v>
      </c>
      <c r="AG694" s="1">
        <f>(Table2[[#This Row],[Close Price]]/Table2[[#This Row],[Current Month Low]])-1</f>
        <v>6.9944371727748589E-2</v>
      </c>
      <c r="AH694" s="1">
        <f>(Table2[[#This Row],[Current Month High]]/Table2[[#This Row],[Close Price]])-1</f>
        <v>2.4543160792109386E-2</v>
      </c>
      <c r="AI694">
        <v>38.389785151769999</v>
      </c>
      <c r="AJ694">
        <v>20.8333333333333</v>
      </c>
      <c r="AK694" t="str">
        <f>IF(AND(Table2[[#This Row],[20D EMA]]&gt;Table2[[#This Row],[50D EMA]],Table2[[#This Row],[50D EMA]]&gt;Table2[[#This Row],[200D EMA]]),"Uptrend","Downtrend/NoTrend")</f>
        <v>Downtrend/NoTrend</v>
      </c>
      <c r="AL694">
        <v>0.1</v>
      </c>
      <c r="AM694" t="s">
        <v>3191</v>
      </c>
      <c r="AN694">
        <v>-1.52</v>
      </c>
      <c r="AO694" t="s">
        <v>3190</v>
      </c>
      <c r="AQ694">
        <f>(Table2[[#This Row],[Sharpe Ratio]]-AVERAGE(Table2[Sharpe Ratio]))/_xlfn.STDEV.P(Table2[Sharpe Ratio])</f>
        <v>-0.77082524510946515</v>
      </c>
      <c r="AR6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4">
        <f>_xlfn.RANK.AVG(Table2[[#This Row],[1Y Return vs Nifty Z-Score]],Table2[1Y Return vs Nifty Z-Score])</f>
        <v>682</v>
      </c>
      <c r="AT694">
        <f>_xlfn.RANK.AVG(Table2[[#This Row],[6M Return vs Nifty Z-Score]],Table2[6M Return vs Nifty Z-Score])</f>
        <v>685</v>
      </c>
      <c r="AU694">
        <f>_xlfn.RANK.AVG(Table2[[#This Row],[Sharpe Ratio Z-Score]],Table2[Sharpe Ratio Z-Score])</f>
        <v>548.5</v>
      </c>
      <c r="AV694">
        <f>(Table2[[#This Row],[Rank 1Y]]+Table2[[#This Row],[Rank 6M]]+Table2[[#This Row],[Rank Sharpe]])/3</f>
        <v>638.5</v>
      </c>
    </row>
    <row r="695" spans="1:48" x14ac:dyDescent="0.3">
      <c r="A695" t="s">
        <v>52</v>
      </c>
      <c r="B695" t="s">
        <v>53</v>
      </c>
      <c r="C695" t="s">
        <v>3145</v>
      </c>
      <c r="D695" t="s">
        <v>54</v>
      </c>
      <c r="E695">
        <v>426726.86157274997</v>
      </c>
      <c r="F695">
        <v>6899.55</v>
      </c>
      <c r="G695">
        <v>-38.640598762817199</v>
      </c>
      <c r="H695">
        <f>(Table2[[#This Row],[1Y Return vs Nifty]]-AVERAGE(Table2[1Y Return vs Nifty]))/_xlfn.STDEV.P(Table2[1Y Return vs Nifty])</f>
        <v>-1.0656647998288888</v>
      </c>
      <c r="I695">
        <v>-4.5112898773874601</v>
      </c>
      <c r="J695">
        <f>(Table2[[#This Row],[1M Return vs Nifty]]-AVERAGE(Table2[1M Return vs Nifty]))/_xlfn.STDEV.P(Table2[1M Return vs Nifty])</f>
        <v>-0.49177128689877386</v>
      </c>
      <c r="K695">
        <v>-12.9021496033325</v>
      </c>
      <c r="L695">
        <f>(Table2[[#This Row],[6M Return vs Nifty]]-AVERAGE(Table2[6M Return vs Nifty]))/_xlfn.STDEV.P(Table2[6M Return vs Nifty])</f>
        <v>-0.67629634656595039</v>
      </c>
      <c r="M695">
        <v>-5.4188498284980202</v>
      </c>
      <c r="N695">
        <f>(Table2[[#This Row],[1W Return vs Nifty]]-AVERAGE(Table2[1W Return vs Nifty]))/_xlfn.STDEV.P(Table2[1W Return vs Nifty])</f>
        <v>-1.2234254201541697</v>
      </c>
      <c r="O695">
        <v>7229.73</v>
      </c>
      <c r="P695">
        <v>7205.5042997462097</v>
      </c>
      <c r="Q695">
        <v>7068.0288727326097</v>
      </c>
      <c r="R695">
        <v>21.539453040972202</v>
      </c>
      <c r="S695" s="1">
        <f>(Table2[[#This Row],[Close Price]]-Table2[[#This Row],[20D EMA]])/Table2[[#This Row],[20D EMA]]</f>
        <v>-4.5669755302065136E-2</v>
      </c>
      <c r="T695" s="1">
        <f>(Table2[[#This Row],[Close Price]]-Table2[[#This Row],[50D EMA]])/Table2[[#This Row],[50D EMA]]</f>
        <v>-4.2461191752669651E-2</v>
      </c>
      <c r="U695" s="1">
        <f>(Table2[[#This Row],[Close Price]]-Table2[[#This Row],[200D EMA]])/Table2[[#This Row],[200D EMA]]</f>
        <v>-2.3836755022687527E-2</v>
      </c>
      <c r="V695">
        <v>0.77911699658177702</v>
      </c>
      <c r="W695">
        <v>6820.7</v>
      </c>
      <c r="X695">
        <v>6938.65</v>
      </c>
      <c r="Y695">
        <v>6820.7</v>
      </c>
      <c r="Z695">
        <v>7313.85</v>
      </c>
      <c r="AA695">
        <v>6820.7</v>
      </c>
      <c r="AB695">
        <v>7814.65</v>
      </c>
      <c r="AC695" s="1">
        <f>(Table2[[#This Row],[Close Price]]/Table2[[#This Row],[Day Low]])-1</f>
        <v>1.1560397026698199E-2</v>
      </c>
      <c r="AD695" s="1">
        <f>(Table2[[#This Row],[Day High]]/Table2[[#This Row],[Close Price]])-1</f>
        <v>5.6670362559876342E-3</v>
      </c>
      <c r="AE695" s="1">
        <f>(Table2[[#This Row],[Close Price]]/Table2[[#This Row],[Current Week Low]])-1</f>
        <v>1.1560397026698199E-2</v>
      </c>
      <c r="AF695" s="1">
        <f>(Table2[[#This Row],[Current Week High]]/Table2[[#This Row],[Close Price]])-1</f>
        <v>6.0047394395286613E-2</v>
      </c>
      <c r="AG695" s="1">
        <f>(Table2[[#This Row],[Close Price]]/Table2[[#This Row],[Current Month Low]])-1</f>
        <v>1.1560397026698199E-2</v>
      </c>
      <c r="AH695" s="1">
        <f>(Table2[[#This Row],[Current Month High]]/Table2[[#This Row],[Close Price]])-1</f>
        <v>0.13263183830829539</v>
      </c>
      <c r="AI695">
        <v>17.175757839279299</v>
      </c>
      <c r="AJ695">
        <v>11.5024726073887</v>
      </c>
      <c r="AK695" t="str">
        <f>IF(AND(Table2[[#This Row],[20D EMA]]&gt;Table2[[#This Row],[50D EMA]],Table2[[#This Row],[50D EMA]]&gt;Table2[[#This Row],[200D EMA]]),"Uptrend","Downtrend/NoTrend")</f>
        <v>Uptrend</v>
      </c>
      <c r="AL695">
        <v>-0.01</v>
      </c>
      <c r="AM695" t="s">
        <v>3190</v>
      </c>
      <c r="AN695">
        <v>-10.43</v>
      </c>
      <c r="AO695" t="s">
        <v>3190</v>
      </c>
      <c r="AP695">
        <v>-7.0525177470112999E-2</v>
      </c>
      <c r="AQ695">
        <f>(Table2[[#This Row],[Sharpe Ratio]]-AVERAGE(Table2[Sharpe Ratio]))/_xlfn.STDEV.P(Table2[Sharpe Ratio])</f>
        <v>-1.5972181005466055</v>
      </c>
      <c r="AR6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-5.0543759539943887</v>
      </c>
      <c r="AS695">
        <f>_xlfn.RANK.AVG(Table2[[#This Row],[1Y Return vs Nifty Z-Score]],Table2[1Y Return vs Nifty Z-Score])</f>
        <v>675</v>
      </c>
      <c r="AT695">
        <f>_xlfn.RANK.AVG(Table2[[#This Row],[6M Return vs Nifty Z-Score]],Table2[6M Return vs Nifty Z-Score])</f>
        <v>547</v>
      </c>
      <c r="AU695">
        <f>_xlfn.RANK.AVG(Table2[[#This Row],[Sharpe Ratio Z-Score]],Table2[Sharpe Ratio Z-Score])</f>
        <v>694</v>
      </c>
      <c r="AV695">
        <f>(Table2[[#This Row],[Rank 1Y]]+Table2[[#This Row],[Rank 6M]]+Table2[[#This Row],[Rank Sharpe]])/3</f>
        <v>638.66666666666663</v>
      </c>
    </row>
    <row r="696" spans="1:48" x14ac:dyDescent="0.3">
      <c r="A696" t="s">
        <v>2027</v>
      </c>
      <c r="B696" t="s">
        <v>2028</v>
      </c>
      <c r="C696" t="s">
        <v>3157</v>
      </c>
      <c r="D696" t="s">
        <v>1503</v>
      </c>
      <c r="E696">
        <v>3271.0917209519998</v>
      </c>
      <c r="F696">
        <v>121.43</v>
      </c>
      <c r="G696">
        <v>-32.688190125017002</v>
      </c>
      <c r="H696">
        <f>(Table2[[#This Row],[1Y Return vs Nifty]]-AVERAGE(Table2[1Y Return vs Nifty]))/_xlfn.STDEV.P(Table2[1Y Return vs Nifty])</f>
        <v>-0.96424447788732781</v>
      </c>
      <c r="I696">
        <v>-5.0398147106354196</v>
      </c>
      <c r="J696">
        <f>(Table2[[#This Row],[1M Return vs Nifty]]-AVERAGE(Table2[1M Return vs Nifty]))/_xlfn.STDEV.P(Table2[1M Return vs Nifty])</f>
        <v>-0.55259995854613364</v>
      </c>
      <c r="K696">
        <v>-13.051882542265099</v>
      </c>
      <c r="L696">
        <f>(Table2[[#This Row],[6M Return vs Nifty]]-AVERAGE(Table2[6M Return vs Nifty]))/_xlfn.STDEV.P(Table2[6M Return vs Nifty])</f>
        <v>-0.68105202378884455</v>
      </c>
      <c r="M696">
        <v>-0.36246643906633402</v>
      </c>
      <c r="N696">
        <f>(Table2[[#This Row],[1W Return vs Nifty]]-AVERAGE(Table2[1W Return vs Nifty]))/_xlfn.STDEV.P(Table2[1W Return vs Nifty])</f>
        <v>-0.10975126051763015</v>
      </c>
      <c r="O696">
        <v>125.39</v>
      </c>
      <c r="P696">
        <v>128.04442636544701</v>
      </c>
      <c r="Q696">
        <v>135.344649910421</v>
      </c>
      <c r="R696">
        <v>36.4674903403155</v>
      </c>
      <c r="S696" s="1">
        <f>(Table2[[#This Row],[Close Price]]-Table2[[#This Row],[20D EMA]])/Table2[[#This Row],[20D EMA]]</f>
        <v>-3.1581465826620893E-2</v>
      </c>
      <c r="T696" s="1">
        <f>(Table2[[#This Row],[Close Price]]-Table2[[#This Row],[50D EMA]])/Table2[[#This Row],[50D EMA]]</f>
        <v>-5.1657276721823138E-2</v>
      </c>
      <c r="U696" s="1">
        <f>(Table2[[#This Row],[Close Price]]-Table2[[#This Row],[200D EMA]])/Table2[[#This Row],[200D EMA]]</f>
        <v>-0.10280901328298178</v>
      </c>
      <c r="V696">
        <v>0.42626075710762201</v>
      </c>
      <c r="W696">
        <v>119.69</v>
      </c>
      <c r="X696">
        <v>121.99</v>
      </c>
      <c r="Y696">
        <v>119.69</v>
      </c>
      <c r="Z696">
        <v>125.55</v>
      </c>
      <c r="AA696">
        <v>119</v>
      </c>
      <c r="AB696">
        <v>131.6</v>
      </c>
      <c r="AC696" s="1">
        <f>(Table2[[#This Row],[Close Price]]/Table2[[#This Row],[Day Low]])-1</f>
        <v>1.4537555351324283E-2</v>
      </c>
      <c r="AD696" s="1">
        <f>(Table2[[#This Row],[Day High]]/Table2[[#This Row],[Close Price]])-1</f>
        <v>4.6117104504652673E-3</v>
      </c>
      <c r="AE696" s="1">
        <f>(Table2[[#This Row],[Close Price]]/Table2[[#This Row],[Current Week Low]])-1</f>
        <v>1.4537555351324283E-2</v>
      </c>
      <c r="AF696" s="1">
        <f>(Table2[[#This Row],[Current Week High]]/Table2[[#This Row],[Close Price]])-1</f>
        <v>3.3929012599851704E-2</v>
      </c>
      <c r="AG696" s="1">
        <f>(Table2[[#This Row],[Close Price]]/Table2[[#This Row],[Current Month Low]])-1</f>
        <v>2.0420168067226907E-2</v>
      </c>
      <c r="AH696" s="1">
        <f>(Table2[[#This Row],[Current Month High]]/Table2[[#This Row],[Close Price]])-1</f>
        <v>8.3751955859342697E-2</v>
      </c>
      <c r="AI696">
        <v>31.598451782920201</v>
      </c>
      <c r="AJ696">
        <v>16.256582096696899</v>
      </c>
      <c r="AK696" t="str">
        <f>IF(AND(Table2[[#This Row],[20D EMA]]&gt;Table2[[#This Row],[50D EMA]],Table2[[#This Row],[50D EMA]]&gt;Table2[[#This Row],[200D EMA]]),"Uptrend","Downtrend/NoTrend")</f>
        <v>Downtrend/NoTrend</v>
      </c>
      <c r="AL696">
        <v>-0.13</v>
      </c>
      <c r="AM696" t="s">
        <v>3190</v>
      </c>
      <c r="AN696">
        <v>-5.49</v>
      </c>
      <c r="AO696" t="s">
        <v>3190</v>
      </c>
      <c r="AP696">
        <v>-0.101608091374814</v>
      </c>
      <c r="AQ696">
        <f>(Table2[[#This Row],[Sharpe Ratio]]-AVERAGE(Table2[Sharpe Ratio]))/_xlfn.STDEV.P(Table2[Sharpe Ratio])</f>
        <v>-1.961438353489579</v>
      </c>
      <c r="AR6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6">
        <f>_xlfn.RANK.AVG(Table2[[#This Row],[1Y Return vs Nifty Z-Score]],Table2[1Y Return vs Nifty Z-Score])</f>
        <v>648</v>
      </c>
      <c r="AT696">
        <f>_xlfn.RANK.AVG(Table2[[#This Row],[6M Return vs Nifty Z-Score]],Table2[6M Return vs Nifty Z-Score])</f>
        <v>550</v>
      </c>
      <c r="AU696">
        <f>_xlfn.RANK.AVG(Table2[[#This Row],[Sharpe Ratio Z-Score]],Table2[Sharpe Ratio Z-Score])</f>
        <v>719</v>
      </c>
      <c r="AV696">
        <f>(Table2[[#This Row],[Rank 1Y]]+Table2[[#This Row],[Rank 6M]]+Table2[[#This Row],[Rank Sharpe]])/3</f>
        <v>639</v>
      </c>
    </row>
    <row r="697" spans="1:48" x14ac:dyDescent="0.3">
      <c r="A697" t="s">
        <v>2192</v>
      </c>
      <c r="B697" t="s">
        <v>2193</v>
      </c>
      <c r="C697" t="s">
        <v>3143</v>
      </c>
      <c r="D697" t="s">
        <v>437</v>
      </c>
      <c r="E697">
        <v>2731.0213734599902</v>
      </c>
      <c r="F697">
        <v>80.86</v>
      </c>
      <c r="G697">
        <v>-33.6718258115745</v>
      </c>
      <c r="H697">
        <f>(Table2[[#This Row],[1Y Return vs Nifty]]-AVERAGE(Table2[1Y Return vs Nifty]))/_xlfn.STDEV.P(Table2[1Y Return vs Nifty])</f>
        <v>-0.98100418880004125</v>
      </c>
      <c r="I697">
        <v>-11.7645983385435</v>
      </c>
      <c r="J697">
        <f>(Table2[[#This Row],[1M Return vs Nifty]]-AVERAGE(Table2[1M Return vs Nifty]))/_xlfn.STDEV.P(Table2[1M Return vs Nifty])</f>
        <v>-1.326564831091015</v>
      </c>
      <c r="K697">
        <v>-21.9869536729218</v>
      </c>
      <c r="L697">
        <f>(Table2[[#This Row],[6M Return vs Nifty]]-AVERAGE(Table2[6M Return vs Nifty]))/_xlfn.STDEV.P(Table2[6M Return vs Nifty])</f>
        <v>-0.96483937588330226</v>
      </c>
      <c r="M697">
        <v>1.0164954825814401</v>
      </c>
      <c r="N697">
        <f>(Table2[[#This Row],[1W Return vs Nifty]]-AVERAGE(Table2[1W Return vs Nifty]))/_xlfn.STDEV.P(Table2[1W Return vs Nifty])</f>
        <v>0.1939666621524859</v>
      </c>
      <c r="O697">
        <v>83.96</v>
      </c>
      <c r="P697">
        <v>85.372564368327701</v>
      </c>
      <c r="Q697">
        <v>86.003520545113403</v>
      </c>
      <c r="R697">
        <v>42.655139722967398</v>
      </c>
      <c r="S697" s="1">
        <f>(Table2[[#This Row],[Close Price]]-Table2[[#This Row],[20D EMA]])/Table2[[#This Row],[20D EMA]]</f>
        <v>-3.6922343973320566E-2</v>
      </c>
      <c r="T697" s="1">
        <f>(Table2[[#This Row],[Close Price]]-Table2[[#This Row],[50D EMA]])/Table2[[#This Row],[50D EMA]]</f>
        <v>-5.2857313139369803E-2</v>
      </c>
      <c r="U697" s="1">
        <f>(Table2[[#This Row],[Close Price]]-Table2[[#This Row],[200D EMA]])/Table2[[#This Row],[200D EMA]]</f>
        <v>-5.9805930181838947E-2</v>
      </c>
      <c r="V697">
        <v>0.30998333925819299</v>
      </c>
      <c r="W697">
        <v>79.73</v>
      </c>
      <c r="X697">
        <v>82</v>
      </c>
      <c r="Y697">
        <v>79.73</v>
      </c>
      <c r="Z697">
        <v>90</v>
      </c>
      <c r="AA697">
        <v>78.12</v>
      </c>
      <c r="AB697">
        <v>90</v>
      </c>
      <c r="AC697" s="1">
        <f>(Table2[[#This Row],[Close Price]]/Table2[[#This Row],[Day Low]])-1</f>
        <v>1.4172833312429356E-2</v>
      </c>
      <c r="AD697" s="1">
        <f>(Table2[[#This Row],[Day High]]/Table2[[#This Row],[Close Price]])-1</f>
        <v>1.4098441751174917E-2</v>
      </c>
      <c r="AE697" s="1">
        <f>(Table2[[#This Row],[Close Price]]/Table2[[#This Row],[Current Week Low]])-1</f>
        <v>1.4172833312429356E-2</v>
      </c>
      <c r="AF697" s="1">
        <f>(Table2[[#This Row],[Current Week High]]/Table2[[#This Row],[Close Price]])-1</f>
        <v>0.11303487509275301</v>
      </c>
      <c r="AG697" s="1">
        <f>(Table2[[#This Row],[Close Price]]/Table2[[#This Row],[Current Month Low]])-1</f>
        <v>3.5074244751664096E-2</v>
      </c>
      <c r="AH697" s="1">
        <f>(Table2[[#This Row],[Current Month High]]/Table2[[#This Row],[Close Price]])-1</f>
        <v>0.11303487509275301</v>
      </c>
      <c r="AI697">
        <v>48.404650012367</v>
      </c>
      <c r="AJ697">
        <v>29.272581934452401</v>
      </c>
      <c r="AK697" t="str">
        <f>IF(AND(Table2[[#This Row],[20D EMA]]&gt;Table2[[#This Row],[50D EMA]],Table2[[#This Row],[50D EMA]]&gt;Table2[[#This Row],[200D EMA]]),"Uptrend","Downtrend/NoTrend")</f>
        <v>Downtrend/NoTrend</v>
      </c>
      <c r="AL697">
        <v>-0.02</v>
      </c>
      <c r="AM697" t="s">
        <v>3190</v>
      </c>
      <c r="AN697">
        <v>-4.04</v>
      </c>
      <c r="AO697" t="s">
        <v>3190</v>
      </c>
      <c r="AP697">
        <v>-2.0508727578683002E-2</v>
      </c>
      <c r="AQ697">
        <f>(Table2[[#This Row],[Sharpe Ratio]]-AVERAGE(Table2[Sharpe Ratio]))/_xlfn.STDEV.P(Table2[Sharpe Ratio])</f>
        <v>-1.0111403574296371</v>
      </c>
      <c r="AR6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7">
        <f>_xlfn.RANK.AVG(Table2[[#This Row],[1Y Return vs Nifty Z-Score]],Table2[1Y Return vs Nifty Z-Score])</f>
        <v>654</v>
      </c>
      <c r="AT697">
        <f>_xlfn.RANK.AVG(Table2[[#This Row],[6M Return vs Nifty Z-Score]],Table2[6M Return vs Nifty Z-Score])</f>
        <v>645</v>
      </c>
      <c r="AU697">
        <f>_xlfn.RANK.AVG(Table2[[#This Row],[Sharpe Ratio Z-Score]],Table2[Sharpe Ratio Z-Score])</f>
        <v>623</v>
      </c>
      <c r="AV697">
        <f>(Table2[[#This Row],[Rank 1Y]]+Table2[[#This Row],[Rank 6M]]+Table2[[#This Row],[Rank Sharpe]])/3</f>
        <v>640.66666666666663</v>
      </c>
    </row>
    <row r="698" spans="1:48" x14ac:dyDescent="0.3">
      <c r="A698" t="s">
        <v>1941</v>
      </c>
      <c r="B698" t="s">
        <v>1942</v>
      </c>
      <c r="C698" t="s">
        <v>3147</v>
      </c>
      <c r="D698" t="s">
        <v>234</v>
      </c>
      <c r="E698">
        <v>3668.8518726299999</v>
      </c>
      <c r="F698">
        <v>434.35</v>
      </c>
      <c r="G698">
        <v>-36.948022994133098</v>
      </c>
      <c r="H698">
        <f>(Table2[[#This Row],[1Y Return vs Nifty]]-AVERAGE(Table2[1Y Return vs Nifty]))/_xlfn.STDEV.P(Table2[1Y Return vs Nifty])</f>
        <v>-1.0368257886292367</v>
      </c>
      <c r="I698">
        <v>-8.9686717383190793</v>
      </c>
      <c r="J698">
        <f>(Table2[[#This Row],[1M Return vs Nifty]]-AVERAGE(Table2[1M Return vs Nifty]))/_xlfn.STDEV.P(Table2[1M Return vs Nifty])</f>
        <v>-1.0047776785933382</v>
      </c>
      <c r="K698">
        <v>-35.355517027486698</v>
      </c>
      <c r="L698">
        <f>(Table2[[#This Row],[6M Return vs Nifty]]-AVERAGE(Table2[6M Return vs Nifty]))/_xlfn.STDEV.P(Table2[6M Return vs Nifty])</f>
        <v>-1.3894391513324473</v>
      </c>
      <c r="M698">
        <v>-2.8833769374604601</v>
      </c>
      <c r="N698">
        <f>(Table2[[#This Row],[1W Return vs Nifty]]-AVERAGE(Table2[1W Return vs Nifty]))/_xlfn.STDEV.P(Table2[1W Return vs Nifty])</f>
        <v>-0.66498464861195239</v>
      </c>
      <c r="O698">
        <v>454.95</v>
      </c>
      <c r="P698">
        <v>470.84309032992797</v>
      </c>
      <c r="Q698">
        <v>494.06363470441102</v>
      </c>
      <c r="R698">
        <v>25.490600168484601</v>
      </c>
      <c r="S698" s="1">
        <f>(Table2[[#This Row],[Close Price]]-Table2[[#This Row],[20D EMA]])/Table2[[#This Row],[20D EMA]]</f>
        <v>-4.5279701066051142E-2</v>
      </c>
      <c r="T698" s="1">
        <f>(Table2[[#This Row],[Close Price]]-Table2[[#This Row],[50D EMA]])/Table2[[#This Row],[50D EMA]]</f>
        <v>-7.7505842348364093E-2</v>
      </c>
      <c r="U698" s="1">
        <f>(Table2[[#This Row],[Close Price]]-Table2[[#This Row],[200D EMA]])/Table2[[#This Row],[200D EMA]]</f>
        <v>-0.12086223415357525</v>
      </c>
      <c r="V698">
        <v>1.1565552979884799</v>
      </c>
      <c r="W698">
        <v>432</v>
      </c>
      <c r="X698">
        <v>439.65</v>
      </c>
      <c r="Y698">
        <v>432</v>
      </c>
      <c r="Z698">
        <v>452</v>
      </c>
      <c r="AA698">
        <v>432</v>
      </c>
      <c r="AB698">
        <v>481.65</v>
      </c>
      <c r="AC698" s="1">
        <f>(Table2[[#This Row],[Close Price]]/Table2[[#This Row],[Day Low]])-1</f>
        <v>5.439814814814925E-3</v>
      </c>
      <c r="AD698" s="1">
        <f>(Table2[[#This Row],[Day High]]/Table2[[#This Row],[Close Price]])-1</f>
        <v>1.2202141130424726E-2</v>
      </c>
      <c r="AE698" s="1">
        <f>(Table2[[#This Row],[Close Price]]/Table2[[#This Row],[Current Week Low]])-1</f>
        <v>5.439814814814925E-3</v>
      </c>
      <c r="AF698" s="1">
        <f>(Table2[[#This Row],[Current Week High]]/Table2[[#This Row],[Close Price]])-1</f>
        <v>4.0635432255093695E-2</v>
      </c>
      <c r="AG698" s="1">
        <f>(Table2[[#This Row],[Close Price]]/Table2[[#This Row],[Current Month Low]])-1</f>
        <v>5.439814814814925E-3</v>
      </c>
      <c r="AH698" s="1">
        <f>(Table2[[#This Row],[Current Month High]]/Table2[[#This Row],[Close Price]])-1</f>
        <v>0.10889835386209268</v>
      </c>
      <c r="AI698">
        <v>60.930125474847401</v>
      </c>
      <c r="AJ698">
        <v>0.54398148148149195</v>
      </c>
      <c r="AK698" t="str">
        <f>IF(AND(Table2[[#This Row],[20D EMA]]&gt;Table2[[#This Row],[50D EMA]],Table2[[#This Row],[50D EMA]]&gt;Table2[[#This Row],[200D EMA]]),"Uptrend","Downtrend/NoTrend")</f>
        <v>Downtrend/NoTrend</v>
      </c>
      <c r="AL698">
        <v>-0.14000000000000001</v>
      </c>
      <c r="AM698" t="s">
        <v>3190</v>
      </c>
      <c r="AN698">
        <v>-5.56</v>
      </c>
      <c r="AO698" t="s">
        <v>3190</v>
      </c>
      <c r="AQ698">
        <f>(Table2[[#This Row],[Sharpe Ratio]]-AVERAGE(Table2[Sharpe Ratio]))/_xlfn.STDEV.P(Table2[Sharpe Ratio])</f>
        <v>-0.77082524510946515</v>
      </c>
      <c r="AR6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8">
        <f>_xlfn.RANK.AVG(Table2[[#This Row],[1Y Return vs Nifty Z-Score]],Table2[1Y Return vs Nifty Z-Score])</f>
        <v>666</v>
      </c>
      <c r="AT698">
        <f>_xlfn.RANK.AVG(Table2[[#This Row],[6M Return vs Nifty Z-Score]],Table2[6M Return vs Nifty Z-Score])</f>
        <v>713</v>
      </c>
      <c r="AU698">
        <f>_xlfn.RANK.AVG(Table2[[#This Row],[Sharpe Ratio Z-Score]],Table2[Sharpe Ratio Z-Score])</f>
        <v>548.5</v>
      </c>
      <c r="AV698">
        <f>(Table2[[#This Row],[Rank 1Y]]+Table2[[#This Row],[Rank 6M]]+Table2[[#This Row],[Rank Sharpe]])/3</f>
        <v>642.5</v>
      </c>
    </row>
    <row r="699" spans="1:48" x14ac:dyDescent="0.3">
      <c r="A699" t="s">
        <v>112</v>
      </c>
      <c r="B699" t="s">
        <v>113</v>
      </c>
      <c r="C699" t="s">
        <v>3157</v>
      </c>
      <c r="D699" t="s">
        <v>114</v>
      </c>
      <c r="E699">
        <v>266000.15620636003</v>
      </c>
      <c r="F699">
        <v>3986.7</v>
      </c>
      <c r="G699">
        <v>-21.3229510437864</v>
      </c>
      <c r="H699">
        <f>(Table2[[#This Row],[1Y Return vs Nifty]]-AVERAGE(Table2[1Y Return vs Nifty]))/_xlfn.STDEV.P(Table2[1Y Return vs Nifty])</f>
        <v>-0.77059745586647344</v>
      </c>
      <c r="I699">
        <v>-19.8284846699461</v>
      </c>
      <c r="J699">
        <f>(Table2[[#This Row],[1M Return vs Nifty]]-AVERAGE(Table2[1M Return vs Nifty]))/_xlfn.STDEV.P(Table2[1M Return vs Nifty])</f>
        <v>-2.2546489304513835</v>
      </c>
      <c r="K699">
        <v>-26.8344716600702</v>
      </c>
      <c r="L699">
        <f>(Table2[[#This Row],[6M Return vs Nifty]]-AVERAGE(Table2[6M Return vs Nifty]))/_xlfn.STDEV.P(Table2[6M Return vs Nifty])</f>
        <v>-1.118801697356393</v>
      </c>
      <c r="M699">
        <v>-10.701320312998099</v>
      </c>
      <c r="N699">
        <f>(Table2[[#This Row],[1W Return vs Nifty]]-AVERAGE(Table2[1W Return vs Nifty]))/_xlfn.STDEV.P(Table2[1W Return vs Nifty])</f>
        <v>-2.3868955181547218</v>
      </c>
      <c r="O699">
        <v>4591.3599999999997</v>
      </c>
      <c r="P699">
        <v>4825.4015278616498</v>
      </c>
      <c r="Q699">
        <v>4606.0233571016397</v>
      </c>
      <c r="R699">
        <v>15.0508441665401</v>
      </c>
      <c r="S699" s="1">
        <f>(Table2[[#This Row],[Close Price]]-Table2[[#This Row],[20D EMA]])/Table2[[#This Row],[20D EMA]]</f>
        <v>-0.13169518399776969</v>
      </c>
      <c r="T699" s="1">
        <f>(Table2[[#This Row],[Close Price]]-Table2[[#This Row],[50D EMA]])/Table2[[#This Row],[50D EMA]]</f>
        <v>-0.17380968672120348</v>
      </c>
      <c r="U699" s="1">
        <f>(Table2[[#This Row],[Close Price]]-Table2[[#This Row],[200D EMA]])/Table2[[#This Row],[200D EMA]]</f>
        <v>-0.13445944778954655</v>
      </c>
      <c r="V699">
        <v>2.3760101242202798</v>
      </c>
      <c r="W699">
        <v>3975.1</v>
      </c>
      <c r="X699">
        <v>4114</v>
      </c>
      <c r="Y699">
        <v>3975.1</v>
      </c>
      <c r="Z699">
        <v>4299</v>
      </c>
      <c r="AA699">
        <v>3975.1</v>
      </c>
      <c r="AB699">
        <v>5138</v>
      </c>
      <c r="AC699" s="1">
        <f>(Table2[[#This Row],[Close Price]]/Table2[[#This Row],[Day Low]])-1</f>
        <v>2.9181655807399842E-3</v>
      </c>
      <c r="AD699" s="1">
        <f>(Table2[[#This Row],[Day High]]/Table2[[#This Row],[Close Price]])-1</f>
        <v>3.1931171144053971E-2</v>
      </c>
      <c r="AE699" s="1">
        <f>(Table2[[#This Row],[Close Price]]/Table2[[#This Row],[Current Week Low]])-1</f>
        <v>2.9181655807399842E-3</v>
      </c>
      <c r="AF699" s="1">
        <f>(Table2[[#This Row],[Current Week High]]/Table2[[#This Row],[Close Price]])-1</f>
        <v>7.8335465422529893E-2</v>
      </c>
      <c r="AG699" s="1">
        <f>(Table2[[#This Row],[Close Price]]/Table2[[#This Row],[Current Month Low]])-1</f>
        <v>2.9181655807399842E-3</v>
      </c>
      <c r="AH699" s="1">
        <f>(Table2[[#This Row],[Current Month High]]/Table2[[#This Row],[Close Price]])-1</f>
        <v>0.28878521082599651</v>
      </c>
      <c r="AI699">
        <v>37.578699174755997</v>
      </c>
      <c r="AJ699">
        <v>10.129834254143599</v>
      </c>
      <c r="AK699" t="str">
        <f>IF(AND(Table2[[#This Row],[20D EMA]]&gt;Table2[[#This Row],[50D EMA]],Table2[[#This Row],[50D EMA]]&gt;Table2[[#This Row],[200D EMA]]),"Uptrend","Downtrend/NoTrend")</f>
        <v>Downtrend/NoTrend</v>
      </c>
      <c r="AL699">
        <v>-0.21</v>
      </c>
      <c r="AM699" t="s">
        <v>3190</v>
      </c>
      <c r="AN699">
        <v>-19.53</v>
      </c>
      <c r="AO699" t="s">
        <v>3190</v>
      </c>
      <c r="AP699">
        <v>-5.1176719705697003E-2</v>
      </c>
      <c r="AQ699">
        <f>(Table2[[#This Row],[Sharpe Ratio]]-AVERAGE(Table2[Sharpe Ratio]))/_xlfn.STDEV.P(Table2[Sharpe Ratio])</f>
        <v>-1.3704986815558968</v>
      </c>
      <c r="AR6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699">
        <f>_xlfn.RANK.AVG(Table2[[#This Row],[1Y Return vs Nifty Z-Score]],Table2[1Y Return vs Nifty Z-Score])</f>
        <v>579</v>
      </c>
      <c r="AT699">
        <f>_xlfn.RANK.AVG(Table2[[#This Row],[6M Return vs Nifty Z-Score]],Table2[6M Return vs Nifty Z-Score])</f>
        <v>681</v>
      </c>
      <c r="AU699">
        <f>_xlfn.RANK.AVG(Table2[[#This Row],[Sharpe Ratio Z-Score]],Table2[Sharpe Ratio Z-Score])</f>
        <v>673</v>
      </c>
      <c r="AV699">
        <f>(Table2[[#This Row],[Rank 1Y]]+Table2[[#This Row],[Rank 6M]]+Table2[[#This Row],[Rank Sharpe]])/3</f>
        <v>644.33333333333337</v>
      </c>
    </row>
    <row r="700" spans="1:48" x14ac:dyDescent="0.3">
      <c r="A700" t="s">
        <v>1979</v>
      </c>
      <c r="B700" t="s">
        <v>1980</v>
      </c>
      <c r="C700" t="s">
        <v>3162</v>
      </c>
      <c r="D700" t="s">
        <v>1981</v>
      </c>
      <c r="E700">
        <v>3543.7492090000001</v>
      </c>
      <c r="F700">
        <v>19.850000000000001</v>
      </c>
      <c r="G700">
        <v>-25.586622256820501</v>
      </c>
      <c r="H700">
        <f>(Table2[[#This Row],[1Y Return vs Nifty]]-AVERAGE(Table2[1Y Return vs Nifty]))/_xlfn.STDEV.P(Table2[1Y Return vs Nifty])</f>
        <v>-0.84324416636494703</v>
      </c>
      <c r="I700">
        <v>-4.1227201239865199</v>
      </c>
      <c r="J700">
        <f>(Table2[[#This Row],[1M Return vs Nifty]]-AVERAGE(Table2[1M Return vs Nifty]))/_xlfn.STDEV.P(Table2[1M Return vs Nifty])</f>
        <v>-0.44705024361974904</v>
      </c>
      <c r="K700">
        <v>-22.766996646268101</v>
      </c>
      <c r="L700">
        <f>(Table2[[#This Row],[6M Return vs Nifty]]-AVERAGE(Table2[6M Return vs Nifty]))/_xlfn.STDEV.P(Table2[6M Return vs Nifty])</f>
        <v>-0.98961436946632098</v>
      </c>
      <c r="M700">
        <v>0.54143124668275699</v>
      </c>
      <c r="N700">
        <f>(Table2[[#This Row],[1W Return vs Nifty]]-AVERAGE(Table2[1W Return vs Nifty]))/_xlfn.STDEV.P(Table2[1W Return vs Nifty])</f>
        <v>8.933322695972748E-2</v>
      </c>
      <c r="O700">
        <v>20.34</v>
      </c>
      <c r="P700">
        <v>20.833473613437398</v>
      </c>
      <c r="Q700">
        <v>21.114842939899098</v>
      </c>
      <c r="R700">
        <v>43.173280828820303</v>
      </c>
      <c r="S700" s="1">
        <f>(Table2[[#This Row],[Close Price]]-Table2[[#This Row],[20D EMA]])/Table2[[#This Row],[20D EMA]]</f>
        <v>-2.4090462143559411E-2</v>
      </c>
      <c r="T700" s="1">
        <f>(Table2[[#This Row],[Close Price]]-Table2[[#This Row],[50D EMA]])/Table2[[#This Row],[50D EMA]]</f>
        <v>-4.7206415583192309E-2</v>
      </c>
      <c r="U700" s="1">
        <f>(Table2[[#This Row],[Close Price]]-Table2[[#This Row],[200D EMA]])/Table2[[#This Row],[200D EMA]]</f>
        <v>-5.9903023834907164E-2</v>
      </c>
      <c r="V700">
        <v>0.64410697245517401</v>
      </c>
      <c r="W700">
        <v>19.510000000000002</v>
      </c>
      <c r="X700">
        <v>19.97</v>
      </c>
      <c r="Y700">
        <v>19.510000000000002</v>
      </c>
      <c r="Z700">
        <v>21.09</v>
      </c>
      <c r="AA700">
        <v>18.91</v>
      </c>
      <c r="AB700">
        <v>21.11</v>
      </c>
      <c r="AC700" s="1">
        <f>(Table2[[#This Row],[Close Price]]/Table2[[#This Row],[Day Low]])-1</f>
        <v>1.7426960533059921E-2</v>
      </c>
      <c r="AD700" s="1">
        <f>(Table2[[#This Row],[Day High]]/Table2[[#This Row],[Close Price]])-1</f>
        <v>6.0453400503777122E-3</v>
      </c>
      <c r="AE700" s="1">
        <f>(Table2[[#This Row],[Close Price]]/Table2[[#This Row],[Current Week Low]])-1</f>
        <v>1.7426960533059921E-2</v>
      </c>
      <c r="AF700" s="1">
        <f>(Table2[[#This Row],[Current Week High]]/Table2[[#This Row],[Close Price]])-1</f>
        <v>6.2468513853904284E-2</v>
      </c>
      <c r="AG700" s="1">
        <f>(Table2[[#This Row],[Close Price]]/Table2[[#This Row],[Current Month Low]])-1</f>
        <v>4.9709148598625186E-2</v>
      </c>
      <c r="AH700" s="1">
        <f>(Table2[[#This Row],[Current Month High]]/Table2[[#This Row],[Close Price]])-1</f>
        <v>6.3476070528967199E-2</v>
      </c>
      <c r="AI700">
        <v>40.806045340050296</v>
      </c>
      <c r="AJ700">
        <v>16.764705882352899</v>
      </c>
      <c r="AK700" t="str">
        <f>IF(AND(Table2[[#This Row],[20D EMA]]&gt;Table2[[#This Row],[50D EMA]],Table2[[#This Row],[50D EMA]]&gt;Table2[[#This Row],[200D EMA]]),"Uptrend","Downtrend/NoTrend")</f>
        <v>Downtrend/NoTrend</v>
      </c>
      <c r="AL700">
        <v>-0.2</v>
      </c>
      <c r="AM700" t="s">
        <v>3190</v>
      </c>
      <c r="AN700">
        <v>-5.07</v>
      </c>
      <c r="AO700" t="s">
        <v>3190</v>
      </c>
      <c r="AP700">
        <v>-5.1146830208617003E-2</v>
      </c>
      <c r="AQ700">
        <f>(Table2[[#This Row],[Sharpe Ratio]]-AVERAGE(Table2[Sharpe Ratio]))/_xlfn.STDEV.P(Table2[Sharpe Ratio])</f>
        <v>-1.3701484454029995</v>
      </c>
      <c r="AR7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0">
        <f>_xlfn.RANK.AVG(Table2[[#This Row],[1Y Return vs Nifty Z-Score]],Table2[1Y Return vs Nifty Z-Score])</f>
        <v>607</v>
      </c>
      <c r="AT700">
        <f>_xlfn.RANK.AVG(Table2[[#This Row],[6M Return vs Nifty Z-Score]],Table2[6M Return vs Nifty Z-Score])</f>
        <v>654</v>
      </c>
      <c r="AU700">
        <f>_xlfn.RANK.AVG(Table2[[#This Row],[Sharpe Ratio Z-Score]],Table2[Sharpe Ratio Z-Score])</f>
        <v>672</v>
      </c>
      <c r="AV700">
        <f>(Table2[[#This Row],[Rank 1Y]]+Table2[[#This Row],[Rank 6M]]+Table2[[#This Row],[Rank Sharpe]])/3</f>
        <v>644.33333333333337</v>
      </c>
    </row>
    <row r="701" spans="1:48" x14ac:dyDescent="0.3">
      <c r="A701" t="s">
        <v>586</v>
      </c>
      <c r="B701" t="s">
        <v>587</v>
      </c>
      <c r="C701" t="s">
        <v>3153</v>
      </c>
      <c r="D701" t="s">
        <v>77</v>
      </c>
      <c r="E701">
        <v>34414.989921499997</v>
      </c>
      <c r="F701">
        <v>1852.15</v>
      </c>
      <c r="G701">
        <v>-43.319914023776498</v>
      </c>
      <c r="H701">
        <f>(Table2[[#This Row],[1Y Return vs Nifty]]-AVERAGE(Table2[1Y Return vs Nifty]))/_xlfn.STDEV.P(Table2[1Y Return vs Nifty])</f>
        <v>-1.1453934759178912</v>
      </c>
      <c r="I701">
        <v>2.7763485328650099</v>
      </c>
      <c r="J701">
        <f>(Table2[[#This Row],[1M Return vs Nifty]]-AVERAGE(Table2[1M Return vs Nifty]))/_xlfn.STDEV.P(Table2[1M Return vs Nifty])</f>
        <v>0.346973339759024</v>
      </c>
      <c r="K701">
        <v>-17.963484355582899</v>
      </c>
      <c r="L701">
        <f>(Table2[[#This Row],[6M Return vs Nifty]]-AVERAGE(Table2[6M Return vs Nifty]))/_xlfn.STDEV.P(Table2[6M Return vs Nifty])</f>
        <v>-0.83704971566635189</v>
      </c>
      <c r="M701">
        <v>-0.350610490943283</v>
      </c>
      <c r="N701">
        <f>(Table2[[#This Row],[1W Return vs Nifty]]-AVERAGE(Table2[1W Return vs Nifty]))/_xlfn.STDEV.P(Table2[1W Return vs Nifty])</f>
        <v>-0.1071399745359876</v>
      </c>
      <c r="O701">
        <v>1875.01</v>
      </c>
      <c r="P701">
        <v>1865.1206634881801</v>
      </c>
      <c r="Q701">
        <v>1912.63450923911</v>
      </c>
      <c r="R701">
        <v>36.385057797878801</v>
      </c>
      <c r="S701" s="1">
        <f>(Table2[[#This Row],[Close Price]]-Table2[[#This Row],[20D EMA]])/Table2[[#This Row],[20D EMA]]</f>
        <v>-1.2191934976346739E-2</v>
      </c>
      <c r="T701" s="1">
        <f>(Table2[[#This Row],[Close Price]]-Table2[[#This Row],[50D EMA]])/Table2[[#This Row],[50D EMA]]</f>
        <v>-6.9543294126193566E-3</v>
      </c>
      <c r="U701" s="1">
        <f>(Table2[[#This Row],[Close Price]]-Table2[[#This Row],[200D EMA]])/Table2[[#This Row],[200D EMA]]</f>
        <v>-3.1623663040134121E-2</v>
      </c>
      <c r="V701">
        <v>0.41676524481191302</v>
      </c>
      <c r="W701">
        <v>1815</v>
      </c>
      <c r="X701">
        <v>1859.8</v>
      </c>
      <c r="Y701">
        <v>1815</v>
      </c>
      <c r="Z701">
        <v>1918.4</v>
      </c>
      <c r="AA701">
        <v>1815</v>
      </c>
      <c r="AB701">
        <v>1982</v>
      </c>
      <c r="AC701" s="1">
        <f>(Table2[[#This Row],[Close Price]]/Table2[[#This Row],[Day Low]])-1</f>
        <v>2.0468319559228787E-2</v>
      </c>
      <c r="AD701" s="1">
        <f>(Table2[[#This Row],[Day High]]/Table2[[#This Row],[Close Price]])-1</f>
        <v>4.1303350160624142E-3</v>
      </c>
      <c r="AE701" s="1">
        <f>(Table2[[#This Row],[Close Price]]/Table2[[#This Row],[Current Week Low]])-1</f>
        <v>2.0468319559228787E-2</v>
      </c>
      <c r="AF701" s="1">
        <f>(Table2[[#This Row],[Current Week High]]/Table2[[#This Row],[Close Price]])-1</f>
        <v>3.5769241152174391E-2</v>
      </c>
      <c r="AG701" s="1">
        <f>(Table2[[#This Row],[Close Price]]/Table2[[#This Row],[Current Month Low]])-1</f>
        <v>2.0468319559228787E-2</v>
      </c>
      <c r="AH701" s="1">
        <f>(Table2[[#This Row],[Current Month High]]/Table2[[#This Row],[Close Price]])-1</f>
        <v>7.0107712658261878E-2</v>
      </c>
      <c r="AI701">
        <v>31.2366708959857</v>
      </c>
      <c r="AJ701">
        <v>12.1563521860239</v>
      </c>
      <c r="AK701" t="str">
        <f>IF(AND(Table2[[#This Row],[20D EMA]]&gt;Table2[[#This Row],[50D EMA]],Table2[[#This Row],[50D EMA]]&gt;Table2[[#This Row],[200D EMA]]),"Uptrend","Downtrend/NoTrend")</f>
        <v>Downtrend/NoTrend</v>
      </c>
      <c r="AL701">
        <v>0.04</v>
      </c>
      <c r="AM701" t="s">
        <v>3191</v>
      </c>
      <c r="AN701">
        <v>-5.34</v>
      </c>
      <c r="AO701" t="s">
        <v>3190</v>
      </c>
      <c r="AP701">
        <v>-3.3403958891292003E-2</v>
      </c>
      <c r="AQ701">
        <f>(Table2[[#This Row],[Sharpe Ratio]]-AVERAGE(Table2[Sharpe Ratio]))/_xlfn.STDEV.P(Table2[Sharpe Ratio])</f>
        <v>-1.1622428063453505</v>
      </c>
      <c r="AR7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1">
        <f>_xlfn.RANK.AVG(Table2[[#This Row],[1Y Return vs Nifty Z-Score]],Table2[1Y Return vs Nifty Z-Score])</f>
        <v>689</v>
      </c>
      <c r="AT701">
        <f>_xlfn.RANK.AVG(Table2[[#This Row],[6M Return vs Nifty Z-Score]],Table2[6M Return vs Nifty Z-Score])</f>
        <v>608</v>
      </c>
      <c r="AU701">
        <f>_xlfn.RANK.AVG(Table2[[#This Row],[Sharpe Ratio Z-Score]],Table2[Sharpe Ratio Z-Score])</f>
        <v>638</v>
      </c>
      <c r="AV701">
        <f>(Table2[[#This Row],[Rank 1Y]]+Table2[[#This Row],[Rank 6M]]+Table2[[#This Row],[Rank Sharpe]])/3</f>
        <v>645</v>
      </c>
    </row>
    <row r="702" spans="1:48" x14ac:dyDescent="0.3">
      <c r="A702" t="s">
        <v>1096</v>
      </c>
      <c r="B702" t="s">
        <v>1097</v>
      </c>
      <c r="C702" t="s">
        <v>3144</v>
      </c>
      <c r="D702" t="s">
        <v>21</v>
      </c>
      <c r="E702">
        <v>12016.879289439999</v>
      </c>
      <c r="F702">
        <v>796.25</v>
      </c>
      <c r="G702">
        <v>-31.171137050201001</v>
      </c>
      <c r="H702">
        <f>(Table2[[#This Row],[1Y Return vs Nifty]]-AVERAGE(Table2[1Y Return vs Nifty]))/_xlfn.STDEV.P(Table2[1Y Return vs Nifty])</f>
        <v>-0.93839611622190033</v>
      </c>
      <c r="I702">
        <v>2.0815442998472098</v>
      </c>
      <c r="J702">
        <f>(Table2[[#This Row],[1M Return vs Nifty]]-AVERAGE(Table2[1M Return vs Nifty]))/_xlfn.STDEV.P(Table2[1M Return vs Nifty])</f>
        <v>0.26700733647832842</v>
      </c>
      <c r="K702">
        <v>-14.558121518428999</v>
      </c>
      <c r="L702">
        <f>(Table2[[#This Row],[6M Return vs Nifty]]-AVERAGE(Table2[6M Return vs Nifty]))/_xlfn.STDEV.P(Table2[6M Return vs Nifty])</f>
        <v>-0.7288917739616676</v>
      </c>
      <c r="M702">
        <v>-4.84304758942911E-2</v>
      </c>
      <c r="N702">
        <f>(Table2[[#This Row],[1W Return vs Nifty]]-AVERAGE(Table2[1W Return vs Nifty]))/_xlfn.STDEV.P(Table2[1W Return vs Nifty])</f>
        <v>-4.0584484495018357E-2</v>
      </c>
      <c r="O702">
        <v>800.85</v>
      </c>
      <c r="P702">
        <v>802.73931001675203</v>
      </c>
      <c r="Q702">
        <v>824.18612147658496</v>
      </c>
      <c r="R702">
        <v>51.522458041545001</v>
      </c>
      <c r="S702" s="1">
        <f>(Table2[[#This Row],[Close Price]]-Table2[[#This Row],[20D EMA]])/Table2[[#This Row],[20D EMA]]</f>
        <v>-5.7438971093213744E-3</v>
      </c>
      <c r="T702" s="1">
        <f>(Table2[[#This Row],[Close Price]]-Table2[[#This Row],[50D EMA]])/Table2[[#This Row],[50D EMA]]</f>
        <v>-8.083956940661852E-3</v>
      </c>
      <c r="U702" s="1">
        <f>(Table2[[#This Row],[Close Price]]-Table2[[#This Row],[200D EMA]])/Table2[[#This Row],[200D EMA]]</f>
        <v>-3.3895403900438791E-2</v>
      </c>
      <c r="V702">
        <v>0.62814218129074895</v>
      </c>
      <c r="W702">
        <v>794</v>
      </c>
      <c r="X702">
        <v>804.7</v>
      </c>
      <c r="Y702">
        <v>793.35</v>
      </c>
      <c r="Z702">
        <v>809.8</v>
      </c>
      <c r="AA702">
        <v>778.3</v>
      </c>
      <c r="AB702">
        <v>813.4</v>
      </c>
      <c r="AC702" s="1">
        <f>(Table2[[#This Row],[Close Price]]/Table2[[#This Row],[Day Low]])-1</f>
        <v>2.8337531486146705E-3</v>
      </c>
      <c r="AD702" s="1">
        <f>(Table2[[#This Row],[Day High]]/Table2[[#This Row],[Close Price]])-1</f>
        <v>1.0612244897959311E-2</v>
      </c>
      <c r="AE702" s="1">
        <f>(Table2[[#This Row],[Close Price]]/Table2[[#This Row],[Current Week Low]])-1</f>
        <v>3.6553853910632483E-3</v>
      </c>
      <c r="AF702" s="1">
        <f>(Table2[[#This Row],[Current Week High]]/Table2[[#This Row],[Close Price]])-1</f>
        <v>1.7017268445839839E-2</v>
      </c>
      <c r="AG702" s="1">
        <f>(Table2[[#This Row],[Close Price]]/Table2[[#This Row],[Current Month Low]])-1</f>
        <v>2.3063086213542361E-2</v>
      </c>
      <c r="AH702" s="1">
        <f>(Table2[[#This Row],[Current Month High]]/Table2[[#This Row],[Close Price]])-1</f>
        <v>2.1538461538461506E-2</v>
      </c>
      <c r="AI702">
        <v>20.690737833594898</v>
      </c>
      <c r="AJ702">
        <v>7.4561403508771802</v>
      </c>
      <c r="AK702" t="str">
        <f>IF(AND(Table2[[#This Row],[20D EMA]]&gt;Table2[[#This Row],[50D EMA]],Table2[[#This Row],[50D EMA]]&gt;Table2[[#This Row],[200D EMA]]),"Uptrend","Downtrend/NoTrend")</f>
        <v>Downtrend/NoTrend</v>
      </c>
      <c r="AL702">
        <v>-0.05</v>
      </c>
      <c r="AM702" t="s">
        <v>3190</v>
      </c>
      <c r="AN702">
        <v>-1.1399999999999999</v>
      </c>
      <c r="AO702" t="s">
        <v>3190</v>
      </c>
      <c r="AP702">
        <v>-0.13008268851062901</v>
      </c>
      <c r="AQ702">
        <f>(Table2[[#This Row],[Sharpe Ratio]]-AVERAGE(Table2[Sharpe Ratio]))/_xlfn.STDEV.P(Table2[Sharpe Ratio])</f>
        <v>-2.2950951336438776</v>
      </c>
      <c r="AR7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2">
        <f>_xlfn.RANK.AVG(Table2[[#This Row],[1Y Return vs Nifty Z-Score]],Table2[1Y Return vs Nifty Z-Score])</f>
        <v>641</v>
      </c>
      <c r="AT702">
        <f>_xlfn.RANK.AVG(Table2[[#This Row],[6M Return vs Nifty Z-Score]],Table2[6M Return vs Nifty Z-Score])</f>
        <v>565</v>
      </c>
      <c r="AU702">
        <f>_xlfn.RANK.AVG(Table2[[#This Row],[Sharpe Ratio Z-Score]],Table2[Sharpe Ratio Z-Score])</f>
        <v>730</v>
      </c>
      <c r="AV702">
        <f>(Table2[[#This Row],[Rank 1Y]]+Table2[[#This Row],[Rank 6M]]+Table2[[#This Row],[Rank Sharpe]])/3</f>
        <v>645.33333333333337</v>
      </c>
    </row>
    <row r="703" spans="1:48" x14ac:dyDescent="0.3">
      <c r="A703" t="s">
        <v>1628</v>
      </c>
      <c r="B703" t="s">
        <v>1629</v>
      </c>
      <c r="C703" t="s">
        <v>3157</v>
      </c>
      <c r="D703" t="s">
        <v>859</v>
      </c>
      <c r="E703">
        <v>5677.6181400719997</v>
      </c>
      <c r="F703">
        <v>32</v>
      </c>
      <c r="G703">
        <v>-49.517311283700302</v>
      </c>
      <c r="H703">
        <f>(Table2[[#This Row],[1Y Return vs Nifty]]-AVERAGE(Table2[1Y Return vs Nifty]))/_xlfn.STDEV.P(Table2[1Y Return vs Nifty])</f>
        <v>-1.2509880450322703</v>
      </c>
      <c r="I703">
        <v>-20.769523055873702</v>
      </c>
      <c r="J703">
        <f>(Table2[[#This Row],[1M Return vs Nifty]]-AVERAGE(Table2[1M Return vs Nifty]))/_xlfn.STDEV.P(Table2[1M Return vs Nifty])</f>
        <v>-2.3629543711501295</v>
      </c>
      <c r="K703">
        <v>-41.003268248681501</v>
      </c>
      <c r="L703">
        <f>(Table2[[#This Row],[6M Return vs Nifty]]-AVERAGE(Table2[6M Return vs Nifty]))/_xlfn.STDEV.P(Table2[6M Return vs Nifty])</f>
        <v>-1.5688177305193503</v>
      </c>
      <c r="M703">
        <v>-6.7428097730159697</v>
      </c>
      <c r="N703">
        <f>(Table2[[#This Row],[1W Return vs Nifty]]-AVERAGE(Table2[1W Return vs Nifty]))/_xlfn.STDEV.P(Table2[1W Return vs Nifty])</f>
        <v>-1.515029095161335</v>
      </c>
      <c r="O703">
        <v>34.64</v>
      </c>
      <c r="P703">
        <v>37.2588198983212</v>
      </c>
      <c r="Q703">
        <v>41.127022189464498</v>
      </c>
      <c r="R703">
        <v>28.396641550171399</v>
      </c>
      <c r="S703" s="1">
        <f>(Table2[[#This Row],[Close Price]]-Table2[[#This Row],[20D EMA]])/Table2[[#This Row],[20D EMA]]</f>
        <v>-7.6212471131639745E-2</v>
      </c>
      <c r="T703" s="1">
        <f>(Table2[[#This Row],[Close Price]]-Table2[[#This Row],[50D EMA]])/Table2[[#This Row],[50D EMA]]</f>
        <v>-0.14114295387434292</v>
      </c>
      <c r="U703" s="1">
        <f>(Table2[[#This Row],[Close Price]]-Table2[[#This Row],[200D EMA]])/Table2[[#This Row],[200D EMA]]</f>
        <v>-0.22192275792344054</v>
      </c>
      <c r="V703">
        <v>0.64874847675571301</v>
      </c>
      <c r="W703">
        <v>31.56</v>
      </c>
      <c r="X703">
        <v>32.35</v>
      </c>
      <c r="Y703">
        <v>31.56</v>
      </c>
      <c r="Z703">
        <v>34.700000000000003</v>
      </c>
      <c r="AA703">
        <v>31.56</v>
      </c>
      <c r="AB703">
        <v>34.75</v>
      </c>
      <c r="AC703" s="1">
        <f>(Table2[[#This Row],[Close Price]]/Table2[[#This Row],[Day Low]])-1</f>
        <v>1.3941698352344822E-2</v>
      </c>
      <c r="AD703" s="1">
        <f>(Table2[[#This Row],[Day High]]/Table2[[#This Row],[Close Price]])-1</f>
        <v>1.0937500000000044E-2</v>
      </c>
      <c r="AE703" s="1">
        <f>(Table2[[#This Row],[Close Price]]/Table2[[#This Row],[Current Week Low]])-1</f>
        <v>1.3941698352344822E-2</v>
      </c>
      <c r="AF703" s="1">
        <f>(Table2[[#This Row],[Current Week High]]/Table2[[#This Row],[Close Price]])-1</f>
        <v>8.4375000000000089E-2</v>
      </c>
      <c r="AG703" s="1">
        <f>(Table2[[#This Row],[Close Price]]/Table2[[#This Row],[Current Month Low]])-1</f>
        <v>1.3941698352344822E-2</v>
      </c>
      <c r="AH703" s="1">
        <f>(Table2[[#This Row],[Current Month High]]/Table2[[#This Row],[Close Price]])-1</f>
        <v>8.59375E-2</v>
      </c>
      <c r="AI703">
        <v>68.75</v>
      </c>
      <c r="AJ703">
        <v>1.39416983523448</v>
      </c>
      <c r="AK703" t="str">
        <f>IF(AND(Table2[[#This Row],[20D EMA]]&gt;Table2[[#This Row],[50D EMA]],Table2[[#This Row],[50D EMA]]&gt;Table2[[#This Row],[200D EMA]]),"Uptrend","Downtrend/NoTrend")</f>
        <v>Downtrend/NoTrend</v>
      </c>
      <c r="AL703">
        <v>-0.24</v>
      </c>
      <c r="AM703" t="s">
        <v>3190</v>
      </c>
      <c r="AN703">
        <v>-5.88</v>
      </c>
      <c r="AO703" t="s">
        <v>3190</v>
      </c>
      <c r="AP703">
        <v>5.8146179354089996E-3</v>
      </c>
      <c r="AQ703">
        <f>(Table2[[#This Row],[Sharpe Ratio]]-AVERAGE(Table2[Sharpe Ratio]))/_xlfn.STDEV.P(Table2[Sharpe Ratio])</f>
        <v>-0.70269129789671303</v>
      </c>
      <c r="AR7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3">
        <f>_xlfn.RANK.AVG(Table2[[#This Row],[1Y Return vs Nifty Z-Score]],Table2[1Y Return vs Nifty Z-Score])</f>
        <v>708</v>
      </c>
      <c r="AT703">
        <f>_xlfn.RANK.AVG(Table2[[#This Row],[6M Return vs Nifty Z-Score]],Table2[6M Return vs Nifty Z-Score])</f>
        <v>723</v>
      </c>
      <c r="AU703">
        <f>_xlfn.RANK.AVG(Table2[[#This Row],[Sharpe Ratio Z-Score]],Table2[Sharpe Ratio Z-Score])</f>
        <v>508</v>
      </c>
      <c r="AV703">
        <f>(Table2[[#This Row],[Rank 1Y]]+Table2[[#This Row],[Rank 6M]]+Table2[[#This Row],[Rank Sharpe]])/3</f>
        <v>646.33333333333337</v>
      </c>
    </row>
    <row r="704" spans="1:48" x14ac:dyDescent="0.3">
      <c r="A704" t="s">
        <v>1830</v>
      </c>
      <c r="B704" t="s">
        <v>1831</v>
      </c>
      <c r="C704" t="s">
        <v>3156</v>
      </c>
      <c r="D704" t="s">
        <v>432</v>
      </c>
      <c r="E704">
        <v>4279.9490991760003</v>
      </c>
      <c r="F704">
        <v>86.01</v>
      </c>
      <c r="G704">
        <v>-31.046104518445699</v>
      </c>
      <c r="H704">
        <f>(Table2[[#This Row],[1Y Return vs Nifty]]-AVERAGE(Table2[1Y Return vs Nifty]))/_xlfn.STDEV.P(Table2[1Y Return vs Nifty])</f>
        <v>-0.93626574507378013</v>
      </c>
      <c r="I704">
        <v>-10.305439558690001</v>
      </c>
      <c r="J704">
        <f>(Table2[[#This Row],[1M Return vs Nifty]]-AVERAGE(Table2[1M Return vs Nifty]))/_xlfn.STDEV.P(Table2[1M Return vs Nifty])</f>
        <v>-1.1586281804030629</v>
      </c>
      <c r="K704">
        <v>-31.6224623725948</v>
      </c>
      <c r="L704">
        <f>(Table2[[#This Row],[6M Return vs Nifty]]-AVERAGE(Table2[6M Return vs Nifty]))/_xlfn.STDEV.P(Table2[6M Return vs Nifty])</f>
        <v>-1.2708733693432224</v>
      </c>
      <c r="M704">
        <v>-3.0946047893532702</v>
      </c>
      <c r="N704">
        <f>(Table2[[#This Row],[1W Return vs Nifty]]-AVERAGE(Table2[1W Return vs Nifty]))/_xlfn.STDEV.P(Table2[1W Return vs Nifty])</f>
        <v>-0.71150782186266526</v>
      </c>
      <c r="O704">
        <v>89.79</v>
      </c>
      <c r="P704">
        <v>94.523568809419302</v>
      </c>
      <c r="Q704">
        <v>98.698117198140906</v>
      </c>
      <c r="R704">
        <v>8.5000281120815409</v>
      </c>
      <c r="S704" s="1">
        <f>(Table2[[#This Row],[Close Price]]-Table2[[#This Row],[20D EMA]])/Table2[[#This Row],[20D EMA]]</f>
        <v>-4.2098229201470105E-2</v>
      </c>
      <c r="T704" s="1">
        <f>(Table2[[#This Row],[Close Price]]-Table2[[#This Row],[50D EMA]])/Table2[[#This Row],[50D EMA]]</f>
        <v>-9.0068211734414719E-2</v>
      </c>
      <c r="U704" s="1">
        <f>(Table2[[#This Row],[Close Price]]-Table2[[#This Row],[200D EMA]])/Table2[[#This Row],[200D EMA]]</f>
        <v>-0.12855480487706705</v>
      </c>
      <c r="V704">
        <v>0.75127066296310496</v>
      </c>
      <c r="W704">
        <v>83.57</v>
      </c>
      <c r="X704">
        <v>86.63</v>
      </c>
      <c r="Y704">
        <v>83.57</v>
      </c>
      <c r="Z704">
        <v>88.98</v>
      </c>
      <c r="AA704">
        <v>83.57</v>
      </c>
      <c r="AB704">
        <v>93</v>
      </c>
      <c r="AC704" s="1">
        <f>(Table2[[#This Row],[Close Price]]/Table2[[#This Row],[Day Low]])-1</f>
        <v>2.9197080291970989E-2</v>
      </c>
      <c r="AD704" s="1">
        <f>(Table2[[#This Row],[Day High]]/Table2[[#This Row],[Close Price]])-1</f>
        <v>7.2084641320775411E-3</v>
      </c>
      <c r="AE704" s="1">
        <f>(Table2[[#This Row],[Close Price]]/Table2[[#This Row],[Current Week Low]])-1</f>
        <v>2.9197080291970989E-2</v>
      </c>
      <c r="AF704" s="1">
        <f>(Table2[[#This Row],[Current Week High]]/Table2[[#This Row],[Close Price]])-1</f>
        <v>3.4530868503662271E-2</v>
      </c>
      <c r="AG704" s="1">
        <f>(Table2[[#This Row],[Close Price]]/Table2[[#This Row],[Current Month Low]])-1</f>
        <v>2.9197080291970989E-2</v>
      </c>
      <c r="AH704" s="1">
        <f>(Table2[[#This Row],[Current Month High]]/Table2[[#This Row],[Close Price]])-1</f>
        <v>8.1269619811649818E-2</v>
      </c>
      <c r="AI704">
        <v>41.320776653877402</v>
      </c>
      <c r="AJ704">
        <v>2.91970802919709</v>
      </c>
      <c r="AK704" t="str">
        <f>IF(AND(Table2[[#This Row],[20D EMA]]&gt;Table2[[#This Row],[50D EMA]],Table2[[#This Row],[50D EMA]]&gt;Table2[[#This Row],[200D EMA]]),"Uptrend","Downtrend/NoTrend")</f>
        <v>Downtrend/NoTrend</v>
      </c>
      <c r="AL704">
        <v>-0.19</v>
      </c>
      <c r="AM704" t="s">
        <v>3190</v>
      </c>
      <c r="AN704">
        <v>-6.96</v>
      </c>
      <c r="AO704" t="s">
        <v>3190</v>
      </c>
      <c r="AP704">
        <v>-1.2931650515660999E-2</v>
      </c>
      <c r="AQ704">
        <f>(Table2[[#This Row],[Sharpe Ratio]]-AVERAGE(Table2[Sharpe Ratio]))/_xlfn.STDEV.P(Table2[Sharpe Ratio])</f>
        <v>-0.92235444331220651</v>
      </c>
      <c r="AR7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4">
        <f>_xlfn.RANK.AVG(Table2[[#This Row],[1Y Return vs Nifty Z-Score]],Table2[1Y Return vs Nifty Z-Score])</f>
        <v>640</v>
      </c>
      <c r="AT704">
        <f>_xlfn.RANK.AVG(Table2[[#This Row],[6M Return vs Nifty Z-Score]],Table2[6M Return vs Nifty Z-Score])</f>
        <v>701</v>
      </c>
      <c r="AU704">
        <f>_xlfn.RANK.AVG(Table2[[#This Row],[Sharpe Ratio Z-Score]],Table2[Sharpe Ratio Z-Score])</f>
        <v>605</v>
      </c>
      <c r="AV704">
        <f>(Table2[[#This Row],[Rank 1Y]]+Table2[[#This Row],[Rank 6M]]+Table2[[#This Row],[Rank Sharpe]])/3</f>
        <v>648.66666666666663</v>
      </c>
    </row>
    <row r="705" spans="1:48" x14ac:dyDescent="0.3">
      <c r="A705" t="s">
        <v>1743</v>
      </c>
      <c r="B705" t="s">
        <v>1744</v>
      </c>
      <c r="C705" t="s">
        <v>3145</v>
      </c>
      <c r="D705" t="s">
        <v>412</v>
      </c>
      <c r="E705">
        <v>4707.6627135700001</v>
      </c>
      <c r="F705">
        <v>43.23</v>
      </c>
      <c r="G705">
        <v>-47.3891394670284</v>
      </c>
      <c r="H705">
        <f>(Table2[[#This Row],[1Y Return vs Nifty]]-AVERAGE(Table2[1Y Return vs Nifty]))/_xlfn.STDEV.P(Table2[1Y Return vs Nifty])</f>
        <v>-1.2147271153939472</v>
      </c>
      <c r="I705">
        <v>-8.8026379937606603</v>
      </c>
      <c r="J705">
        <f>(Table2[[#This Row],[1M Return vs Nifty]]-AVERAGE(Table2[1M Return vs Nifty]))/_xlfn.STDEV.P(Table2[1M Return vs Nifty])</f>
        <v>-0.98566861976622455</v>
      </c>
      <c r="K705">
        <v>-30.729759383055601</v>
      </c>
      <c r="L705">
        <f>(Table2[[#This Row],[6M Return vs Nifty]]-AVERAGE(Table2[6M Return vs Nifty]))/_xlfn.STDEV.P(Table2[6M Return vs Nifty])</f>
        <v>-1.242520173951311</v>
      </c>
      <c r="M705">
        <v>-4.6440673098351102</v>
      </c>
      <c r="N705">
        <f>(Table2[[#This Row],[1W Return vs Nifty]]-AVERAGE(Table2[1W Return vs Nifty]))/_xlfn.STDEV.P(Table2[1W Return vs Nifty])</f>
        <v>-1.0527786942400614</v>
      </c>
      <c r="O705">
        <v>45.17</v>
      </c>
      <c r="P705">
        <v>46.910379173039999</v>
      </c>
      <c r="Q705">
        <v>50.0870009107866</v>
      </c>
      <c r="R705">
        <v>17.584776242286601</v>
      </c>
      <c r="S705" s="1">
        <f>(Table2[[#This Row],[Close Price]]-Table2[[#This Row],[20D EMA]])/Table2[[#This Row],[20D EMA]]</f>
        <v>-4.2948859862740864E-2</v>
      </c>
      <c r="T705" s="1">
        <f>(Table2[[#This Row],[Close Price]]-Table2[[#This Row],[50D EMA]])/Table2[[#This Row],[50D EMA]]</f>
        <v>-7.845554092547527E-2</v>
      </c>
      <c r="U705" s="1">
        <f>(Table2[[#This Row],[Close Price]]-Table2[[#This Row],[200D EMA]])/Table2[[#This Row],[200D EMA]]</f>
        <v>-0.1369018065785188</v>
      </c>
      <c r="V705">
        <v>0.86621765761835801</v>
      </c>
      <c r="W705">
        <v>42.18</v>
      </c>
      <c r="X705">
        <v>43.59</v>
      </c>
      <c r="Y705">
        <v>42.18</v>
      </c>
      <c r="Z705">
        <v>45.74</v>
      </c>
      <c r="AA705">
        <v>42.18</v>
      </c>
      <c r="AB705">
        <v>46.39</v>
      </c>
      <c r="AC705" s="1">
        <f>(Table2[[#This Row],[Close Price]]/Table2[[#This Row],[Day Low]])-1</f>
        <v>2.4893314366998487E-2</v>
      </c>
      <c r="AD705" s="1">
        <f>(Table2[[#This Row],[Day High]]/Table2[[#This Row],[Close Price]])-1</f>
        <v>8.3275503122832717E-3</v>
      </c>
      <c r="AE705" s="1">
        <f>(Table2[[#This Row],[Close Price]]/Table2[[#This Row],[Current Week Low]])-1</f>
        <v>2.4893314366998487E-2</v>
      </c>
      <c r="AF705" s="1">
        <f>(Table2[[#This Row],[Current Week High]]/Table2[[#This Row],[Close Price]])-1</f>
        <v>5.8061531343974293E-2</v>
      </c>
      <c r="AG705" s="1">
        <f>(Table2[[#This Row],[Close Price]]/Table2[[#This Row],[Current Month Low]])-1</f>
        <v>2.4893314366998487E-2</v>
      </c>
      <c r="AH705" s="1">
        <f>(Table2[[#This Row],[Current Month High]]/Table2[[#This Row],[Close Price]])-1</f>
        <v>7.309738607448546E-2</v>
      </c>
      <c r="AI705">
        <v>57.992135091371701</v>
      </c>
      <c r="AJ705">
        <v>2.4893314366998398</v>
      </c>
      <c r="AK705" t="str">
        <f>IF(AND(Table2[[#This Row],[20D EMA]]&gt;Table2[[#This Row],[50D EMA]],Table2[[#This Row],[50D EMA]]&gt;Table2[[#This Row],[200D EMA]]),"Uptrend","Downtrend/NoTrend")</f>
        <v>Downtrend/NoTrend</v>
      </c>
      <c r="AL705">
        <v>-0.15</v>
      </c>
      <c r="AM705" t="s">
        <v>3190</v>
      </c>
      <c r="AN705">
        <v>-5.65</v>
      </c>
      <c r="AO705" t="s">
        <v>3190</v>
      </c>
      <c r="AQ705">
        <f>(Table2[[#This Row],[Sharpe Ratio]]-AVERAGE(Table2[Sharpe Ratio]))/_xlfn.STDEV.P(Table2[Sharpe Ratio])</f>
        <v>-0.77082524510946515</v>
      </c>
      <c r="AR7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5">
        <f>_xlfn.RANK.AVG(Table2[[#This Row],[1Y Return vs Nifty Z-Score]],Table2[1Y Return vs Nifty Z-Score])</f>
        <v>702</v>
      </c>
      <c r="AT705">
        <f>_xlfn.RANK.AVG(Table2[[#This Row],[6M Return vs Nifty Z-Score]],Table2[6M Return vs Nifty Z-Score])</f>
        <v>697</v>
      </c>
      <c r="AU705">
        <f>_xlfn.RANK.AVG(Table2[[#This Row],[Sharpe Ratio Z-Score]],Table2[Sharpe Ratio Z-Score])</f>
        <v>548.5</v>
      </c>
      <c r="AV705">
        <f>(Table2[[#This Row],[Rank 1Y]]+Table2[[#This Row],[Rank 6M]]+Table2[[#This Row],[Rank Sharpe]])/3</f>
        <v>649.16666666666663</v>
      </c>
    </row>
    <row r="706" spans="1:48" x14ac:dyDescent="0.3">
      <c r="A706" t="s">
        <v>684</v>
      </c>
      <c r="B706" t="s">
        <v>685</v>
      </c>
      <c r="C706" t="s">
        <v>3149</v>
      </c>
      <c r="D706" t="s">
        <v>51</v>
      </c>
      <c r="E706">
        <v>27013.516261695</v>
      </c>
      <c r="F706">
        <v>1650.1</v>
      </c>
      <c r="G706">
        <v>-23.825521054094899</v>
      </c>
      <c r="H706">
        <f>(Table2[[#This Row],[1Y Return vs Nifty]]-AVERAGE(Table2[1Y Return vs Nifty]))/_xlfn.STDEV.P(Table2[1Y Return vs Nifty])</f>
        <v>-0.81323758217013109</v>
      </c>
      <c r="I706">
        <v>-10.0414711066548</v>
      </c>
      <c r="J706">
        <f>(Table2[[#This Row],[1M Return vs Nifty]]-AVERAGE(Table2[1M Return vs Nifty]))/_xlfn.STDEV.P(Table2[1M Return vs Nifty])</f>
        <v>-1.1282476773802694</v>
      </c>
      <c r="K706">
        <v>-19.4723922481725</v>
      </c>
      <c r="L706">
        <f>(Table2[[#This Row],[6M Return vs Nifty]]-AVERAGE(Table2[6M Return vs Nifty]))/_xlfn.STDEV.P(Table2[6M Return vs Nifty])</f>
        <v>-0.88497423346042126</v>
      </c>
      <c r="M706">
        <v>-3.5603251935982598</v>
      </c>
      <c r="N706">
        <f>(Table2[[#This Row],[1W Return vs Nifty]]-AVERAGE(Table2[1W Return vs Nifty]))/_xlfn.STDEV.P(Table2[1W Return vs Nifty])</f>
        <v>-0.8140832675670352</v>
      </c>
      <c r="O706">
        <v>1732.02</v>
      </c>
      <c r="P706">
        <v>1809.86935577088</v>
      </c>
      <c r="Q706">
        <v>1821.7025592713701</v>
      </c>
      <c r="R706">
        <v>18.864983315784201</v>
      </c>
      <c r="S706" s="1">
        <f>(Table2[[#This Row],[Close Price]]-Table2[[#This Row],[20D EMA]])/Table2[[#This Row],[20D EMA]]</f>
        <v>-4.7297375318991738E-2</v>
      </c>
      <c r="T706" s="1">
        <f>(Table2[[#This Row],[Close Price]]-Table2[[#This Row],[50D EMA]])/Table2[[#This Row],[50D EMA]]</f>
        <v>-8.8276734042402383E-2</v>
      </c>
      <c r="U706" s="1">
        <f>(Table2[[#This Row],[Close Price]]-Table2[[#This Row],[200D EMA]])/Table2[[#This Row],[200D EMA]]</f>
        <v>-9.4198999939927835E-2</v>
      </c>
      <c r="V706">
        <v>0.63258257459558498</v>
      </c>
      <c r="W706">
        <v>1598.6</v>
      </c>
      <c r="X706">
        <v>1655.55</v>
      </c>
      <c r="Y706">
        <v>1598.6</v>
      </c>
      <c r="Z706">
        <v>1713.15</v>
      </c>
      <c r="AA706">
        <v>1598.6</v>
      </c>
      <c r="AB706">
        <v>1805</v>
      </c>
      <c r="AC706" s="1">
        <f>(Table2[[#This Row],[Close Price]]/Table2[[#This Row],[Day Low]])-1</f>
        <v>3.2215688727636582E-2</v>
      </c>
      <c r="AD706" s="1">
        <f>(Table2[[#This Row],[Day High]]/Table2[[#This Row],[Close Price]])-1</f>
        <v>3.3028301315072284E-3</v>
      </c>
      <c r="AE706" s="1">
        <f>(Table2[[#This Row],[Close Price]]/Table2[[#This Row],[Current Week Low]])-1</f>
        <v>3.2215688727636582E-2</v>
      </c>
      <c r="AF706" s="1">
        <f>(Table2[[#This Row],[Current Week High]]/Table2[[#This Row],[Close Price]])-1</f>
        <v>3.8209805466335567E-2</v>
      </c>
      <c r="AG706" s="1">
        <f>(Table2[[#This Row],[Close Price]]/Table2[[#This Row],[Current Month Low]])-1</f>
        <v>3.2215688727636582E-2</v>
      </c>
      <c r="AH706" s="1">
        <f>(Table2[[#This Row],[Current Month High]]/Table2[[#This Row],[Close Price]])-1</f>
        <v>9.3873098600084859E-2</v>
      </c>
      <c r="AI706">
        <v>34.594873037997601</v>
      </c>
      <c r="AJ706">
        <v>11.867394325616001</v>
      </c>
      <c r="AK706" t="str">
        <f>IF(AND(Table2[[#This Row],[20D EMA]]&gt;Table2[[#This Row],[50D EMA]],Table2[[#This Row],[50D EMA]]&gt;Table2[[#This Row],[200D EMA]]),"Uptrend","Downtrend/NoTrend")</f>
        <v>Downtrend/NoTrend</v>
      </c>
      <c r="AL706">
        <v>-0.28000000000000003</v>
      </c>
      <c r="AM706" t="s">
        <v>3190</v>
      </c>
      <c r="AN706">
        <v>-8.3699999999999992</v>
      </c>
      <c r="AO706" t="s">
        <v>3190</v>
      </c>
      <c r="AP706">
        <v>-0.114477503429678</v>
      </c>
      <c r="AQ706">
        <f>(Table2[[#This Row],[Sharpe Ratio]]-AVERAGE(Table2[Sharpe Ratio]))/_xlfn.STDEV.P(Table2[Sharpe Ratio])</f>
        <v>-2.1122382600948928</v>
      </c>
      <c r="AR7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6">
        <f>_xlfn.RANK.AVG(Table2[[#This Row],[1Y Return vs Nifty Z-Score]],Table2[1Y Return vs Nifty Z-Score])</f>
        <v>598</v>
      </c>
      <c r="AT706">
        <f>_xlfn.RANK.AVG(Table2[[#This Row],[6M Return vs Nifty Z-Score]],Table2[6M Return vs Nifty Z-Score])</f>
        <v>626</v>
      </c>
      <c r="AU706">
        <f>_xlfn.RANK.AVG(Table2[[#This Row],[Sharpe Ratio Z-Score]],Table2[Sharpe Ratio Z-Score])</f>
        <v>725</v>
      </c>
      <c r="AV706">
        <f>(Table2[[#This Row],[Rank 1Y]]+Table2[[#This Row],[Rank 6M]]+Table2[[#This Row],[Rank Sharpe]])/3</f>
        <v>649.66666666666663</v>
      </c>
    </row>
    <row r="707" spans="1:48" x14ac:dyDescent="0.3">
      <c r="A707" t="s">
        <v>599</v>
      </c>
      <c r="B707" t="s">
        <v>600</v>
      </c>
      <c r="C707" t="s">
        <v>3145</v>
      </c>
      <c r="D707" t="s">
        <v>43</v>
      </c>
      <c r="E707">
        <v>32295.657586165002</v>
      </c>
      <c r="F707">
        <v>550.45000000000005</v>
      </c>
      <c r="G707">
        <v>-33.429407519899001</v>
      </c>
      <c r="H707">
        <f>(Table2[[#This Row],[1Y Return vs Nifty]]-AVERAGE(Table2[1Y Return vs Nifty]))/_xlfn.STDEV.P(Table2[1Y Return vs Nifty])</f>
        <v>-0.97687373629210683</v>
      </c>
      <c r="I707">
        <v>-7.5936291163070901</v>
      </c>
      <c r="J707">
        <f>(Table2[[#This Row],[1M Return vs Nifty]]-AVERAGE(Table2[1M Return vs Nifty]))/_xlfn.STDEV.P(Table2[1M Return vs Nifty])</f>
        <v>-0.84652207565130777</v>
      </c>
      <c r="K707">
        <v>-16.169291361227799</v>
      </c>
      <c r="L707">
        <f>(Table2[[#This Row],[6M Return vs Nifty]]-AVERAGE(Table2[6M Return vs Nifty]))/_xlfn.STDEV.P(Table2[6M Return vs Nifty])</f>
        <v>-0.78006423994165697</v>
      </c>
      <c r="M707">
        <v>-1.9644636396808799</v>
      </c>
      <c r="N707">
        <f>(Table2[[#This Row],[1W Return vs Nifty]]-AVERAGE(Table2[1W Return vs Nifty]))/_xlfn.STDEV.P(Table2[1W Return vs Nifty])</f>
        <v>-0.46259295560416858</v>
      </c>
      <c r="O707">
        <v>575.38</v>
      </c>
      <c r="P707">
        <v>587.023069732012</v>
      </c>
      <c r="Q707">
        <v>577.00118258760597</v>
      </c>
      <c r="R707">
        <v>29.3265950997408</v>
      </c>
      <c r="S707" s="1">
        <f>(Table2[[#This Row],[Close Price]]-Table2[[#This Row],[20D EMA]])/Table2[[#This Row],[20D EMA]]</f>
        <v>-4.3327887656852776E-2</v>
      </c>
      <c r="T707" s="1">
        <f>(Table2[[#This Row],[Close Price]]-Table2[[#This Row],[50D EMA]])/Table2[[#This Row],[50D EMA]]</f>
        <v>-6.2302610608997548E-2</v>
      </c>
      <c r="U707" s="1">
        <f>(Table2[[#This Row],[Close Price]]-Table2[[#This Row],[200D EMA]])/Table2[[#This Row],[200D EMA]]</f>
        <v>-4.6015820051763343E-2</v>
      </c>
      <c r="V707">
        <v>0.879057978017174</v>
      </c>
      <c r="W707">
        <v>540.1</v>
      </c>
      <c r="X707">
        <v>552.1</v>
      </c>
      <c r="Y707">
        <v>540.1</v>
      </c>
      <c r="Z707">
        <v>569.4</v>
      </c>
      <c r="AA707">
        <v>540.1</v>
      </c>
      <c r="AB707">
        <v>606.5</v>
      </c>
      <c r="AC707" s="1">
        <f>(Table2[[#This Row],[Close Price]]/Table2[[#This Row],[Day Low]])-1</f>
        <v>1.9163117941122021E-2</v>
      </c>
      <c r="AD707" s="1">
        <f>(Table2[[#This Row],[Day High]]/Table2[[#This Row],[Close Price]])-1</f>
        <v>2.997547461168093E-3</v>
      </c>
      <c r="AE707" s="1">
        <f>(Table2[[#This Row],[Close Price]]/Table2[[#This Row],[Current Week Low]])-1</f>
        <v>1.9163117941122021E-2</v>
      </c>
      <c r="AF707" s="1">
        <f>(Table2[[#This Row],[Current Week High]]/Table2[[#This Row],[Close Price]])-1</f>
        <v>3.4426378417658166E-2</v>
      </c>
      <c r="AG707" s="1">
        <f>(Table2[[#This Row],[Close Price]]/Table2[[#This Row],[Current Month Low]])-1</f>
        <v>1.9163117941122021E-2</v>
      </c>
      <c r="AH707" s="1">
        <f>(Table2[[#This Row],[Current Month High]]/Table2[[#This Row],[Close Price]])-1</f>
        <v>0.10182577890816602</v>
      </c>
      <c r="AI707">
        <v>17.540194386411098</v>
      </c>
      <c r="AJ707">
        <v>21.031222515391299</v>
      </c>
      <c r="AK707" t="str">
        <f>IF(AND(Table2[[#This Row],[20D EMA]]&gt;Table2[[#This Row],[50D EMA]],Table2[[#This Row],[50D EMA]]&gt;Table2[[#This Row],[200D EMA]]),"Uptrend","Downtrend/NoTrend")</f>
        <v>Downtrend/NoTrend</v>
      </c>
      <c r="AL707">
        <v>-0.11</v>
      </c>
      <c r="AM707" t="s">
        <v>3190</v>
      </c>
      <c r="AN707">
        <v>-9.01</v>
      </c>
      <c r="AO707" t="s">
        <v>3190</v>
      </c>
      <c r="AP707">
        <v>-9.7047738672145001E-2</v>
      </c>
      <c r="AQ707">
        <f>(Table2[[#This Row],[Sharpe Ratio]]-AVERAGE(Table2[Sharpe Ratio]))/_xlfn.STDEV.P(Table2[Sharpe Ratio])</f>
        <v>-1.9080015096992009</v>
      </c>
      <c r="AR7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7">
        <f>_xlfn.RANK.AVG(Table2[[#This Row],[1Y Return vs Nifty Z-Score]],Table2[1Y Return vs Nifty Z-Score])</f>
        <v>652</v>
      </c>
      <c r="AT707">
        <f>_xlfn.RANK.AVG(Table2[[#This Row],[6M Return vs Nifty Z-Score]],Table2[6M Return vs Nifty Z-Score])</f>
        <v>589</v>
      </c>
      <c r="AU707">
        <f>_xlfn.RANK.AVG(Table2[[#This Row],[Sharpe Ratio Z-Score]],Table2[Sharpe Ratio Z-Score])</f>
        <v>716</v>
      </c>
      <c r="AV707">
        <f>(Table2[[#This Row],[Rank 1Y]]+Table2[[#This Row],[Rank 6M]]+Table2[[#This Row],[Rank Sharpe]])/3</f>
        <v>652.33333333333337</v>
      </c>
    </row>
    <row r="708" spans="1:48" x14ac:dyDescent="0.3">
      <c r="A708" t="s">
        <v>1393</v>
      </c>
      <c r="B708" t="s">
        <v>1394</v>
      </c>
      <c r="C708" t="s">
        <v>3157</v>
      </c>
      <c r="D708" t="s">
        <v>120</v>
      </c>
      <c r="E708">
        <v>8073.3073760500001</v>
      </c>
      <c r="F708">
        <v>681.85</v>
      </c>
      <c r="G708">
        <v>-37.071447831936602</v>
      </c>
      <c r="H708">
        <f>(Table2[[#This Row],[1Y Return vs Nifty]]-AVERAGE(Table2[1Y Return vs Nifty]))/_xlfn.STDEV.P(Table2[1Y Return vs Nifty])</f>
        <v>-1.0389287670279512</v>
      </c>
      <c r="I708">
        <v>1.55497113186965</v>
      </c>
      <c r="J708">
        <f>(Table2[[#This Row],[1M Return vs Nifty]]-AVERAGE(Table2[1M Return vs Nifty]))/_xlfn.STDEV.P(Table2[1M Return vs Nifty])</f>
        <v>0.20640328475122691</v>
      </c>
      <c r="K708">
        <v>-15.0624919947258</v>
      </c>
      <c r="L708">
        <f>(Table2[[#This Row],[6M Return vs Nifty]]-AVERAGE(Table2[6M Return vs Nifty]))/_xlfn.STDEV.P(Table2[6M Return vs Nifty])</f>
        <v>-0.74491111615266481</v>
      </c>
      <c r="M708">
        <v>2.6725611816396402</v>
      </c>
      <c r="N708">
        <f>(Table2[[#This Row],[1W Return vs Nifty]]-AVERAGE(Table2[1W Return vs Nifty]))/_xlfn.STDEV.P(Table2[1W Return vs Nifty])</f>
        <v>0.55871700516570266</v>
      </c>
      <c r="O708">
        <v>671.83</v>
      </c>
      <c r="P708">
        <v>674.35549559667402</v>
      </c>
      <c r="Q708">
        <v>695.52162782549397</v>
      </c>
      <c r="R708">
        <v>56.320635640917097</v>
      </c>
      <c r="S708" s="1">
        <f>(Table2[[#This Row],[Close Price]]-Table2[[#This Row],[20D EMA]])/Table2[[#This Row],[20D EMA]]</f>
        <v>1.4914487295893279E-2</v>
      </c>
      <c r="T708" s="1">
        <f>(Table2[[#This Row],[Close Price]]-Table2[[#This Row],[50D EMA]])/Table2[[#This Row],[50D EMA]]</f>
        <v>1.1113580970664174E-2</v>
      </c>
      <c r="U708" s="1">
        <f>(Table2[[#This Row],[Close Price]]-Table2[[#This Row],[200D EMA]])/Table2[[#This Row],[200D EMA]]</f>
        <v>-1.9656653766810177E-2</v>
      </c>
      <c r="V708">
        <v>0.39406466935353002</v>
      </c>
      <c r="W708">
        <v>674.5</v>
      </c>
      <c r="X708">
        <v>686.3</v>
      </c>
      <c r="Y708">
        <v>658.35</v>
      </c>
      <c r="Z708">
        <v>692.15</v>
      </c>
      <c r="AA708">
        <v>634.79999999999995</v>
      </c>
      <c r="AB708">
        <v>692.15</v>
      </c>
      <c r="AC708" s="1">
        <f>(Table2[[#This Row],[Close Price]]/Table2[[#This Row],[Day Low]])-1</f>
        <v>1.0896960711638259E-2</v>
      </c>
      <c r="AD708" s="1">
        <f>(Table2[[#This Row],[Day High]]/Table2[[#This Row],[Close Price]])-1</f>
        <v>6.5263621031017571E-3</v>
      </c>
      <c r="AE708" s="1">
        <f>(Table2[[#This Row],[Close Price]]/Table2[[#This Row],[Current Week Low]])-1</f>
        <v>3.5695298853193558E-2</v>
      </c>
      <c r="AF708" s="1">
        <f>(Table2[[#This Row],[Current Week High]]/Table2[[#This Row],[Close Price]])-1</f>
        <v>1.5105961721786354E-2</v>
      </c>
      <c r="AG708" s="1">
        <f>(Table2[[#This Row],[Close Price]]/Table2[[#This Row],[Current Month Low]])-1</f>
        <v>7.4117832388153948E-2</v>
      </c>
      <c r="AH708" s="1">
        <f>(Table2[[#This Row],[Current Month High]]/Table2[[#This Row],[Close Price]])-1</f>
        <v>1.5105961721786354E-2</v>
      </c>
      <c r="AI708">
        <v>24.5141893378308</v>
      </c>
      <c r="AJ708">
        <v>13.907450718342799</v>
      </c>
      <c r="AK708" t="str">
        <f>IF(AND(Table2[[#This Row],[20D EMA]]&gt;Table2[[#This Row],[50D EMA]],Table2[[#This Row],[50D EMA]]&gt;Table2[[#This Row],[200D EMA]]),"Uptrend","Downtrend/NoTrend")</f>
        <v>Downtrend/NoTrend</v>
      </c>
      <c r="AL708">
        <v>-0.06</v>
      </c>
      <c r="AM708" t="s">
        <v>3190</v>
      </c>
      <c r="AN708">
        <v>2.54</v>
      </c>
      <c r="AO708" t="s">
        <v>3191</v>
      </c>
      <c r="AP708">
        <v>-9.7281868812111996E-2</v>
      </c>
      <c r="AQ708">
        <f>(Table2[[#This Row],[Sharpe Ratio]]-AVERAGE(Table2[Sharpe Ratio]))/_xlfn.STDEV.P(Table2[Sharpe Ratio])</f>
        <v>-1.9107449763851689</v>
      </c>
      <c r="AR7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8">
        <f>_xlfn.RANK.AVG(Table2[[#This Row],[1Y Return vs Nifty Z-Score]],Table2[1Y Return vs Nifty Z-Score])</f>
        <v>667</v>
      </c>
      <c r="AT708">
        <f>_xlfn.RANK.AVG(Table2[[#This Row],[6M Return vs Nifty Z-Score]],Table2[6M Return vs Nifty Z-Score])</f>
        <v>573</v>
      </c>
      <c r="AU708">
        <f>_xlfn.RANK.AVG(Table2[[#This Row],[Sharpe Ratio Z-Score]],Table2[Sharpe Ratio Z-Score])</f>
        <v>717</v>
      </c>
      <c r="AV708">
        <f>(Table2[[#This Row],[Rank 1Y]]+Table2[[#This Row],[Rank 6M]]+Table2[[#This Row],[Rank Sharpe]])/3</f>
        <v>652.33333333333337</v>
      </c>
    </row>
    <row r="709" spans="1:48" x14ac:dyDescent="0.3">
      <c r="A709" t="s">
        <v>1279</v>
      </c>
      <c r="B709" t="s">
        <v>1280</v>
      </c>
      <c r="C709" t="s">
        <v>3153</v>
      </c>
      <c r="D709" t="s">
        <v>77</v>
      </c>
      <c r="E709">
        <v>9279.9143669699897</v>
      </c>
      <c r="F709">
        <v>1225.9000000000001</v>
      </c>
      <c r="G709">
        <v>-29.308543853669601</v>
      </c>
      <c r="H709">
        <f>(Table2[[#This Row],[1Y Return vs Nifty]]-AVERAGE(Table2[1Y Return vs Nifty]))/_xlfn.STDEV.P(Table2[1Y Return vs Nifty])</f>
        <v>-0.90666025715490794</v>
      </c>
      <c r="I709">
        <v>-7.2906451592600101</v>
      </c>
      <c r="J709">
        <f>(Table2[[#This Row],[1M Return vs Nifty]]-AVERAGE(Table2[1M Return vs Nifty]))/_xlfn.STDEV.P(Table2[1M Return vs Nifty])</f>
        <v>-0.81165122289614866</v>
      </c>
      <c r="K709">
        <v>-29.783680539330799</v>
      </c>
      <c r="L709">
        <f>(Table2[[#This Row],[6M Return vs Nifty]]-AVERAGE(Table2[6M Return vs Nifty]))/_xlfn.STDEV.P(Table2[6M Return vs Nifty])</f>
        <v>-1.2124717047217757</v>
      </c>
      <c r="M709">
        <v>-1.90845936185787</v>
      </c>
      <c r="N709">
        <f>(Table2[[#This Row],[1W Return vs Nifty]]-AVERAGE(Table2[1W Return vs Nifty]))/_xlfn.STDEV.P(Table2[1W Return vs Nifty])</f>
        <v>-0.45025795008007174</v>
      </c>
      <c r="O709">
        <v>1251.6500000000001</v>
      </c>
      <c r="P709">
        <v>1306.16489243551</v>
      </c>
      <c r="Q709">
        <v>1385.3468575879999</v>
      </c>
      <c r="R709">
        <v>36.702040733376499</v>
      </c>
      <c r="S709" s="1">
        <f>(Table2[[#This Row],[Close Price]]-Table2[[#This Row],[20D EMA]])/Table2[[#This Row],[20D EMA]]</f>
        <v>-2.0572843846123116E-2</v>
      </c>
      <c r="T709" s="1">
        <f>(Table2[[#This Row],[Close Price]]-Table2[[#This Row],[50D EMA]])/Table2[[#This Row],[50D EMA]]</f>
        <v>-6.1450811379446739E-2</v>
      </c>
      <c r="U709" s="1">
        <f>(Table2[[#This Row],[Close Price]]-Table2[[#This Row],[200D EMA]])/Table2[[#This Row],[200D EMA]]</f>
        <v>-0.11509526059459911</v>
      </c>
      <c r="V709">
        <v>1.2279913034301</v>
      </c>
      <c r="W709">
        <v>1198.05</v>
      </c>
      <c r="X709">
        <v>1229.95</v>
      </c>
      <c r="Y709">
        <v>1198.05</v>
      </c>
      <c r="Z709">
        <v>1263.95</v>
      </c>
      <c r="AA709">
        <v>1178</v>
      </c>
      <c r="AB709">
        <v>1298</v>
      </c>
      <c r="AC709" s="1">
        <f>(Table2[[#This Row],[Close Price]]/Table2[[#This Row],[Day Low]])-1</f>
        <v>2.3246108259254772E-2</v>
      </c>
      <c r="AD709" s="1">
        <f>(Table2[[#This Row],[Day High]]/Table2[[#This Row],[Close Price]])-1</f>
        <v>3.3036952443101786E-3</v>
      </c>
      <c r="AE709" s="1">
        <f>(Table2[[#This Row],[Close Price]]/Table2[[#This Row],[Current Week Low]])-1</f>
        <v>2.3246108259254772E-2</v>
      </c>
      <c r="AF709" s="1">
        <f>(Table2[[#This Row],[Current Week High]]/Table2[[#This Row],[Close Price]])-1</f>
        <v>3.1038420752100393E-2</v>
      </c>
      <c r="AG709" s="1">
        <f>(Table2[[#This Row],[Close Price]]/Table2[[#This Row],[Current Month Low]])-1</f>
        <v>4.0662139219015403E-2</v>
      </c>
      <c r="AH709" s="1">
        <f>(Table2[[#This Row],[Current Month High]]/Table2[[#This Row],[Close Price]])-1</f>
        <v>5.8813932620931375E-2</v>
      </c>
      <c r="AI709">
        <v>46.994045191288002</v>
      </c>
      <c r="AJ709">
        <v>7.73827833194182</v>
      </c>
      <c r="AK709" t="str">
        <f>IF(AND(Table2[[#This Row],[20D EMA]]&gt;Table2[[#This Row],[50D EMA]],Table2[[#This Row],[50D EMA]]&gt;Table2[[#This Row],[200D EMA]]),"Uptrend","Downtrend/NoTrend")</f>
        <v>Downtrend/NoTrend</v>
      </c>
      <c r="AL709">
        <v>-0.17</v>
      </c>
      <c r="AM709" t="s">
        <v>3190</v>
      </c>
      <c r="AN709">
        <v>-4.95</v>
      </c>
      <c r="AO709" t="s">
        <v>3190</v>
      </c>
      <c r="AP709">
        <v>-3.4652764820945002E-2</v>
      </c>
      <c r="AQ709">
        <f>(Table2[[#This Row],[Sharpe Ratio]]-AVERAGE(Table2[Sharpe Ratio]))/_xlfn.STDEV.P(Table2[Sharpe Ratio])</f>
        <v>-1.1768759392932275</v>
      </c>
      <c r="AR7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09">
        <f>_xlfn.RANK.AVG(Table2[[#This Row],[1Y Return vs Nifty Z-Score]],Table2[1Y Return vs Nifty Z-Score])</f>
        <v>631</v>
      </c>
      <c r="AT709">
        <f>_xlfn.RANK.AVG(Table2[[#This Row],[6M Return vs Nifty Z-Score]],Table2[6M Return vs Nifty Z-Score])</f>
        <v>696</v>
      </c>
      <c r="AU709">
        <f>_xlfn.RANK.AVG(Table2[[#This Row],[Sharpe Ratio Z-Score]],Table2[Sharpe Ratio Z-Score])</f>
        <v>642</v>
      </c>
      <c r="AV709">
        <f>(Table2[[#This Row],[Rank 1Y]]+Table2[[#This Row],[Rank 6M]]+Table2[[#This Row],[Rank Sharpe]])/3</f>
        <v>656.33333333333337</v>
      </c>
    </row>
    <row r="710" spans="1:48" x14ac:dyDescent="0.3">
      <c r="A710" t="s">
        <v>1193</v>
      </c>
      <c r="B710" t="s">
        <v>1194</v>
      </c>
      <c r="C710" t="s">
        <v>3145</v>
      </c>
      <c r="D710" t="s">
        <v>594</v>
      </c>
      <c r="E710">
        <v>10273.976989445</v>
      </c>
      <c r="F710">
        <v>144.12</v>
      </c>
      <c r="G710">
        <v>-32.511223880660097</v>
      </c>
      <c r="H710">
        <f>(Table2[[#This Row],[1Y Return vs Nifty]]-AVERAGE(Table2[1Y Return vs Nifty]))/_xlfn.STDEV.P(Table2[1Y Return vs Nifty])</f>
        <v>-0.96122923236780999</v>
      </c>
      <c r="I710">
        <v>-12.2906380911738</v>
      </c>
      <c r="J710">
        <f>(Table2[[#This Row],[1M Return vs Nifty]]-AVERAGE(Table2[1M Return vs Nifty]))/_xlfn.STDEV.P(Table2[1M Return vs Nifty])</f>
        <v>-1.3871074912902848</v>
      </c>
      <c r="K710">
        <v>-26.7723130468882</v>
      </c>
      <c r="L710">
        <f>(Table2[[#This Row],[6M Return vs Nifty]]-AVERAGE(Table2[6M Return vs Nifty]))/_xlfn.STDEV.P(Table2[6M Return vs Nifty])</f>
        <v>-1.1168274737618813</v>
      </c>
      <c r="M710">
        <v>-7.8550001156511797</v>
      </c>
      <c r="N710">
        <f>(Table2[[#This Row],[1W Return vs Nifty]]-AVERAGE(Table2[1W Return vs Nifty]))/_xlfn.STDEV.P(Table2[1W Return vs Nifty])</f>
        <v>-1.7599902758698565</v>
      </c>
      <c r="O710">
        <v>153.66999999999999</v>
      </c>
      <c r="P710">
        <v>159.04167061714</v>
      </c>
      <c r="Q710">
        <v>163.168045261933</v>
      </c>
      <c r="R710">
        <v>19.5214345391284</v>
      </c>
      <c r="S710" s="1">
        <f>(Table2[[#This Row],[Close Price]]-Table2[[#This Row],[20D EMA]])/Table2[[#This Row],[20D EMA]]</f>
        <v>-6.2146157350165834E-2</v>
      </c>
      <c r="T710" s="1">
        <f>(Table2[[#This Row],[Close Price]]-Table2[[#This Row],[50D EMA]])/Table2[[#This Row],[50D EMA]]</f>
        <v>-9.382239610058446E-2</v>
      </c>
      <c r="U710" s="1">
        <f>(Table2[[#This Row],[Close Price]]-Table2[[#This Row],[200D EMA]])/Table2[[#This Row],[200D EMA]]</f>
        <v>-0.1167388212033505</v>
      </c>
      <c r="V710">
        <v>0.91762769748096296</v>
      </c>
      <c r="W710">
        <v>136.57</v>
      </c>
      <c r="X710">
        <v>144.68</v>
      </c>
      <c r="Y710">
        <v>136.57</v>
      </c>
      <c r="Z710">
        <v>154.32</v>
      </c>
      <c r="AA710">
        <v>136.57</v>
      </c>
      <c r="AB710">
        <v>164.34</v>
      </c>
      <c r="AC710" s="1">
        <f>(Table2[[#This Row],[Close Price]]/Table2[[#This Row],[Day Low]])-1</f>
        <v>5.5283005052354284E-2</v>
      </c>
      <c r="AD710" s="1">
        <f>(Table2[[#This Row],[Day High]]/Table2[[#This Row],[Close Price]])-1</f>
        <v>3.8856508465168194E-3</v>
      </c>
      <c r="AE710" s="1">
        <f>(Table2[[#This Row],[Close Price]]/Table2[[#This Row],[Current Week Low]])-1</f>
        <v>5.5283005052354284E-2</v>
      </c>
      <c r="AF710" s="1">
        <f>(Table2[[#This Row],[Current Week High]]/Table2[[#This Row],[Close Price]])-1</f>
        <v>7.0774354704412845E-2</v>
      </c>
      <c r="AG710" s="1">
        <f>(Table2[[#This Row],[Close Price]]/Table2[[#This Row],[Current Month Low]])-1</f>
        <v>5.5283005052354284E-2</v>
      </c>
      <c r="AH710" s="1">
        <f>(Table2[[#This Row],[Current Month High]]/Table2[[#This Row],[Close Price]])-1</f>
        <v>0.14029975020815977</v>
      </c>
      <c r="AI710">
        <v>45.2243812636369</v>
      </c>
      <c r="AJ710">
        <v>9.4720850740600095</v>
      </c>
      <c r="AK710" t="str">
        <f>IF(AND(Table2[[#This Row],[20D EMA]]&gt;Table2[[#This Row],[50D EMA]],Table2[[#This Row],[50D EMA]]&gt;Table2[[#This Row],[200D EMA]]),"Uptrend","Downtrend/NoTrend")</f>
        <v>Downtrend/NoTrend</v>
      </c>
      <c r="AL710">
        <v>-0.19</v>
      </c>
      <c r="AM710" t="s">
        <v>3190</v>
      </c>
      <c r="AN710">
        <v>-11.1</v>
      </c>
      <c r="AO710" t="s">
        <v>3190</v>
      </c>
      <c r="AP710">
        <v>-3.9401519992907003E-2</v>
      </c>
      <c r="AQ710">
        <f>(Table2[[#This Row],[Sharpe Ratio]]-AVERAGE(Table2[Sharpe Ratio]))/_xlfn.STDEV.P(Table2[Sharpe Ratio])</f>
        <v>-1.2325204266536829</v>
      </c>
      <c r="AR7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0">
        <f>_xlfn.RANK.AVG(Table2[[#This Row],[1Y Return vs Nifty Z-Score]],Table2[1Y Return vs Nifty Z-Score])</f>
        <v>647</v>
      </c>
      <c r="AT710">
        <f>_xlfn.RANK.AVG(Table2[[#This Row],[6M Return vs Nifty Z-Score]],Table2[6M Return vs Nifty Z-Score])</f>
        <v>680</v>
      </c>
      <c r="AU710">
        <f>_xlfn.RANK.AVG(Table2[[#This Row],[Sharpe Ratio Z-Score]],Table2[Sharpe Ratio Z-Score])</f>
        <v>652</v>
      </c>
      <c r="AV710">
        <f>(Table2[[#This Row],[Rank 1Y]]+Table2[[#This Row],[Rank 6M]]+Table2[[#This Row],[Rank Sharpe]])/3</f>
        <v>659.66666666666663</v>
      </c>
    </row>
    <row r="711" spans="1:48" x14ac:dyDescent="0.3">
      <c r="A711" t="s">
        <v>2300</v>
      </c>
      <c r="B711" t="s">
        <v>2301</v>
      </c>
      <c r="C711" t="s">
        <v>3145</v>
      </c>
      <c r="D711" t="s">
        <v>24</v>
      </c>
      <c r="E711">
        <v>2387.470255752</v>
      </c>
      <c r="F711">
        <v>46.92</v>
      </c>
      <c r="G711">
        <v>-59.193807515791903</v>
      </c>
      <c r="H711">
        <f>(Table2[[#This Row],[1Y Return vs Nifty]]-AVERAGE(Table2[1Y Return vs Nifty]))/_xlfn.STDEV.P(Table2[1Y Return vs Nifty])</f>
        <v>-1.4158613631866708</v>
      </c>
      <c r="I711">
        <v>-5.2898004663245999</v>
      </c>
      <c r="J711">
        <f>(Table2[[#This Row],[1M Return vs Nifty]]-AVERAGE(Table2[1M Return vs Nifty]))/_xlfn.STDEV.P(Table2[1M Return vs Nifty])</f>
        <v>-0.58137117324173559</v>
      </c>
      <c r="K711">
        <v>-34.401304549420303</v>
      </c>
      <c r="L711">
        <f>(Table2[[#This Row],[6M Return vs Nifty]]-AVERAGE(Table2[6M Return vs Nifty]))/_xlfn.STDEV.P(Table2[6M Return vs Nifty])</f>
        <v>-1.3591323492347174</v>
      </c>
      <c r="M711">
        <v>1.8409501620555999</v>
      </c>
      <c r="N711">
        <f>(Table2[[#This Row],[1W Return vs Nifty]]-AVERAGE(Table2[1W Return vs Nifty]))/_xlfn.STDEV.P(Table2[1W Return vs Nifty])</f>
        <v>0.37555373765804717</v>
      </c>
      <c r="O711">
        <v>46.66</v>
      </c>
      <c r="P711">
        <v>48.370383151789603</v>
      </c>
      <c r="Q711">
        <v>56.669192084964102</v>
      </c>
      <c r="R711">
        <v>51.151494140856201</v>
      </c>
      <c r="S711" s="1">
        <f>(Table2[[#This Row],[Close Price]]-Table2[[#This Row],[20D EMA]])/Table2[[#This Row],[20D EMA]]</f>
        <v>5.5722246035148975E-3</v>
      </c>
      <c r="T711" s="1">
        <f>(Table2[[#This Row],[Close Price]]-Table2[[#This Row],[50D EMA]])/Table2[[#This Row],[50D EMA]]</f>
        <v>-2.9984942381750403E-2</v>
      </c>
      <c r="U711" s="1">
        <f>(Table2[[#This Row],[Close Price]]-Table2[[#This Row],[200D EMA]])/Table2[[#This Row],[200D EMA]]</f>
        <v>-0.17203689917348988</v>
      </c>
      <c r="V711">
        <v>1.15879360840353</v>
      </c>
      <c r="W711">
        <v>45.85</v>
      </c>
      <c r="X711">
        <v>47.65</v>
      </c>
      <c r="Y711">
        <v>45.11</v>
      </c>
      <c r="Z711">
        <v>47.65</v>
      </c>
      <c r="AA711">
        <v>44</v>
      </c>
      <c r="AB711">
        <v>48.09</v>
      </c>
      <c r="AC711" s="1">
        <f>(Table2[[#This Row],[Close Price]]/Table2[[#This Row],[Day Low]])-1</f>
        <v>2.3336968375136324E-2</v>
      </c>
      <c r="AD711" s="1">
        <f>(Table2[[#This Row],[Day High]]/Table2[[#This Row],[Close Price]])-1</f>
        <v>1.5558397271952185E-2</v>
      </c>
      <c r="AE711" s="1">
        <f>(Table2[[#This Row],[Close Price]]/Table2[[#This Row],[Current Week Low]])-1</f>
        <v>4.0124140988694323E-2</v>
      </c>
      <c r="AF711" s="1">
        <f>(Table2[[#This Row],[Current Week High]]/Table2[[#This Row],[Close Price]])-1</f>
        <v>1.5558397271952185E-2</v>
      </c>
      <c r="AG711" s="1">
        <f>(Table2[[#This Row],[Close Price]]/Table2[[#This Row],[Current Month Low]])-1</f>
        <v>6.6363636363636402E-2</v>
      </c>
      <c r="AH711" s="1">
        <f>(Table2[[#This Row],[Current Month High]]/Table2[[#This Row],[Close Price]])-1</f>
        <v>2.4936061381074293E-2</v>
      </c>
      <c r="AI711">
        <v>75.618073316283002</v>
      </c>
      <c r="AJ711">
        <v>6.6363636363636402</v>
      </c>
      <c r="AK711" t="str">
        <f>IF(AND(Table2[[#This Row],[20D EMA]]&gt;Table2[[#This Row],[50D EMA]],Table2[[#This Row],[50D EMA]]&gt;Table2[[#This Row],[200D EMA]]),"Uptrend","Downtrend/NoTrend")</f>
        <v>Downtrend/NoTrend</v>
      </c>
      <c r="AL711">
        <v>-0.1</v>
      </c>
      <c r="AM711" t="s">
        <v>3190</v>
      </c>
      <c r="AN711">
        <v>5.37</v>
      </c>
      <c r="AO711" t="s">
        <v>3191</v>
      </c>
      <c r="AQ711">
        <f>(Table2[[#This Row],[Sharpe Ratio]]-AVERAGE(Table2[Sharpe Ratio]))/_xlfn.STDEV.P(Table2[Sharpe Ratio])</f>
        <v>-0.77082524510946515</v>
      </c>
      <c r="AR7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1">
        <f>_xlfn.RANK.AVG(Table2[[#This Row],[1Y Return vs Nifty Z-Score]],Table2[1Y Return vs Nifty Z-Score])</f>
        <v>722</v>
      </c>
      <c r="AT711">
        <f>_xlfn.RANK.AVG(Table2[[#This Row],[6M Return vs Nifty Z-Score]],Table2[6M Return vs Nifty Z-Score])</f>
        <v>709</v>
      </c>
      <c r="AU711">
        <f>_xlfn.RANK.AVG(Table2[[#This Row],[Sharpe Ratio Z-Score]],Table2[Sharpe Ratio Z-Score])</f>
        <v>548.5</v>
      </c>
      <c r="AV711">
        <f>(Table2[[#This Row],[Rank 1Y]]+Table2[[#This Row],[Rank 6M]]+Table2[[#This Row],[Rank Sharpe]])/3</f>
        <v>659.83333333333337</v>
      </c>
    </row>
    <row r="712" spans="1:48" x14ac:dyDescent="0.3">
      <c r="A712" t="s">
        <v>1108</v>
      </c>
      <c r="B712" t="s">
        <v>1109</v>
      </c>
      <c r="C712" t="s">
        <v>3144</v>
      </c>
      <c r="D712" t="s">
        <v>278</v>
      </c>
      <c r="E712">
        <v>11531.749829505001</v>
      </c>
      <c r="F712">
        <v>824.05</v>
      </c>
      <c r="G712">
        <v>-45.850827595372898</v>
      </c>
      <c r="H712">
        <f>(Table2[[#This Row],[1Y Return vs Nifty]]-AVERAGE(Table2[1Y Return vs Nifty]))/_xlfn.STDEV.P(Table2[1Y Return vs Nifty])</f>
        <v>-1.1885165349779687</v>
      </c>
      <c r="I712">
        <v>-7.47478638719143</v>
      </c>
      <c r="J712">
        <f>(Table2[[#This Row],[1M Return vs Nifty]]-AVERAGE(Table2[1M Return vs Nifty]))/_xlfn.STDEV.P(Table2[1M Return vs Nifty])</f>
        <v>-0.83284429763163026</v>
      </c>
      <c r="K712">
        <v>-24.572143723023199</v>
      </c>
      <c r="L712">
        <f>(Table2[[#This Row],[6M Return vs Nifty]]-AVERAGE(Table2[6M Return vs Nifty]))/_xlfn.STDEV.P(Table2[6M Return vs Nifty])</f>
        <v>-1.0469477584861049</v>
      </c>
      <c r="M712">
        <v>-0.25961162701364299</v>
      </c>
      <c r="N712">
        <f>(Table2[[#This Row],[1W Return vs Nifty]]-AVERAGE(Table2[1W Return vs Nifty]))/_xlfn.STDEV.P(Table2[1W Return vs Nifty])</f>
        <v>-8.7097371847564456E-2</v>
      </c>
      <c r="O712">
        <v>877.98</v>
      </c>
      <c r="P712">
        <v>903.96968896952205</v>
      </c>
      <c r="Q712">
        <v>932.98761024952103</v>
      </c>
      <c r="R712">
        <v>36.040895096937199</v>
      </c>
      <c r="S712" s="1">
        <f>(Table2[[#This Row],[Close Price]]-Table2[[#This Row],[20D EMA]])/Table2[[#This Row],[20D EMA]]</f>
        <v>-6.1425089409781614E-2</v>
      </c>
      <c r="T712" s="1">
        <f>(Table2[[#This Row],[Close Price]]-Table2[[#This Row],[50D EMA]])/Table2[[#This Row],[50D EMA]]</f>
        <v>-8.8409699954238891E-2</v>
      </c>
      <c r="U712" s="1">
        <f>(Table2[[#This Row],[Close Price]]-Table2[[#This Row],[200D EMA]])/Table2[[#This Row],[200D EMA]]</f>
        <v>-0.11676211886713744</v>
      </c>
      <c r="V712">
        <v>0.68210021997840298</v>
      </c>
      <c r="W712">
        <v>800.3</v>
      </c>
      <c r="X712">
        <v>839.5</v>
      </c>
      <c r="Y712">
        <v>800.3</v>
      </c>
      <c r="Z712">
        <v>891</v>
      </c>
      <c r="AA712">
        <v>800.3</v>
      </c>
      <c r="AB712">
        <v>917.45</v>
      </c>
      <c r="AC712" s="1">
        <f>(Table2[[#This Row],[Close Price]]/Table2[[#This Row],[Day Low]])-1</f>
        <v>2.9676371360739751E-2</v>
      </c>
      <c r="AD712" s="1">
        <f>(Table2[[#This Row],[Day High]]/Table2[[#This Row],[Close Price]])-1</f>
        <v>1.874886232631523E-2</v>
      </c>
      <c r="AE712" s="1">
        <f>(Table2[[#This Row],[Close Price]]/Table2[[#This Row],[Current Week Low]])-1</f>
        <v>2.9676371360739751E-2</v>
      </c>
      <c r="AF712" s="1">
        <f>(Table2[[#This Row],[Current Week High]]/Table2[[#This Row],[Close Price]])-1</f>
        <v>8.1245070080699033E-2</v>
      </c>
      <c r="AG712" s="1">
        <f>(Table2[[#This Row],[Close Price]]/Table2[[#This Row],[Current Month Low]])-1</f>
        <v>2.9676371360739751E-2</v>
      </c>
      <c r="AH712" s="1">
        <f>(Table2[[#This Row],[Current Month High]]/Table2[[#This Row],[Close Price]])-1</f>
        <v>0.11334263697591185</v>
      </c>
      <c r="AI712">
        <v>51.447120927128204</v>
      </c>
      <c r="AJ712">
        <v>5.3705006073780401</v>
      </c>
      <c r="AK712" t="str">
        <f>IF(AND(Table2[[#This Row],[20D EMA]]&gt;Table2[[#This Row],[50D EMA]],Table2[[#This Row],[50D EMA]]&gt;Table2[[#This Row],[200D EMA]]),"Uptrend","Downtrend/NoTrend")</f>
        <v>Downtrend/NoTrend</v>
      </c>
      <c r="AL712">
        <v>-0.2</v>
      </c>
      <c r="AM712" t="s">
        <v>3190</v>
      </c>
      <c r="AN712">
        <v>-8.6</v>
      </c>
      <c r="AO712" t="s">
        <v>3190</v>
      </c>
      <c r="AP712">
        <v>-1.833289397978E-2</v>
      </c>
      <c r="AQ712">
        <f>(Table2[[#This Row],[Sharpe Ratio]]-AVERAGE(Table2[Sharpe Ratio]))/_xlfn.STDEV.P(Table2[Sharpe Ratio])</f>
        <v>-0.98564459258004833</v>
      </c>
      <c r="AR7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2">
        <f>_xlfn.RANK.AVG(Table2[[#This Row],[1Y Return vs Nifty Z-Score]],Table2[1Y Return vs Nifty Z-Score])</f>
        <v>699</v>
      </c>
      <c r="AT712">
        <f>_xlfn.RANK.AVG(Table2[[#This Row],[6M Return vs Nifty Z-Score]],Table2[6M Return vs Nifty Z-Score])</f>
        <v>666</v>
      </c>
      <c r="AU712">
        <f>_xlfn.RANK.AVG(Table2[[#This Row],[Sharpe Ratio Z-Score]],Table2[Sharpe Ratio Z-Score])</f>
        <v>615</v>
      </c>
      <c r="AV712">
        <f>(Table2[[#This Row],[Rank 1Y]]+Table2[[#This Row],[Rank 6M]]+Table2[[#This Row],[Rank Sharpe]])/3</f>
        <v>660</v>
      </c>
    </row>
    <row r="713" spans="1:48" x14ac:dyDescent="0.3">
      <c r="A713" t="s">
        <v>2274</v>
      </c>
      <c r="B713" t="s">
        <v>2275</v>
      </c>
      <c r="C713" t="s">
        <v>3157</v>
      </c>
      <c r="D713" t="s">
        <v>609</v>
      </c>
      <c r="E713">
        <v>2492.8667417060001</v>
      </c>
      <c r="F713">
        <v>168.38</v>
      </c>
      <c r="G713">
        <v>-62.5314811358367</v>
      </c>
      <c r="H713">
        <f>(Table2[[#This Row],[1Y Return vs Nifty]]-AVERAGE(Table2[1Y Return vs Nifty]))/_xlfn.STDEV.P(Table2[1Y Return vs Nifty])</f>
        <v>-1.4727304314376535</v>
      </c>
      <c r="I713">
        <v>-6.4885044650285897</v>
      </c>
      <c r="J713">
        <f>(Table2[[#This Row],[1M Return vs Nifty]]-AVERAGE(Table2[1M Return vs Nifty]))/_xlfn.STDEV.P(Table2[1M Return vs Nifty])</f>
        <v>-0.71933171426580056</v>
      </c>
      <c r="K713">
        <v>-34.072310151605102</v>
      </c>
      <c r="L713">
        <f>(Table2[[#This Row],[6M Return vs Nifty]]-AVERAGE(Table2[6M Return vs Nifty]))/_xlfn.STDEV.P(Table2[6M Return vs Nifty])</f>
        <v>-1.3486831376230104</v>
      </c>
      <c r="M713">
        <v>-2.3230954502538399</v>
      </c>
      <c r="N713">
        <f>(Table2[[#This Row],[1W Return vs Nifty]]-AVERAGE(Table2[1W Return vs Nifty]))/_xlfn.STDEV.P(Table2[1W Return vs Nifty])</f>
        <v>-0.5415820174489554</v>
      </c>
      <c r="O713">
        <v>173.44</v>
      </c>
      <c r="P713">
        <v>174.125594575718</v>
      </c>
      <c r="Q713">
        <v>200.60482702854</v>
      </c>
      <c r="R713">
        <v>37.161315644392602</v>
      </c>
      <c r="S713" s="1">
        <f>(Table2[[#This Row],[Close Price]]-Table2[[#This Row],[20D EMA]])/Table2[[#This Row],[20D EMA]]</f>
        <v>-2.917435424354245E-2</v>
      </c>
      <c r="T713" s="1">
        <f>(Table2[[#This Row],[Close Price]]-Table2[[#This Row],[50D EMA]])/Table2[[#This Row],[50D EMA]]</f>
        <v>-3.2996841100344655E-2</v>
      </c>
      <c r="U713" s="1">
        <f>(Table2[[#This Row],[Close Price]]-Table2[[#This Row],[200D EMA]])/Table2[[#This Row],[200D EMA]]</f>
        <v>-0.16063834308411426</v>
      </c>
      <c r="V713">
        <v>0.44321484492643298</v>
      </c>
      <c r="W713">
        <v>166.21</v>
      </c>
      <c r="X713">
        <v>170.69</v>
      </c>
      <c r="Y713">
        <v>166.21</v>
      </c>
      <c r="Z713">
        <v>176.32</v>
      </c>
      <c r="AA713">
        <v>164.16</v>
      </c>
      <c r="AB713">
        <v>179.9</v>
      </c>
      <c r="AC713" s="1">
        <f>(Table2[[#This Row],[Close Price]]/Table2[[#This Row],[Day Low]])-1</f>
        <v>1.3055772817520017E-2</v>
      </c>
      <c r="AD713" s="1">
        <f>(Table2[[#This Row],[Day High]]/Table2[[#This Row],[Close Price]])-1</f>
        <v>1.3718968998693404E-2</v>
      </c>
      <c r="AE713" s="1">
        <f>(Table2[[#This Row],[Close Price]]/Table2[[#This Row],[Current Week Low]])-1</f>
        <v>1.3055772817520017E-2</v>
      </c>
      <c r="AF713" s="1">
        <f>(Table2[[#This Row],[Current Week High]]/Table2[[#This Row],[Close Price]])-1</f>
        <v>4.7155244090747006E-2</v>
      </c>
      <c r="AG713" s="1">
        <f>(Table2[[#This Row],[Close Price]]/Table2[[#This Row],[Current Month Low]])-1</f>
        <v>2.5706627680311955E-2</v>
      </c>
      <c r="AH713" s="1">
        <f>(Table2[[#This Row],[Current Month High]]/Table2[[#This Row],[Close Price]])-1</f>
        <v>6.8416676564912793E-2</v>
      </c>
      <c r="AI713">
        <v>85.295165696638506</v>
      </c>
      <c r="AJ713">
        <v>16.995553085047199</v>
      </c>
      <c r="AK713" t="str">
        <f>IF(AND(Table2[[#This Row],[20D EMA]]&gt;Table2[[#This Row],[50D EMA]],Table2[[#This Row],[50D EMA]]&gt;Table2[[#This Row],[200D EMA]]),"Uptrend","Downtrend/NoTrend")</f>
        <v>Downtrend/NoTrend</v>
      </c>
      <c r="AL713">
        <v>-0.03</v>
      </c>
      <c r="AM713" t="s">
        <v>3190</v>
      </c>
      <c r="AN713">
        <v>-5.28</v>
      </c>
      <c r="AO713" t="s">
        <v>3190</v>
      </c>
      <c r="AQ713">
        <f>(Table2[[#This Row],[Sharpe Ratio]]-AVERAGE(Table2[Sharpe Ratio]))/_xlfn.STDEV.P(Table2[Sharpe Ratio])</f>
        <v>-0.77082524510946515</v>
      </c>
      <c r="AR7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3">
        <f>_xlfn.RANK.AVG(Table2[[#This Row],[1Y Return vs Nifty Z-Score]],Table2[1Y Return vs Nifty Z-Score])</f>
        <v>726</v>
      </c>
      <c r="AT713">
        <f>_xlfn.RANK.AVG(Table2[[#This Row],[6M Return vs Nifty Z-Score]],Table2[6M Return vs Nifty Z-Score])</f>
        <v>707</v>
      </c>
      <c r="AU713">
        <f>_xlfn.RANK.AVG(Table2[[#This Row],[Sharpe Ratio Z-Score]],Table2[Sharpe Ratio Z-Score])</f>
        <v>548.5</v>
      </c>
      <c r="AV713">
        <f>(Table2[[#This Row],[Rank 1Y]]+Table2[[#This Row],[Rank 6M]]+Table2[[#This Row],[Rank Sharpe]])/3</f>
        <v>660.5</v>
      </c>
    </row>
    <row r="714" spans="1:48" x14ac:dyDescent="0.3">
      <c r="A714" t="s">
        <v>1885</v>
      </c>
      <c r="B714" t="s">
        <v>1886</v>
      </c>
      <c r="C714" t="s">
        <v>3156</v>
      </c>
      <c r="D714" t="s">
        <v>432</v>
      </c>
      <c r="E714">
        <v>3936.0629511000002</v>
      </c>
      <c r="F714">
        <v>1027.0999999999999</v>
      </c>
      <c r="G714">
        <v>-51.281352547931199</v>
      </c>
      <c r="H714">
        <f>(Table2[[#This Row],[1Y Return vs Nifty]]-AVERAGE(Table2[1Y Return vs Nifty]))/_xlfn.STDEV.P(Table2[1Y Return vs Nifty])</f>
        <v>-1.2810447235674685</v>
      </c>
      <c r="I714">
        <v>-4.10824186024632</v>
      </c>
      <c r="J714">
        <f>(Table2[[#This Row],[1M Return vs Nifty]]-AVERAGE(Table2[1M Return vs Nifty]))/_xlfn.STDEV.P(Table2[1M Return vs Nifty])</f>
        <v>-0.44538391973925257</v>
      </c>
      <c r="K714">
        <v>-14.6601382103049</v>
      </c>
      <c r="L714">
        <f>(Table2[[#This Row],[6M Return vs Nifty]]-AVERAGE(Table2[6M Return vs Nifty]))/_xlfn.STDEV.P(Table2[6M Return vs Nifty])</f>
        <v>-0.73213193248234965</v>
      </c>
      <c r="M714">
        <v>-1.01431969018666</v>
      </c>
      <c r="N714">
        <f>(Table2[[#This Row],[1W Return vs Nifty]]-AVERAGE(Table2[1W Return vs Nifty]))/_xlfn.STDEV.P(Table2[1W Return vs Nifty])</f>
        <v>-0.25332267623841648</v>
      </c>
      <c r="O714">
        <v>1056.8399999999999</v>
      </c>
      <c r="P714">
        <v>1088.6103800946901</v>
      </c>
      <c r="Q714">
        <v>1170.6853587831999</v>
      </c>
      <c r="R714">
        <v>26.085094009012</v>
      </c>
      <c r="S714" s="1">
        <f>(Table2[[#This Row],[Close Price]]-Table2[[#This Row],[20D EMA]])/Table2[[#This Row],[20D EMA]]</f>
        <v>-2.8140494303773526E-2</v>
      </c>
      <c r="T714" s="1">
        <f>(Table2[[#This Row],[Close Price]]-Table2[[#This Row],[50D EMA]])/Table2[[#This Row],[50D EMA]]</f>
        <v>-5.650357668768493E-2</v>
      </c>
      <c r="U714" s="1">
        <f>(Table2[[#This Row],[Close Price]]-Table2[[#This Row],[200D EMA]])/Table2[[#This Row],[200D EMA]]</f>
        <v>-0.12265068295758084</v>
      </c>
      <c r="V714">
        <v>0.71378472972606</v>
      </c>
      <c r="W714">
        <v>1011</v>
      </c>
      <c r="X714">
        <v>1030.6500000000001</v>
      </c>
      <c r="Y714">
        <v>1011</v>
      </c>
      <c r="Z714">
        <v>1050</v>
      </c>
      <c r="AA714">
        <v>1011</v>
      </c>
      <c r="AB714">
        <v>1110</v>
      </c>
      <c r="AC714" s="1">
        <f>(Table2[[#This Row],[Close Price]]/Table2[[#This Row],[Day Low]])-1</f>
        <v>1.5924826904055278E-2</v>
      </c>
      <c r="AD714" s="1">
        <f>(Table2[[#This Row],[Day High]]/Table2[[#This Row],[Close Price]])-1</f>
        <v>3.456333365787323E-3</v>
      </c>
      <c r="AE714" s="1">
        <f>(Table2[[#This Row],[Close Price]]/Table2[[#This Row],[Current Week Low]])-1</f>
        <v>1.5924826904055278E-2</v>
      </c>
      <c r="AF714" s="1">
        <f>(Table2[[#This Row],[Current Week High]]/Table2[[#This Row],[Close Price]])-1</f>
        <v>2.2295784246908923E-2</v>
      </c>
      <c r="AG714" s="1">
        <f>(Table2[[#This Row],[Close Price]]/Table2[[#This Row],[Current Month Low]])-1</f>
        <v>1.5924826904055278E-2</v>
      </c>
      <c r="AH714" s="1">
        <f>(Table2[[#This Row],[Current Month High]]/Table2[[#This Row],[Close Price]])-1</f>
        <v>8.0712686203875172E-2</v>
      </c>
      <c r="AI714">
        <v>40.955116346996398</v>
      </c>
      <c r="AJ714">
        <v>2.9313022999448699</v>
      </c>
      <c r="AK714" t="str">
        <f>IF(AND(Table2[[#This Row],[20D EMA]]&gt;Table2[[#This Row],[50D EMA]],Table2[[#This Row],[50D EMA]]&gt;Table2[[#This Row],[200D EMA]]),"Uptrend","Downtrend/NoTrend")</f>
        <v>Downtrend/NoTrend</v>
      </c>
      <c r="AL714">
        <v>-0.12</v>
      </c>
      <c r="AM714" t="s">
        <v>3190</v>
      </c>
      <c r="AN714">
        <v>-4.96</v>
      </c>
      <c r="AO714" t="s">
        <v>3190</v>
      </c>
      <c r="AP714">
        <v>-8.5882958401915996E-2</v>
      </c>
      <c r="AQ714">
        <f>(Table2[[#This Row],[Sharpe Ratio]]-AVERAGE(Table2[Sharpe Ratio]))/_xlfn.STDEV.P(Table2[Sharpe Ratio])</f>
        <v>-1.777175966555367</v>
      </c>
      <c r="AR7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4">
        <f>_xlfn.RANK.AVG(Table2[[#This Row],[1Y Return vs Nifty Z-Score]],Table2[1Y Return vs Nifty Z-Score])</f>
        <v>715</v>
      </c>
      <c r="AT714">
        <f>_xlfn.RANK.AVG(Table2[[#This Row],[6M Return vs Nifty Z-Score]],Table2[6M Return vs Nifty Z-Score])</f>
        <v>569</v>
      </c>
      <c r="AU714">
        <f>_xlfn.RANK.AVG(Table2[[#This Row],[Sharpe Ratio Z-Score]],Table2[Sharpe Ratio Z-Score])</f>
        <v>708</v>
      </c>
      <c r="AV714">
        <f>(Table2[[#This Row],[Rank 1Y]]+Table2[[#This Row],[Rank 6M]]+Table2[[#This Row],[Rank Sharpe]])/3</f>
        <v>664</v>
      </c>
    </row>
    <row r="715" spans="1:48" x14ac:dyDescent="0.3">
      <c r="A715" t="s">
        <v>1237</v>
      </c>
      <c r="B715" t="s">
        <v>1238</v>
      </c>
      <c r="C715" t="s">
        <v>3155</v>
      </c>
      <c r="D715" t="s">
        <v>1239</v>
      </c>
      <c r="E715">
        <v>9631.127899305</v>
      </c>
      <c r="F715">
        <v>888</v>
      </c>
      <c r="G715">
        <v>-46.6281405332563</v>
      </c>
      <c r="H715">
        <f>(Table2[[#This Row],[1Y Return vs Nifty]]-AVERAGE(Table2[1Y Return vs Nifty]))/_xlfn.STDEV.P(Table2[1Y Return vs Nifty])</f>
        <v>-1.2017608085496518</v>
      </c>
      <c r="I715">
        <v>-2.3649386815771498</v>
      </c>
      <c r="J715">
        <f>(Table2[[#This Row],[1M Return vs Nifty]]-AVERAGE(Table2[1M Return vs Nifty]))/_xlfn.STDEV.P(Table2[1M Return vs Nifty])</f>
        <v>-0.24474468773685551</v>
      </c>
      <c r="K715">
        <v>-16.791463458368298</v>
      </c>
      <c r="L715">
        <f>(Table2[[#This Row],[6M Return vs Nifty]]-AVERAGE(Table2[6M Return vs Nifty]))/_xlfn.STDEV.P(Table2[6M Return vs Nifty])</f>
        <v>-0.7998250867679072</v>
      </c>
      <c r="M715">
        <v>-3.7693795641280499</v>
      </c>
      <c r="N715">
        <f>(Table2[[#This Row],[1W Return vs Nifty]]-AVERAGE(Table2[1W Return vs Nifty]))/_xlfn.STDEV.P(Table2[1W Return vs Nifty])</f>
        <v>-0.8601277290896171</v>
      </c>
      <c r="O715">
        <v>907.38</v>
      </c>
      <c r="P715">
        <v>923.46797105156895</v>
      </c>
      <c r="Q715">
        <v>983.54173824985196</v>
      </c>
      <c r="R715">
        <v>33.948919190930397</v>
      </c>
      <c r="S715" s="1">
        <f>(Table2[[#This Row],[Close Price]]-Table2[[#This Row],[20D EMA]])/Table2[[#This Row],[20D EMA]]</f>
        <v>-2.1358196125107448E-2</v>
      </c>
      <c r="T715" s="1">
        <f>(Table2[[#This Row],[Close Price]]-Table2[[#This Row],[50D EMA]])/Table2[[#This Row],[50D EMA]]</f>
        <v>-3.8407364590220663E-2</v>
      </c>
      <c r="U715" s="1">
        <f>(Table2[[#This Row],[Close Price]]-Table2[[#This Row],[200D EMA]])/Table2[[#This Row],[200D EMA]]</f>
        <v>-9.7140502059284456E-2</v>
      </c>
      <c r="V715">
        <v>0.53635853670349198</v>
      </c>
      <c r="W715">
        <v>877.9</v>
      </c>
      <c r="X715">
        <v>894.6</v>
      </c>
      <c r="Y715">
        <v>870.2</v>
      </c>
      <c r="Z715">
        <v>924.5</v>
      </c>
      <c r="AA715">
        <v>868</v>
      </c>
      <c r="AB715">
        <v>930</v>
      </c>
      <c r="AC715" s="1">
        <f>(Table2[[#This Row],[Close Price]]/Table2[[#This Row],[Day Low]])-1</f>
        <v>1.1504727189884933E-2</v>
      </c>
      <c r="AD715" s="1">
        <f>(Table2[[#This Row],[Day High]]/Table2[[#This Row],[Close Price]])-1</f>
        <v>7.432432432432412E-3</v>
      </c>
      <c r="AE715" s="1">
        <f>(Table2[[#This Row],[Close Price]]/Table2[[#This Row],[Current Week Low]])-1</f>
        <v>2.0455067800505544E-2</v>
      </c>
      <c r="AF715" s="1">
        <f>(Table2[[#This Row],[Current Week High]]/Table2[[#This Row],[Close Price]])-1</f>
        <v>4.1103603603603656E-2</v>
      </c>
      <c r="AG715" s="1">
        <f>(Table2[[#This Row],[Close Price]]/Table2[[#This Row],[Current Month Low]])-1</f>
        <v>2.3041474654377891E-2</v>
      </c>
      <c r="AH715" s="1">
        <f>(Table2[[#This Row],[Current Month High]]/Table2[[#This Row],[Close Price]])-1</f>
        <v>4.7297297297297369E-2</v>
      </c>
      <c r="AI715">
        <v>46.058558558558502</v>
      </c>
      <c r="AJ715">
        <v>3.9812646370023401</v>
      </c>
      <c r="AK715" t="str">
        <f>IF(AND(Table2[[#This Row],[20D EMA]]&gt;Table2[[#This Row],[50D EMA]],Table2[[#This Row],[50D EMA]]&gt;Table2[[#This Row],[200D EMA]]),"Uptrend","Downtrend/NoTrend")</f>
        <v>Downtrend/NoTrend</v>
      </c>
      <c r="AL715">
        <v>-0.12</v>
      </c>
      <c r="AM715" t="s">
        <v>3190</v>
      </c>
      <c r="AN715">
        <v>-2.95</v>
      </c>
      <c r="AO715" t="s">
        <v>3190</v>
      </c>
      <c r="AP715">
        <v>-7.8328033555532001E-2</v>
      </c>
      <c r="AQ715">
        <f>(Table2[[#This Row],[Sharpe Ratio]]-AVERAGE(Table2[Sharpe Ratio]))/_xlfn.STDEV.P(Table2[Sharpe Ratio])</f>
        <v>-1.6886496254616201</v>
      </c>
      <c r="AR7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5">
        <f>_xlfn.RANK.AVG(Table2[[#This Row],[1Y Return vs Nifty Z-Score]],Table2[1Y Return vs Nifty Z-Score])</f>
        <v>701</v>
      </c>
      <c r="AT715">
        <f>_xlfn.RANK.AVG(Table2[[#This Row],[6M Return vs Nifty Z-Score]],Table2[6M Return vs Nifty Z-Score])</f>
        <v>594</v>
      </c>
      <c r="AU715">
        <f>_xlfn.RANK.AVG(Table2[[#This Row],[Sharpe Ratio Z-Score]],Table2[Sharpe Ratio Z-Score])</f>
        <v>700</v>
      </c>
      <c r="AV715">
        <f>(Table2[[#This Row],[Rank 1Y]]+Table2[[#This Row],[Rank 6M]]+Table2[[#This Row],[Rank Sharpe]])/3</f>
        <v>665</v>
      </c>
    </row>
    <row r="716" spans="1:48" x14ac:dyDescent="0.3">
      <c r="A716" t="s">
        <v>849</v>
      </c>
      <c r="B716" t="s">
        <v>850</v>
      </c>
      <c r="C716" t="s">
        <v>3159</v>
      </c>
      <c r="D716" t="s">
        <v>448</v>
      </c>
      <c r="E716">
        <v>18881.815136249999</v>
      </c>
      <c r="F716">
        <v>524.25</v>
      </c>
      <c r="G716">
        <v>-18.377700666515501</v>
      </c>
      <c r="H716">
        <f>(Table2[[#This Row],[1Y Return vs Nifty]]-AVERAGE(Table2[1Y Return vs Nifty]))/_xlfn.STDEV.P(Table2[1Y Return vs Nifty])</f>
        <v>-0.72041470470849656</v>
      </c>
      <c r="I716">
        <v>-5.8083833250507304</v>
      </c>
      <c r="J716">
        <f>(Table2[[#This Row],[1M Return vs Nifty]]-AVERAGE(Table2[1M Return vs Nifty]))/_xlfn.STDEV.P(Table2[1M Return vs Nifty])</f>
        <v>-0.6410556089598235</v>
      </c>
      <c r="K716">
        <v>-40.708850552444702</v>
      </c>
      <c r="L716">
        <f>(Table2[[#This Row],[6M Return vs Nifty]]-AVERAGE(Table2[6M Return vs Nifty]))/_xlfn.STDEV.P(Table2[6M Return vs Nifty])</f>
        <v>-1.5594667116854743</v>
      </c>
      <c r="M716">
        <v>-1.04334272721548</v>
      </c>
      <c r="N716">
        <f>(Table2[[#This Row],[1W Return vs Nifty]]-AVERAGE(Table2[1W Return vs Nifty]))/_xlfn.STDEV.P(Table2[1W Return vs Nifty])</f>
        <v>-0.25971503296530701</v>
      </c>
      <c r="O716">
        <v>549.78</v>
      </c>
      <c r="P716">
        <v>587.47841983068497</v>
      </c>
      <c r="Q716">
        <v>625.49150219870296</v>
      </c>
      <c r="R716">
        <v>26.434473936982599</v>
      </c>
      <c r="S716" s="1">
        <f>(Table2[[#This Row],[Close Price]]-Table2[[#This Row],[20D EMA]])/Table2[[#This Row],[20D EMA]]</f>
        <v>-4.6436756520790087E-2</v>
      </c>
      <c r="T716" s="1">
        <f>(Table2[[#This Row],[Close Price]]-Table2[[#This Row],[50D EMA]])/Table2[[#This Row],[50D EMA]]</f>
        <v>-0.1076267956343108</v>
      </c>
      <c r="U716" s="1">
        <f>(Table2[[#This Row],[Close Price]]-Table2[[#This Row],[200D EMA]])/Table2[[#This Row],[200D EMA]]</f>
        <v>-0.16185911693895574</v>
      </c>
      <c r="V716">
        <v>0.62637071461529903</v>
      </c>
      <c r="W716">
        <v>509.05</v>
      </c>
      <c r="X716">
        <v>526.45000000000005</v>
      </c>
      <c r="Y716">
        <v>509.05</v>
      </c>
      <c r="Z716">
        <v>541.65</v>
      </c>
      <c r="AA716">
        <v>509.05</v>
      </c>
      <c r="AB716">
        <v>592.79999999999995</v>
      </c>
      <c r="AC716" s="1">
        <f>(Table2[[#This Row],[Close Price]]/Table2[[#This Row],[Day Low]])-1</f>
        <v>2.9859542284647933E-2</v>
      </c>
      <c r="AD716" s="1">
        <f>(Table2[[#This Row],[Day High]]/Table2[[#This Row],[Close Price]])-1</f>
        <v>4.1964711492610274E-3</v>
      </c>
      <c r="AE716" s="1">
        <f>(Table2[[#This Row],[Close Price]]/Table2[[#This Row],[Current Week Low]])-1</f>
        <v>2.9859542284647933E-2</v>
      </c>
      <c r="AF716" s="1">
        <f>(Table2[[#This Row],[Current Week High]]/Table2[[#This Row],[Close Price]])-1</f>
        <v>3.3190271816881278E-2</v>
      </c>
      <c r="AG716" s="1">
        <f>(Table2[[#This Row],[Close Price]]/Table2[[#This Row],[Current Month Low]])-1</f>
        <v>2.9859542284647933E-2</v>
      </c>
      <c r="AH716" s="1">
        <f>(Table2[[#This Row],[Current Month High]]/Table2[[#This Row],[Close Price]])-1</f>
        <v>0.130758226037196</v>
      </c>
      <c r="AI716">
        <v>46.733428707677596</v>
      </c>
      <c r="AJ716">
        <v>19.691780821917799</v>
      </c>
      <c r="AK716" t="str">
        <f>IF(AND(Table2[[#This Row],[20D EMA]]&gt;Table2[[#This Row],[50D EMA]],Table2[[#This Row],[50D EMA]]&gt;Table2[[#This Row],[200D EMA]]),"Uptrend","Downtrend/NoTrend")</f>
        <v>Downtrend/NoTrend</v>
      </c>
      <c r="AL716">
        <v>-0.27</v>
      </c>
      <c r="AM716" t="s">
        <v>3190</v>
      </c>
      <c r="AN716">
        <v>-10.69</v>
      </c>
      <c r="AO716" t="s">
        <v>3190</v>
      </c>
      <c r="AP716">
        <v>-0.115592568486168</v>
      </c>
      <c r="AQ716">
        <f>(Table2[[#This Row],[Sharpe Ratio]]-AVERAGE(Table2[Sharpe Ratio]))/_xlfn.STDEV.P(Table2[Sharpe Ratio])</f>
        <v>-2.1253042576447951</v>
      </c>
      <c r="AR7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6">
        <f>_xlfn.RANK.AVG(Table2[[#This Row],[1Y Return vs Nifty Z-Score]],Table2[1Y Return vs Nifty Z-Score])</f>
        <v>559</v>
      </c>
      <c r="AT716">
        <f>_xlfn.RANK.AVG(Table2[[#This Row],[6M Return vs Nifty Z-Score]],Table2[6M Return vs Nifty Z-Score])</f>
        <v>722</v>
      </c>
      <c r="AU716">
        <f>_xlfn.RANK.AVG(Table2[[#This Row],[Sharpe Ratio Z-Score]],Table2[Sharpe Ratio Z-Score])</f>
        <v>727</v>
      </c>
      <c r="AV716">
        <f>(Table2[[#This Row],[Rank 1Y]]+Table2[[#This Row],[Rank 6M]]+Table2[[#This Row],[Rank Sharpe]])/3</f>
        <v>669.33333333333337</v>
      </c>
    </row>
    <row r="717" spans="1:48" x14ac:dyDescent="0.3">
      <c r="A717" t="s">
        <v>2403</v>
      </c>
      <c r="B717" t="s">
        <v>2404</v>
      </c>
      <c r="C717" t="s">
        <v>3145</v>
      </c>
      <c r="D717" t="s">
        <v>54</v>
      </c>
      <c r="E717">
        <v>2180.2030438799902</v>
      </c>
      <c r="F717">
        <v>208.27</v>
      </c>
      <c r="G717">
        <v>-92.361424777661796</v>
      </c>
      <c r="H717">
        <f>(Table2[[#This Row],[1Y Return vs Nifty]]-AVERAGE(Table2[1Y Return vs Nifty]))/_xlfn.STDEV.P(Table2[1Y Return vs Nifty])</f>
        <v>-1.9809889653763773</v>
      </c>
      <c r="I717">
        <v>-27.802783678676398</v>
      </c>
      <c r="J717">
        <f>(Table2[[#This Row],[1M Return vs Nifty]]-AVERAGE(Table2[1M Return vs Nifty]))/_xlfn.STDEV.P(Table2[1M Return vs Nifty])</f>
        <v>-3.1724222979562393</v>
      </c>
      <c r="K717">
        <v>-69.299734599597699</v>
      </c>
      <c r="L717">
        <f>(Table2[[#This Row],[6M Return vs Nifty]]-AVERAGE(Table2[6M Return vs Nifty]))/_xlfn.STDEV.P(Table2[6M Return vs Nifty])</f>
        <v>-2.4675435651469519</v>
      </c>
      <c r="M717">
        <v>-4.5750125156500596</v>
      </c>
      <c r="N717">
        <f>(Table2[[#This Row],[1W Return vs Nifty]]-AVERAGE(Table2[1W Return vs Nifty]))/_xlfn.STDEV.P(Table2[1W Return vs Nifty])</f>
        <v>-1.0375692977287827</v>
      </c>
      <c r="O717">
        <v>240.97</v>
      </c>
      <c r="P717">
        <v>286.22026258798797</v>
      </c>
      <c r="Q717">
        <v>407.25561003768001</v>
      </c>
      <c r="R717">
        <v>11.526061699551001</v>
      </c>
      <c r="S717" s="1">
        <f>(Table2[[#This Row],[Close Price]]-Table2[[#This Row],[20D EMA]])/Table2[[#This Row],[20D EMA]]</f>
        <v>-0.13570153961073989</v>
      </c>
      <c r="T717" s="1">
        <f>(Table2[[#This Row],[Close Price]]-Table2[[#This Row],[50D EMA]])/Table2[[#This Row],[50D EMA]]</f>
        <v>-0.2723436205500126</v>
      </c>
      <c r="U717" s="1">
        <f>(Table2[[#This Row],[Close Price]]-Table2[[#This Row],[200D EMA]])/Table2[[#This Row],[200D EMA]]</f>
        <v>-0.48860127431828254</v>
      </c>
      <c r="V717">
        <v>0.49374285860514899</v>
      </c>
      <c r="W717">
        <v>207.86</v>
      </c>
      <c r="X717">
        <v>216.62</v>
      </c>
      <c r="Y717">
        <v>207.86</v>
      </c>
      <c r="Z717">
        <v>228.95</v>
      </c>
      <c r="AA717">
        <v>207.86</v>
      </c>
      <c r="AB717">
        <v>249</v>
      </c>
      <c r="AC717" s="1">
        <f>(Table2[[#This Row],[Close Price]]/Table2[[#This Row],[Day Low]])-1</f>
        <v>1.9724814779178423E-3</v>
      </c>
      <c r="AD717" s="1">
        <f>(Table2[[#This Row],[Day High]]/Table2[[#This Row],[Close Price]])-1</f>
        <v>4.0092188025159681E-2</v>
      </c>
      <c r="AE717" s="1">
        <f>(Table2[[#This Row],[Close Price]]/Table2[[#This Row],[Current Week Low]])-1</f>
        <v>1.9724814779178423E-3</v>
      </c>
      <c r="AF717" s="1">
        <f>(Table2[[#This Row],[Current Week High]]/Table2[[#This Row],[Close Price]])-1</f>
        <v>9.9294185432371229E-2</v>
      </c>
      <c r="AG717" s="1">
        <f>(Table2[[#This Row],[Close Price]]/Table2[[#This Row],[Current Month Low]])-1</f>
        <v>1.9724814779178423E-3</v>
      </c>
      <c r="AH717" s="1">
        <f>(Table2[[#This Row],[Current Month High]]/Table2[[#This Row],[Close Price]])-1</f>
        <v>0.19556345128919195</v>
      </c>
      <c r="AI717">
        <v>224.02650405723301</v>
      </c>
      <c r="AJ717">
        <v>0.19724814779178401</v>
      </c>
      <c r="AK717" t="str">
        <f>IF(AND(Table2[[#This Row],[20D EMA]]&gt;Table2[[#This Row],[50D EMA]],Table2[[#This Row],[50D EMA]]&gt;Table2[[#This Row],[200D EMA]]),"Uptrend","Downtrend/NoTrend")</f>
        <v>Downtrend/NoTrend</v>
      </c>
      <c r="AL717">
        <v>-0.53</v>
      </c>
      <c r="AM717" t="s">
        <v>3190</v>
      </c>
      <c r="AN717">
        <v>-15.31</v>
      </c>
      <c r="AO717" t="s">
        <v>3190</v>
      </c>
      <c r="AQ717">
        <f>(Table2[[#This Row],[Sharpe Ratio]]-AVERAGE(Table2[Sharpe Ratio]))/_xlfn.STDEV.P(Table2[Sharpe Ratio])</f>
        <v>-0.77082524510946515</v>
      </c>
      <c r="AR7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7">
        <f>_xlfn.RANK.AVG(Table2[[#This Row],[1Y Return vs Nifty Z-Score]],Table2[1Y Return vs Nifty Z-Score])</f>
        <v>732</v>
      </c>
      <c r="AT717">
        <f>_xlfn.RANK.AVG(Table2[[#This Row],[6M Return vs Nifty Z-Score]],Table2[6M Return vs Nifty Z-Score])</f>
        <v>732</v>
      </c>
      <c r="AU717">
        <f>_xlfn.RANK.AVG(Table2[[#This Row],[Sharpe Ratio Z-Score]],Table2[Sharpe Ratio Z-Score])</f>
        <v>548.5</v>
      </c>
      <c r="AV717">
        <f>(Table2[[#This Row],[Rank 1Y]]+Table2[[#This Row],[Rank 6M]]+Table2[[#This Row],[Rank Sharpe]])/3</f>
        <v>670.83333333333337</v>
      </c>
    </row>
    <row r="718" spans="1:48" x14ac:dyDescent="0.3">
      <c r="A718" t="s">
        <v>380</v>
      </c>
      <c r="B718" t="s">
        <v>381</v>
      </c>
      <c r="C718" t="s">
        <v>3146</v>
      </c>
      <c r="D718" t="s">
        <v>27</v>
      </c>
      <c r="E718">
        <v>63078.334059200002</v>
      </c>
      <c r="F718">
        <v>9.02</v>
      </c>
      <c r="G718">
        <v>-49.254026482600302</v>
      </c>
      <c r="H718">
        <f>(Table2[[#This Row],[1Y Return vs Nifty]]-AVERAGE(Table2[1Y Return vs Nifty]))/_xlfn.STDEV.P(Table2[1Y Return vs Nifty])</f>
        <v>-1.246502057776572</v>
      </c>
      <c r="I718">
        <v>-29.1158603380118</v>
      </c>
      <c r="J718">
        <f>(Table2[[#This Row],[1M Return vs Nifty]]-AVERAGE(Table2[1M Return vs Nifty]))/_xlfn.STDEV.P(Table2[1M Return vs Nifty])</f>
        <v>-3.3235461504868407</v>
      </c>
      <c r="K718">
        <v>-44.660936040207503</v>
      </c>
      <c r="L718">
        <f>(Table2[[#This Row],[6M Return vs Nifty]]-AVERAGE(Table2[6M Return vs Nifty]))/_xlfn.STDEV.P(Table2[6M Return vs Nifty])</f>
        <v>-1.6849891456339894</v>
      </c>
      <c r="M718">
        <v>-1.93181578675843</v>
      </c>
      <c r="N718">
        <f>(Table2[[#This Row],[1W Return vs Nifty]]-AVERAGE(Table2[1W Return vs Nifty]))/_xlfn.STDEV.P(Table2[1W Return vs Nifty])</f>
        <v>-0.45540222907750916</v>
      </c>
      <c r="O718">
        <v>10.06</v>
      </c>
      <c r="P718">
        <v>11.9670291240647</v>
      </c>
      <c r="Q718">
        <v>13.443421291606899</v>
      </c>
      <c r="R718">
        <v>28.060998570657201</v>
      </c>
      <c r="S718" s="1">
        <f>(Table2[[#This Row],[Close Price]]-Table2[[#This Row],[20D EMA]])/Table2[[#This Row],[20D EMA]]</f>
        <v>-0.1033797216699802</v>
      </c>
      <c r="T718" s="1">
        <f>(Table2[[#This Row],[Close Price]]-Table2[[#This Row],[50D EMA]])/Table2[[#This Row],[50D EMA]]</f>
        <v>-0.24626238421518254</v>
      </c>
      <c r="U718" s="1">
        <f>(Table2[[#This Row],[Close Price]]-Table2[[#This Row],[200D EMA]])/Table2[[#This Row],[200D EMA]]</f>
        <v>-0.32903984749541132</v>
      </c>
      <c r="V718">
        <v>0.62158758911164602</v>
      </c>
      <c r="W718">
        <v>8.86</v>
      </c>
      <c r="X718">
        <v>9.1</v>
      </c>
      <c r="Y718">
        <v>8.86</v>
      </c>
      <c r="Z718">
        <v>9.49</v>
      </c>
      <c r="AA718">
        <v>8.86</v>
      </c>
      <c r="AB718">
        <v>10.53</v>
      </c>
      <c r="AC718" s="1">
        <f>(Table2[[#This Row],[Close Price]]/Table2[[#This Row],[Day Low]])-1</f>
        <v>1.8058690744920947E-2</v>
      </c>
      <c r="AD718" s="1">
        <f>(Table2[[#This Row],[Day High]]/Table2[[#This Row],[Close Price]])-1</f>
        <v>8.8691796008868451E-3</v>
      </c>
      <c r="AE718" s="1">
        <f>(Table2[[#This Row],[Close Price]]/Table2[[#This Row],[Current Week Low]])-1</f>
        <v>1.8058690744920947E-2</v>
      </c>
      <c r="AF718" s="1">
        <f>(Table2[[#This Row],[Current Week High]]/Table2[[#This Row],[Close Price]])-1</f>
        <v>5.210643015521077E-2</v>
      </c>
      <c r="AG718" s="1">
        <f>(Table2[[#This Row],[Close Price]]/Table2[[#This Row],[Current Month Low]])-1</f>
        <v>1.8058690744920947E-2</v>
      </c>
      <c r="AH718" s="1">
        <f>(Table2[[#This Row],[Current Month High]]/Table2[[#This Row],[Close Price]])-1</f>
        <v>0.16740576496674064</v>
      </c>
      <c r="AI718">
        <v>112.63858093126299</v>
      </c>
      <c r="AJ718">
        <v>1.80586907449209</v>
      </c>
      <c r="AK718" t="str">
        <f>IF(AND(Table2[[#This Row],[20D EMA]]&gt;Table2[[#This Row],[50D EMA]],Table2[[#This Row],[50D EMA]]&gt;Table2[[#This Row],[200D EMA]]),"Uptrend","Downtrend/NoTrend")</f>
        <v>Downtrend/NoTrend</v>
      </c>
      <c r="AL718">
        <v>-0.46</v>
      </c>
      <c r="AM718" t="s">
        <v>3190</v>
      </c>
      <c r="AN718">
        <v>-11.31</v>
      </c>
      <c r="AO718" t="s">
        <v>3190</v>
      </c>
      <c r="AP718">
        <v>-4.5070869875690001E-3</v>
      </c>
      <c r="AQ718">
        <f>(Table2[[#This Row],[Sharpe Ratio]]-AVERAGE(Table2[Sharpe Ratio]))/_xlfn.STDEV.P(Table2[Sharpe Ratio])</f>
        <v>-0.82363793724255674</v>
      </c>
      <c r="AR7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8">
        <f>_xlfn.RANK.AVG(Table2[[#This Row],[1Y Return vs Nifty Z-Score]],Table2[1Y Return vs Nifty Z-Score])</f>
        <v>707</v>
      </c>
      <c r="AT718">
        <f>_xlfn.RANK.AVG(Table2[[#This Row],[6M Return vs Nifty Z-Score]],Table2[6M Return vs Nifty Z-Score])</f>
        <v>728</v>
      </c>
      <c r="AU718">
        <f>_xlfn.RANK.AVG(Table2[[#This Row],[Sharpe Ratio Z-Score]],Table2[Sharpe Ratio Z-Score])</f>
        <v>581</v>
      </c>
      <c r="AV718">
        <f>(Table2[[#This Row],[Rank 1Y]]+Table2[[#This Row],[Rank 6M]]+Table2[[#This Row],[Rank Sharpe]])/3</f>
        <v>672</v>
      </c>
    </row>
    <row r="719" spans="1:48" x14ac:dyDescent="0.3">
      <c r="A719" t="s">
        <v>642</v>
      </c>
      <c r="B719" t="s">
        <v>643</v>
      </c>
      <c r="C719" t="s">
        <v>3156</v>
      </c>
      <c r="D719" t="s">
        <v>432</v>
      </c>
      <c r="E719">
        <v>29595.328232970001</v>
      </c>
      <c r="F719">
        <v>396.7</v>
      </c>
      <c r="G719">
        <v>-33.138457110452002</v>
      </c>
      <c r="H719">
        <f>(Table2[[#This Row],[1Y Return vs Nifty]]-AVERAGE(Table2[1Y Return vs Nifty]))/_xlfn.STDEV.P(Table2[1Y Return vs Nifty])</f>
        <v>-0.97191636760479028</v>
      </c>
      <c r="I719">
        <v>-4.0372941574007903</v>
      </c>
      <c r="J719">
        <f>(Table2[[#This Row],[1M Return vs Nifty]]-AVERAGE(Table2[1M Return vs Nifty]))/_xlfn.STDEV.P(Table2[1M Return vs Nifty])</f>
        <v>-0.43721844813027622</v>
      </c>
      <c r="K719">
        <v>-25.141318426801899</v>
      </c>
      <c r="L719">
        <f>(Table2[[#This Row],[6M Return vs Nifty]]-AVERAGE(Table2[6M Return vs Nifty]))/_xlfn.STDEV.P(Table2[6M Return vs Nifty])</f>
        <v>-1.0650253517925872</v>
      </c>
      <c r="M719">
        <v>-2.2977944655159201</v>
      </c>
      <c r="N719">
        <f>(Table2[[#This Row],[1W Return vs Nifty]]-AVERAGE(Table2[1W Return vs Nifty]))/_xlfn.STDEV.P(Table2[1W Return vs Nifty])</f>
        <v>-0.53600944694829433</v>
      </c>
      <c r="O719">
        <v>413.16</v>
      </c>
      <c r="P719">
        <v>414.83735185655303</v>
      </c>
      <c r="Q719">
        <v>416.393125985555</v>
      </c>
      <c r="R719">
        <v>30.450181034085698</v>
      </c>
      <c r="S719" s="1">
        <f>(Table2[[#This Row],[Close Price]]-Table2[[#This Row],[20D EMA]])/Table2[[#This Row],[20D EMA]]</f>
        <v>-3.9839287443121395E-2</v>
      </c>
      <c r="T719" s="1">
        <f>(Table2[[#This Row],[Close Price]]-Table2[[#This Row],[50D EMA]])/Table2[[#This Row],[50D EMA]]</f>
        <v>-4.3721597815099281E-2</v>
      </c>
      <c r="U719" s="1">
        <f>(Table2[[#This Row],[Close Price]]-Table2[[#This Row],[200D EMA]])/Table2[[#This Row],[200D EMA]]</f>
        <v>-4.7294551126279123E-2</v>
      </c>
      <c r="V719">
        <v>0.42078420702963298</v>
      </c>
      <c r="W719">
        <v>394.8</v>
      </c>
      <c r="X719">
        <v>400.45</v>
      </c>
      <c r="Y719">
        <v>394.8</v>
      </c>
      <c r="Z719">
        <v>419.6</v>
      </c>
      <c r="AA719">
        <v>393.1</v>
      </c>
      <c r="AB719">
        <v>428.45</v>
      </c>
      <c r="AC719" s="1">
        <f>(Table2[[#This Row],[Close Price]]/Table2[[#This Row],[Day Low]])-1</f>
        <v>4.8125633232014575E-3</v>
      </c>
      <c r="AD719" s="1">
        <f>(Table2[[#This Row],[Day High]]/Table2[[#This Row],[Close Price]])-1</f>
        <v>9.4529871439374968E-3</v>
      </c>
      <c r="AE719" s="1">
        <f>(Table2[[#This Row],[Close Price]]/Table2[[#This Row],[Current Week Low]])-1</f>
        <v>4.8125633232014575E-3</v>
      </c>
      <c r="AF719" s="1">
        <f>(Table2[[#This Row],[Current Week High]]/Table2[[#This Row],[Close Price]])-1</f>
        <v>5.7726241492311647E-2</v>
      </c>
      <c r="AG719" s="1">
        <f>(Table2[[#This Row],[Close Price]]/Table2[[#This Row],[Current Month Low]])-1</f>
        <v>9.1579750699566365E-3</v>
      </c>
      <c r="AH719" s="1">
        <f>(Table2[[#This Row],[Current Month High]]/Table2[[#This Row],[Close Price]])-1</f>
        <v>8.003529115200414E-2</v>
      </c>
      <c r="AI719">
        <v>23.0148726997731</v>
      </c>
      <c r="AJ719">
        <v>11.9988706945228</v>
      </c>
      <c r="AK719" t="str">
        <f>IF(AND(Table2[[#This Row],[20D EMA]]&gt;Table2[[#This Row],[50D EMA]],Table2[[#This Row],[50D EMA]]&gt;Table2[[#This Row],[200D EMA]]),"Uptrend","Downtrend/NoTrend")</f>
        <v>Downtrend/NoTrend</v>
      </c>
      <c r="AL719">
        <v>0.02</v>
      </c>
      <c r="AM719" t="s">
        <v>3191</v>
      </c>
      <c r="AN719">
        <v>-5.4</v>
      </c>
      <c r="AO719" t="s">
        <v>3190</v>
      </c>
      <c r="AP719">
        <v>-7.3430485470817E-2</v>
      </c>
      <c r="AQ719">
        <f>(Table2[[#This Row],[Sharpe Ratio]]-AVERAGE(Table2[Sharpe Ratio]))/_xlfn.STDEV.P(Table2[Sharpe Ratio])</f>
        <v>-1.631261627422431</v>
      </c>
      <c r="AR7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19">
        <f>_xlfn.RANK.AVG(Table2[[#This Row],[1Y Return vs Nifty Z-Score]],Table2[1Y Return vs Nifty Z-Score])</f>
        <v>650</v>
      </c>
      <c r="AT719">
        <f>_xlfn.RANK.AVG(Table2[[#This Row],[6M Return vs Nifty Z-Score]],Table2[6M Return vs Nifty Z-Score])</f>
        <v>669</v>
      </c>
      <c r="AU719">
        <f>_xlfn.RANK.AVG(Table2[[#This Row],[Sharpe Ratio Z-Score]],Table2[Sharpe Ratio Z-Score])</f>
        <v>697</v>
      </c>
      <c r="AV719">
        <f>(Table2[[#This Row],[Rank 1Y]]+Table2[[#This Row],[Rank 6M]]+Table2[[#This Row],[Rank Sharpe]])/3</f>
        <v>672</v>
      </c>
    </row>
    <row r="720" spans="1:48" x14ac:dyDescent="0.3">
      <c r="A720" t="s">
        <v>1403</v>
      </c>
      <c r="B720" t="s">
        <v>1404</v>
      </c>
      <c r="C720" t="s">
        <v>3159</v>
      </c>
      <c r="D720" t="s">
        <v>448</v>
      </c>
      <c r="E720">
        <v>7949.2855440000003</v>
      </c>
      <c r="F720">
        <v>726.45</v>
      </c>
      <c r="G720">
        <v>-41.0138488156636</v>
      </c>
      <c r="H720">
        <f>(Table2[[#This Row],[1Y Return vs Nifty]]-AVERAGE(Table2[1Y Return vs Nifty]))/_xlfn.STDEV.P(Table2[1Y Return vs Nifty])</f>
        <v>-1.1061015035321582</v>
      </c>
      <c r="I720">
        <v>-2.8570164872978498</v>
      </c>
      <c r="J720">
        <f>(Table2[[#This Row],[1M Return vs Nifty]]-AVERAGE(Table2[1M Return vs Nifty]))/_xlfn.STDEV.P(Table2[1M Return vs Nifty])</f>
        <v>-0.30137861936347948</v>
      </c>
      <c r="K720">
        <v>-27.155914180347001</v>
      </c>
      <c r="L720">
        <f>(Table2[[#This Row],[6M Return vs Nifty]]-AVERAGE(Table2[6M Return vs Nifty]))/_xlfn.STDEV.P(Table2[6M Return vs Nifty])</f>
        <v>-1.1290110533140574</v>
      </c>
      <c r="M720">
        <v>-1.2563616225871801</v>
      </c>
      <c r="N720">
        <f>(Table2[[#This Row],[1W Return vs Nifty]]-AVERAGE(Table2[1W Return vs Nifty]))/_xlfn.STDEV.P(Table2[1W Return vs Nifty])</f>
        <v>-0.30663268556768336</v>
      </c>
      <c r="O720">
        <v>739.48</v>
      </c>
      <c r="P720">
        <v>754.87709336529099</v>
      </c>
      <c r="Q720">
        <v>814.86952815348695</v>
      </c>
      <c r="R720">
        <v>30.0510341891998</v>
      </c>
      <c r="S720" s="1">
        <f>(Table2[[#This Row],[Close Price]]-Table2[[#This Row],[20D EMA]])/Table2[[#This Row],[20D EMA]]</f>
        <v>-1.7620490074106092E-2</v>
      </c>
      <c r="T720" s="1">
        <f>(Table2[[#This Row],[Close Price]]-Table2[[#This Row],[50D EMA]])/Table2[[#This Row],[50D EMA]]</f>
        <v>-3.7657909632098016E-2</v>
      </c>
      <c r="U720" s="1">
        <f>(Table2[[#This Row],[Close Price]]-Table2[[#This Row],[200D EMA]])/Table2[[#This Row],[200D EMA]]</f>
        <v>-0.10850758937304673</v>
      </c>
      <c r="V720">
        <v>0.31863329067291901</v>
      </c>
      <c r="W720">
        <v>712.65</v>
      </c>
      <c r="X720">
        <v>730.5</v>
      </c>
      <c r="Y720">
        <v>712.65</v>
      </c>
      <c r="Z720">
        <v>738.4</v>
      </c>
      <c r="AA720">
        <v>712.65</v>
      </c>
      <c r="AB720">
        <v>784.1</v>
      </c>
      <c r="AC720" s="1">
        <f>(Table2[[#This Row],[Close Price]]/Table2[[#This Row],[Day Low]])-1</f>
        <v>1.9364344348558271E-2</v>
      </c>
      <c r="AD720" s="1">
        <f>(Table2[[#This Row],[Day High]]/Table2[[#This Row],[Close Price]])-1</f>
        <v>5.5750567829857545E-3</v>
      </c>
      <c r="AE720" s="1">
        <f>(Table2[[#This Row],[Close Price]]/Table2[[#This Row],[Current Week Low]])-1</f>
        <v>1.9364344348558271E-2</v>
      </c>
      <c r="AF720" s="1">
        <f>(Table2[[#This Row],[Current Week High]]/Table2[[#This Row],[Close Price]])-1</f>
        <v>1.6449858902883863E-2</v>
      </c>
      <c r="AG720" s="1">
        <f>(Table2[[#This Row],[Close Price]]/Table2[[#This Row],[Current Month Low]])-1</f>
        <v>1.9364344348558271E-2</v>
      </c>
      <c r="AH720" s="1">
        <f>(Table2[[#This Row],[Current Month High]]/Table2[[#This Row],[Close Price]])-1</f>
        <v>7.9358524330648939E-2</v>
      </c>
      <c r="AI720">
        <v>52.288526395484801</v>
      </c>
      <c r="AJ720">
        <v>1.93643443485582</v>
      </c>
      <c r="AK720" t="str">
        <f>IF(AND(Table2[[#This Row],[20D EMA]]&gt;Table2[[#This Row],[50D EMA]],Table2[[#This Row],[50D EMA]]&gt;Table2[[#This Row],[200D EMA]]),"Uptrend","Downtrend/NoTrend")</f>
        <v>Downtrend/NoTrend</v>
      </c>
      <c r="AL720">
        <v>-0.04</v>
      </c>
      <c r="AM720" t="s">
        <v>3190</v>
      </c>
      <c r="AN720">
        <v>-5.22</v>
      </c>
      <c r="AO720" t="s">
        <v>3190</v>
      </c>
      <c r="AP720">
        <v>-4.1499940911915001E-2</v>
      </c>
      <c r="AQ720">
        <f>(Table2[[#This Row],[Sharpe Ratio]]-AVERAGE(Table2[Sharpe Ratio]))/_xlfn.STDEV.P(Table2[Sharpe Ratio])</f>
        <v>-1.2571090929622919</v>
      </c>
      <c r="AR7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0">
        <f>_xlfn.RANK.AVG(Table2[[#This Row],[1Y Return vs Nifty Z-Score]],Table2[1Y Return vs Nifty Z-Score])</f>
        <v>683</v>
      </c>
      <c r="AT720">
        <f>_xlfn.RANK.AVG(Table2[[#This Row],[6M Return vs Nifty Z-Score]],Table2[6M Return vs Nifty Z-Score])</f>
        <v>683</v>
      </c>
      <c r="AU720">
        <f>_xlfn.RANK.AVG(Table2[[#This Row],[Sharpe Ratio Z-Score]],Table2[Sharpe Ratio Z-Score])</f>
        <v>657</v>
      </c>
      <c r="AV720">
        <f>(Table2[[#This Row],[Rank 1Y]]+Table2[[#This Row],[Rank 6M]]+Table2[[#This Row],[Rank Sharpe]])/3</f>
        <v>674.33333333333337</v>
      </c>
    </row>
    <row r="721" spans="1:48" x14ac:dyDescent="0.3">
      <c r="A721" t="s">
        <v>1509</v>
      </c>
      <c r="B721" t="s">
        <v>1510</v>
      </c>
      <c r="C721" t="s">
        <v>3149</v>
      </c>
      <c r="D721" t="s">
        <v>51</v>
      </c>
      <c r="E721">
        <v>6815.6023911760003</v>
      </c>
      <c r="F721">
        <v>215.59</v>
      </c>
      <c r="G721">
        <v>-36.649687013272299</v>
      </c>
      <c r="H721">
        <f>(Table2[[#This Row],[1Y Return vs Nifty]]-AVERAGE(Table2[1Y Return vs Nifty]))/_xlfn.STDEV.P(Table2[1Y Return vs Nifty])</f>
        <v>-1.0317425806260918</v>
      </c>
      <c r="I721">
        <v>-4.86380943984609</v>
      </c>
      <c r="J721">
        <f>(Table2[[#This Row],[1M Return vs Nifty]]-AVERAGE(Table2[1M Return vs Nifty]))/_xlfn.STDEV.P(Table2[1M Return vs Nifty])</f>
        <v>-0.53234326264169363</v>
      </c>
      <c r="K721">
        <v>-51.4059248513298</v>
      </c>
      <c r="L721">
        <f>(Table2[[#This Row],[6M Return vs Nifty]]-AVERAGE(Table2[6M Return vs Nifty]))/_xlfn.STDEV.P(Table2[6M Return vs Nifty])</f>
        <v>-1.8992171564270559</v>
      </c>
      <c r="M721">
        <v>1.9003684447503899</v>
      </c>
      <c r="N721">
        <f>(Table2[[#This Row],[1W Return vs Nifty]]-AVERAGE(Table2[1W Return vs Nifty]))/_xlfn.STDEV.P(Table2[1W Return vs Nifty])</f>
        <v>0.38864068161595067</v>
      </c>
      <c r="O721">
        <v>213.55</v>
      </c>
      <c r="P721">
        <v>218.83412119414001</v>
      </c>
      <c r="Q721">
        <v>247.79771641937299</v>
      </c>
      <c r="R721">
        <v>44.1017895457016</v>
      </c>
      <c r="S721" s="1">
        <f>(Table2[[#This Row],[Close Price]]-Table2[[#This Row],[20D EMA]])/Table2[[#This Row],[20D EMA]]</f>
        <v>9.5527979395925635E-3</v>
      </c>
      <c r="T721" s="1">
        <f>(Table2[[#This Row],[Close Price]]-Table2[[#This Row],[50D EMA]])/Table2[[#This Row],[50D EMA]]</f>
        <v>-1.4824567468900178E-2</v>
      </c>
      <c r="U721" s="1">
        <f>(Table2[[#This Row],[Close Price]]-Table2[[#This Row],[200D EMA]])/Table2[[#This Row],[200D EMA]]</f>
        <v>-0.12997584031349438</v>
      </c>
      <c r="V721">
        <v>0.96557716402458504</v>
      </c>
      <c r="W721">
        <v>206.2</v>
      </c>
      <c r="X721">
        <v>218.79</v>
      </c>
      <c r="Y721">
        <v>206.2</v>
      </c>
      <c r="Z721">
        <v>221.75</v>
      </c>
      <c r="AA721">
        <v>198.7</v>
      </c>
      <c r="AB721">
        <v>223.39</v>
      </c>
      <c r="AC721" s="1">
        <f>(Table2[[#This Row],[Close Price]]/Table2[[#This Row],[Day Low]])-1</f>
        <v>4.5538312318137875E-2</v>
      </c>
      <c r="AD721" s="1">
        <f>(Table2[[#This Row],[Day High]]/Table2[[#This Row],[Close Price]])-1</f>
        <v>1.4842989006911278E-2</v>
      </c>
      <c r="AE721" s="1">
        <f>(Table2[[#This Row],[Close Price]]/Table2[[#This Row],[Current Week Low]])-1</f>
        <v>4.5538312318137875E-2</v>
      </c>
      <c r="AF721" s="1">
        <f>(Table2[[#This Row],[Current Week High]]/Table2[[#This Row],[Close Price]])-1</f>
        <v>2.8572753838304266E-2</v>
      </c>
      <c r="AG721" s="1">
        <f>(Table2[[#This Row],[Close Price]]/Table2[[#This Row],[Current Month Low]])-1</f>
        <v>8.5002516356316171E-2</v>
      </c>
      <c r="AH721" s="1">
        <f>(Table2[[#This Row],[Current Month High]]/Table2[[#This Row],[Close Price]])-1</f>
        <v>3.6179785704346212E-2</v>
      </c>
      <c r="AI721">
        <v>119.30516257711299</v>
      </c>
      <c r="AJ721">
        <v>9.9388067312595698</v>
      </c>
      <c r="AK721" t="str">
        <f>IF(AND(Table2[[#This Row],[20D EMA]]&gt;Table2[[#This Row],[50D EMA]],Table2[[#This Row],[50D EMA]]&gt;Table2[[#This Row],[200D EMA]]),"Uptrend","Downtrend/NoTrend")</f>
        <v>Downtrend/NoTrend</v>
      </c>
      <c r="AL721">
        <v>-0.12</v>
      </c>
      <c r="AM721" t="s">
        <v>3190</v>
      </c>
      <c r="AN721">
        <v>-0.1</v>
      </c>
      <c r="AO721" t="s">
        <v>3190</v>
      </c>
      <c r="AP721">
        <v>-2.7104879519666E-2</v>
      </c>
      <c r="AQ721">
        <f>(Table2[[#This Row],[Sharpe Ratio]]-AVERAGE(Table2[Sharpe Ratio]))/_xlfn.STDEV.P(Table2[Sharpe Ratio])</f>
        <v>-1.0884320854754999</v>
      </c>
      <c r="AR7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1">
        <f>_xlfn.RANK.AVG(Table2[[#This Row],[1Y Return vs Nifty Z-Score]],Table2[1Y Return vs Nifty Z-Score])</f>
        <v>664</v>
      </c>
      <c r="AT721">
        <f>_xlfn.RANK.AVG(Table2[[#This Row],[6M Return vs Nifty Z-Score]],Table2[6M Return vs Nifty Z-Score])</f>
        <v>730</v>
      </c>
      <c r="AU721">
        <f>_xlfn.RANK.AVG(Table2[[#This Row],[Sharpe Ratio Z-Score]],Table2[Sharpe Ratio Z-Score])</f>
        <v>630</v>
      </c>
      <c r="AV721">
        <f>(Table2[[#This Row],[Rank 1Y]]+Table2[[#This Row],[Rank 6M]]+Table2[[#This Row],[Rank Sharpe]])/3</f>
        <v>674.66666666666663</v>
      </c>
    </row>
    <row r="722" spans="1:48" x14ac:dyDescent="0.3">
      <c r="A722" t="s">
        <v>1678</v>
      </c>
      <c r="B722" t="s">
        <v>1679</v>
      </c>
      <c r="C722" t="s">
        <v>3145</v>
      </c>
      <c r="D722" t="s">
        <v>24</v>
      </c>
      <c r="E722">
        <v>5271.3766660749998</v>
      </c>
      <c r="F722">
        <v>309.7</v>
      </c>
      <c r="G722">
        <v>-41.324021613679903</v>
      </c>
      <c r="H722">
        <f>(Table2[[#This Row],[1Y Return vs Nifty]]-AVERAGE(Table2[1Y Return vs Nifty]))/_xlfn.STDEV.P(Table2[1Y Return vs Nifty])</f>
        <v>-1.1113863935567709</v>
      </c>
      <c r="I722">
        <v>-1.79220322932874</v>
      </c>
      <c r="J722">
        <f>(Table2[[#This Row],[1M Return vs Nifty]]-AVERAGE(Table2[1M Return vs Nifty]))/_xlfn.STDEV.P(Table2[1M Return vs Nifty])</f>
        <v>-0.17882775332996095</v>
      </c>
      <c r="K722">
        <v>-35.170422156553798</v>
      </c>
      <c r="L722">
        <f>(Table2[[#This Row],[6M Return vs Nifty]]-AVERAGE(Table2[6M Return vs Nifty]))/_xlfn.STDEV.P(Table2[6M Return vs Nifty])</f>
        <v>-1.3835603415792617</v>
      </c>
      <c r="M722">
        <v>0.73095995827998494</v>
      </c>
      <c r="N722">
        <f>(Table2[[#This Row],[1W Return vs Nifty]]-AVERAGE(Table2[1W Return vs Nifty]))/_xlfn.STDEV.P(Table2[1W Return vs Nifty])</f>
        <v>0.13107714002142326</v>
      </c>
      <c r="O722">
        <v>313.32</v>
      </c>
      <c r="P722">
        <v>321.28102053201502</v>
      </c>
      <c r="Q722">
        <v>338.85239301016702</v>
      </c>
      <c r="R722">
        <v>49.372130526564497</v>
      </c>
      <c r="S722" s="1">
        <f>(Table2[[#This Row],[Close Price]]-Table2[[#This Row],[20D EMA]])/Table2[[#This Row],[20D EMA]]</f>
        <v>-1.1553683135452587E-2</v>
      </c>
      <c r="T722" s="1">
        <f>(Table2[[#This Row],[Close Price]]-Table2[[#This Row],[50D EMA]])/Table2[[#This Row],[50D EMA]]</f>
        <v>-3.6046388650153721E-2</v>
      </c>
      <c r="U722" s="1">
        <f>(Table2[[#This Row],[Close Price]]-Table2[[#This Row],[200D EMA]])/Table2[[#This Row],[200D EMA]]</f>
        <v>-8.6032719884886089E-2</v>
      </c>
      <c r="V722">
        <v>0.83301542166712605</v>
      </c>
      <c r="W722">
        <v>306.7</v>
      </c>
      <c r="X722">
        <v>314.64999999999998</v>
      </c>
      <c r="Y722">
        <v>301.8</v>
      </c>
      <c r="Z722">
        <v>319.45</v>
      </c>
      <c r="AA722">
        <v>301.8</v>
      </c>
      <c r="AB722">
        <v>321.5</v>
      </c>
      <c r="AC722" s="1">
        <f>(Table2[[#This Row],[Close Price]]/Table2[[#This Row],[Day Low]])-1</f>
        <v>9.7815454841865268E-3</v>
      </c>
      <c r="AD722" s="1">
        <f>(Table2[[#This Row],[Day High]]/Table2[[#This Row],[Close Price]])-1</f>
        <v>1.5983209557636435E-2</v>
      </c>
      <c r="AE722" s="1">
        <f>(Table2[[#This Row],[Close Price]]/Table2[[#This Row],[Current Week Low]])-1</f>
        <v>2.6176275679257621E-2</v>
      </c>
      <c r="AF722" s="1">
        <f>(Table2[[#This Row],[Current Week High]]/Table2[[#This Row],[Close Price]])-1</f>
        <v>3.148207943170811E-2</v>
      </c>
      <c r="AG722" s="1">
        <f>(Table2[[#This Row],[Close Price]]/Table2[[#This Row],[Current Month Low]])-1</f>
        <v>2.6176275679257621E-2</v>
      </c>
      <c r="AH722" s="1">
        <f>(Table2[[#This Row],[Current Month High]]/Table2[[#This Row],[Close Price]])-1</f>
        <v>3.8101388440426209E-2</v>
      </c>
      <c r="AI722">
        <v>36.341620923474302</v>
      </c>
      <c r="AJ722">
        <v>2.6176275679257599</v>
      </c>
      <c r="AK722" t="str">
        <f>IF(AND(Table2[[#This Row],[20D EMA]]&gt;Table2[[#This Row],[50D EMA]],Table2[[#This Row],[50D EMA]]&gt;Table2[[#This Row],[200D EMA]]),"Uptrend","Downtrend/NoTrend")</f>
        <v>Downtrend/NoTrend</v>
      </c>
      <c r="AL722">
        <v>-7.0000000000000007E-2</v>
      </c>
      <c r="AM722" t="s">
        <v>3190</v>
      </c>
      <c r="AN722">
        <v>-1.37</v>
      </c>
      <c r="AO722" t="s">
        <v>3190</v>
      </c>
      <c r="AP722">
        <v>-2.6094123319515002E-2</v>
      </c>
      <c r="AQ722">
        <f>(Table2[[#This Row],[Sharpe Ratio]]-AVERAGE(Table2[Sharpe Ratio]))/_xlfn.STDEV.P(Table2[Sharpe Ratio])</f>
        <v>-1.0765883477869622</v>
      </c>
      <c r="AR7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2">
        <f>_xlfn.RANK.AVG(Table2[[#This Row],[1Y Return vs Nifty Z-Score]],Table2[1Y Return vs Nifty Z-Score])</f>
        <v>685</v>
      </c>
      <c r="AT722">
        <f>_xlfn.RANK.AVG(Table2[[#This Row],[6M Return vs Nifty Z-Score]],Table2[6M Return vs Nifty Z-Score])</f>
        <v>711</v>
      </c>
      <c r="AU722">
        <f>_xlfn.RANK.AVG(Table2[[#This Row],[Sharpe Ratio Z-Score]],Table2[Sharpe Ratio Z-Score])</f>
        <v>628</v>
      </c>
      <c r="AV722">
        <f>(Table2[[#This Row],[Rank 1Y]]+Table2[[#This Row],[Rank 6M]]+Table2[[#This Row],[Rank Sharpe]])/3</f>
        <v>674.66666666666663</v>
      </c>
    </row>
    <row r="723" spans="1:48" x14ac:dyDescent="0.3">
      <c r="A723" t="s">
        <v>1203</v>
      </c>
      <c r="B723" t="s">
        <v>1204</v>
      </c>
      <c r="C723" t="s">
        <v>3155</v>
      </c>
      <c r="D723" t="s">
        <v>303</v>
      </c>
      <c r="E723">
        <v>10096.56477288</v>
      </c>
      <c r="F723">
        <v>860.1</v>
      </c>
      <c r="G723">
        <v>-49.731261107349603</v>
      </c>
      <c r="H723">
        <f>(Table2[[#This Row],[1Y Return vs Nifty]]-AVERAGE(Table2[1Y Return vs Nifty]))/_xlfn.STDEV.P(Table2[1Y Return vs Nifty])</f>
        <v>-1.254633436555973</v>
      </c>
      <c r="I723">
        <v>-9.4674561439802698</v>
      </c>
      <c r="J723">
        <f>(Table2[[#This Row],[1M Return vs Nifty]]-AVERAGE(Table2[1M Return vs Nifty]))/_xlfn.STDEV.P(Table2[1M Return vs Nifty])</f>
        <v>-1.0621834823061673</v>
      </c>
      <c r="K723">
        <v>-21.528325841877098</v>
      </c>
      <c r="L723">
        <f>(Table2[[#This Row],[6M Return vs Nifty]]-AVERAGE(Table2[6M Return vs Nifty]))/_xlfn.STDEV.P(Table2[6M Return vs Nifty])</f>
        <v>-0.95027286870436789</v>
      </c>
      <c r="M723">
        <v>-3.8372572779073999</v>
      </c>
      <c r="N723">
        <f>(Table2[[#This Row],[1W Return vs Nifty]]-AVERAGE(Table2[1W Return vs Nifty]))/_xlfn.STDEV.P(Table2[1W Return vs Nifty])</f>
        <v>-0.87507787231041501</v>
      </c>
      <c r="O723">
        <v>921.71</v>
      </c>
      <c r="P723">
        <v>952.97009730419495</v>
      </c>
      <c r="Q723">
        <v>985.06605361438301</v>
      </c>
      <c r="R723">
        <v>19.6701364331863</v>
      </c>
      <c r="S723" s="1">
        <f>(Table2[[#This Row],[Close Price]]-Table2[[#This Row],[20D EMA]])/Table2[[#This Row],[20D EMA]]</f>
        <v>-6.6843150231634688E-2</v>
      </c>
      <c r="T723" s="1">
        <f>(Table2[[#This Row],[Close Price]]-Table2[[#This Row],[50D EMA]])/Table2[[#This Row],[50D EMA]]</f>
        <v>-9.7453317335885012E-2</v>
      </c>
      <c r="U723" s="1">
        <f>(Table2[[#This Row],[Close Price]]-Table2[[#This Row],[200D EMA]])/Table2[[#This Row],[200D EMA]]</f>
        <v>-0.1268605827557048</v>
      </c>
      <c r="V723">
        <v>0.62266958052655297</v>
      </c>
      <c r="W723">
        <v>854.95</v>
      </c>
      <c r="X723">
        <v>879.45</v>
      </c>
      <c r="Y723">
        <v>854.95</v>
      </c>
      <c r="Z723">
        <v>912.15</v>
      </c>
      <c r="AA723">
        <v>854.95</v>
      </c>
      <c r="AB723">
        <v>973.95</v>
      </c>
      <c r="AC723" s="1">
        <f>(Table2[[#This Row],[Close Price]]/Table2[[#This Row],[Day Low]])-1</f>
        <v>6.0237440786010676E-3</v>
      </c>
      <c r="AD723" s="1">
        <f>(Table2[[#This Row],[Day High]]/Table2[[#This Row],[Close Price]])-1</f>
        <v>2.2497384025113476E-2</v>
      </c>
      <c r="AE723" s="1">
        <f>(Table2[[#This Row],[Close Price]]/Table2[[#This Row],[Current Week Low]])-1</f>
        <v>6.0237440786010676E-3</v>
      </c>
      <c r="AF723" s="1">
        <f>(Table2[[#This Row],[Current Week High]]/Table2[[#This Row],[Close Price]])-1</f>
        <v>6.0516219044297159E-2</v>
      </c>
      <c r="AG723" s="1">
        <f>(Table2[[#This Row],[Close Price]]/Table2[[#This Row],[Current Month Low]])-1</f>
        <v>6.0237440786010676E-3</v>
      </c>
      <c r="AH723" s="1">
        <f>(Table2[[#This Row],[Current Month High]]/Table2[[#This Row],[Close Price]])-1</f>
        <v>0.13236832926403919</v>
      </c>
      <c r="AI723">
        <v>33.124055342402002</v>
      </c>
      <c r="AJ723">
        <v>4.8710601719197797</v>
      </c>
      <c r="AK723" t="str">
        <f>IF(AND(Table2[[#This Row],[20D EMA]]&gt;Table2[[#This Row],[50D EMA]],Table2[[#This Row],[50D EMA]]&gt;Table2[[#This Row],[200D EMA]]),"Uptrend","Downtrend/NoTrend")</f>
        <v>Downtrend/NoTrend</v>
      </c>
      <c r="AL723">
        <v>-0.15</v>
      </c>
      <c r="AM723" t="s">
        <v>3190</v>
      </c>
      <c r="AN723">
        <v>-11.28</v>
      </c>
      <c r="AO723" t="s">
        <v>3190</v>
      </c>
      <c r="AP723">
        <v>-5.8161939307521997E-2</v>
      </c>
      <c r="AQ723">
        <f>(Table2[[#This Row],[Sharpe Ratio]]-AVERAGE(Table2[Sharpe Ratio]))/_xlfn.STDEV.P(Table2[Sharpe Ratio])</f>
        <v>-1.4523493876396059</v>
      </c>
      <c r="AR7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3">
        <f>_xlfn.RANK.AVG(Table2[[#This Row],[1Y Return vs Nifty Z-Score]],Table2[1Y Return vs Nifty Z-Score])</f>
        <v>710</v>
      </c>
      <c r="AT723">
        <f>_xlfn.RANK.AVG(Table2[[#This Row],[6M Return vs Nifty Z-Score]],Table2[6M Return vs Nifty Z-Score])</f>
        <v>641</v>
      </c>
      <c r="AU723">
        <f>_xlfn.RANK.AVG(Table2[[#This Row],[Sharpe Ratio Z-Score]],Table2[Sharpe Ratio Z-Score])</f>
        <v>683</v>
      </c>
      <c r="AV723">
        <f>(Table2[[#This Row],[Rank 1Y]]+Table2[[#This Row],[Rank 6M]]+Table2[[#This Row],[Rank Sharpe]])/3</f>
        <v>678</v>
      </c>
    </row>
    <row r="724" spans="1:48" x14ac:dyDescent="0.3">
      <c r="A724" t="s">
        <v>1389</v>
      </c>
      <c r="B724" t="s">
        <v>1390</v>
      </c>
      <c r="C724" t="s">
        <v>3145</v>
      </c>
      <c r="D724" t="s">
        <v>24</v>
      </c>
      <c r="E724">
        <v>8113.4748718399997</v>
      </c>
      <c r="F724">
        <v>70.3</v>
      </c>
      <c r="G724">
        <v>-55.942435163998503</v>
      </c>
      <c r="H724">
        <f>(Table2[[#This Row],[1Y Return vs Nifty]]-AVERAGE(Table2[1Y Return vs Nifty]))/_xlfn.STDEV.P(Table2[1Y Return vs Nifty])</f>
        <v>-1.3604627421013005</v>
      </c>
      <c r="I724">
        <v>-13.248612932983001</v>
      </c>
      <c r="J724">
        <f>(Table2[[#This Row],[1M Return vs Nifty]]-AVERAGE(Table2[1M Return vs Nifty]))/_xlfn.STDEV.P(Table2[1M Return vs Nifty])</f>
        <v>-1.4973621726848003</v>
      </c>
      <c r="K724">
        <v>-41.876414037172601</v>
      </c>
      <c r="L724">
        <f>(Table2[[#This Row],[6M Return vs Nifty]]-AVERAGE(Table2[6M Return vs Nifty]))/_xlfn.STDEV.P(Table2[6M Return vs Nifty])</f>
        <v>-1.5965497684276042</v>
      </c>
      <c r="M724">
        <v>-3.93440767949174</v>
      </c>
      <c r="N724">
        <f>(Table2[[#This Row],[1W Return vs Nifty]]-AVERAGE(Table2[1W Return vs Nifty]))/_xlfn.STDEV.P(Table2[1W Return vs Nifty])</f>
        <v>-0.89647535812387746</v>
      </c>
      <c r="O724">
        <v>75.400000000000006</v>
      </c>
      <c r="P724">
        <v>79.5528075783905</v>
      </c>
      <c r="Q724">
        <v>88.016875166128301</v>
      </c>
      <c r="R724">
        <v>23.427565843843801</v>
      </c>
      <c r="S724" s="1">
        <f>(Table2[[#This Row],[Close Price]]-Table2[[#This Row],[20D EMA]])/Table2[[#This Row],[20D EMA]]</f>
        <v>-6.7639257294429822E-2</v>
      </c>
      <c r="T724" s="1">
        <f>(Table2[[#This Row],[Close Price]]-Table2[[#This Row],[50D EMA]])/Table2[[#This Row],[50D EMA]]</f>
        <v>-0.11631025805434815</v>
      </c>
      <c r="U724" s="1">
        <f>(Table2[[#This Row],[Close Price]]-Table2[[#This Row],[200D EMA]])/Table2[[#This Row],[200D EMA]]</f>
        <v>-0.20128952695364857</v>
      </c>
      <c r="V724">
        <v>0.72612608722513705</v>
      </c>
      <c r="W724">
        <v>69.650000000000006</v>
      </c>
      <c r="X724">
        <v>70.97</v>
      </c>
      <c r="Y724">
        <v>69.5</v>
      </c>
      <c r="Z724">
        <v>75.3</v>
      </c>
      <c r="AA724">
        <v>69.5</v>
      </c>
      <c r="AB724">
        <v>78.25</v>
      </c>
      <c r="AC724" s="1">
        <f>(Table2[[#This Row],[Close Price]]/Table2[[#This Row],[Day Low]])-1</f>
        <v>9.3323761665469185E-3</v>
      </c>
      <c r="AD724" s="1">
        <f>(Table2[[#This Row],[Day High]]/Table2[[#This Row],[Close Price]])-1</f>
        <v>9.5305832147938307E-3</v>
      </c>
      <c r="AE724" s="1">
        <f>(Table2[[#This Row],[Close Price]]/Table2[[#This Row],[Current Week Low]])-1</f>
        <v>1.1510791366906359E-2</v>
      </c>
      <c r="AF724" s="1">
        <f>(Table2[[#This Row],[Current Week High]]/Table2[[#This Row],[Close Price]])-1</f>
        <v>7.1123755334281613E-2</v>
      </c>
      <c r="AG724" s="1">
        <f>(Table2[[#This Row],[Close Price]]/Table2[[#This Row],[Current Month Low]])-1</f>
        <v>1.1510791366906359E-2</v>
      </c>
      <c r="AH724" s="1">
        <f>(Table2[[#This Row],[Current Month High]]/Table2[[#This Row],[Close Price]])-1</f>
        <v>0.11308677098150777</v>
      </c>
      <c r="AI724">
        <v>65.718349928876194</v>
      </c>
      <c r="AJ724">
        <v>1.1510791366906299</v>
      </c>
      <c r="AK724" t="str">
        <f>IF(AND(Table2[[#This Row],[20D EMA]]&gt;Table2[[#This Row],[50D EMA]],Table2[[#This Row],[50D EMA]]&gt;Table2[[#This Row],[200D EMA]]),"Uptrend","Downtrend/NoTrend")</f>
        <v>Downtrend/NoTrend</v>
      </c>
      <c r="AL724">
        <v>-0.14000000000000001</v>
      </c>
      <c r="AM724" t="s">
        <v>3190</v>
      </c>
      <c r="AN724">
        <v>-8.81</v>
      </c>
      <c r="AO724" t="s">
        <v>3190</v>
      </c>
      <c r="AP724">
        <v>-1.0497000672638999E-2</v>
      </c>
      <c r="AQ724">
        <f>(Table2[[#This Row],[Sharpe Ratio]]-AVERAGE(Table2[Sharpe Ratio]))/_xlfn.STDEV.P(Table2[Sharpe Ratio])</f>
        <v>-0.89382594741984012</v>
      </c>
      <c r="AR7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4">
        <f>_xlfn.RANK.AVG(Table2[[#This Row],[1Y Return vs Nifty Z-Score]],Table2[1Y Return vs Nifty Z-Score])</f>
        <v>719</v>
      </c>
      <c r="AT724">
        <f>_xlfn.RANK.AVG(Table2[[#This Row],[6M Return vs Nifty Z-Score]],Table2[6M Return vs Nifty Z-Score])</f>
        <v>725</v>
      </c>
      <c r="AU724">
        <f>_xlfn.RANK.AVG(Table2[[#This Row],[Sharpe Ratio Z-Score]],Table2[Sharpe Ratio Z-Score])</f>
        <v>599</v>
      </c>
      <c r="AV724">
        <f>(Table2[[#This Row],[Rank 1Y]]+Table2[[#This Row],[Rank 6M]]+Table2[[#This Row],[Rank Sharpe]])/3</f>
        <v>681</v>
      </c>
    </row>
    <row r="725" spans="1:48" x14ac:dyDescent="0.3">
      <c r="A725" t="s">
        <v>1368</v>
      </c>
      <c r="B725" t="s">
        <v>1369</v>
      </c>
      <c r="C725" t="s">
        <v>3155</v>
      </c>
      <c r="D725" t="s">
        <v>89</v>
      </c>
      <c r="E725">
        <v>8293.8522483100005</v>
      </c>
      <c r="F725">
        <v>279.8</v>
      </c>
      <c r="G725">
        <v>-63.941441591561102</v>
      </c>
      <c r="H725">
        <f>(Table2[[#This Row],[1Y Return vs Nifty]]-AVERAGE(Table2[1Y Return vs Nifty]))/_xlfn.STDEV.P(Table2[1Y Return vs Nifty])</f>
        <v>-1.4967540917818611</v>
      </c>
      <c r="I725">
        <v>-2.3278951150387202</v>
      </c>
      <c r="J725">
        <f>(Table2[[#This Row],[1M Return vs Nifty]]-AVERAGE(Table2[1M Return vs Nifty]))/_xlfn.STDEV.P(Table2[1M Return vs Nifty])</f>
        <v>-0.24048129119640174</v>
      </c>
      <c r="K725">
        <v>-17.2543206994605</v>
      </c>
      <c r="L725">
        <f>(Table2[[#This Row],[6M Return vs Nifty]]-AVERAGE(Table2[6M Return vs Nifty]))/_xlfn.STDEV.P(Table2[6M Return vs Nifty])</f>
        <v>-0.8145259245034483</v>
      </c>
      <c r="M725">
        <v>1.5027732146626001</v>
      </c>
      <c r="N725">
        <f>(Table2[[#This Row],[1W Return vs Nifty]]-AVERAGE(Table2[1W Return vs Nifty]))/_xlfn.STDEV.P(Table2[1W Return vs Nifty])</f>
        <v>0.30106988256044559</v>
      </c>
      <c r="O725">
        <v>284.44</v>
      </c>
      <c r="P725">
        <v>289.01259074231098</v>
      </c>
      <c r="Q725">
        <v>325.29179844282203</v>
      </c>
      <c r="R725">
        <v>44.1844924825878</v>
      </c>
      <c r="S725" s="1">
        <f>(Table2[[#This Row],[Close Price]]-Table2[[#This Row],[20D EMA]])/Table2[[#This Row],[20D EMA]]</f>
        <v>-1.631275488679506E-2</v>
      </c>
      <c r="T725" s="1">
        <f>(Table2[[#This Row],[Close Price]]-Table2[[#This Row],[50D EMA]])/Table2[[#This Row],[50D EMA]]</f>
        <v>-3.1876087884783827E-2</v>
      </c>
      <c r="U725" s="1">
        <f>(Table2[[#This Row],[Close Price]]-Table2[[#This Row],[200D EMA]])/Table2[[#This Row],[200D EMA]]</f>
        <v>-0.13984920204134293</v>
      </c>
      <c r="V725">
        <v>0.89621835533664795</v>
      </c>
      <c r="W725">
        <v>275.35000000000002</v>
      </c>
      <c r="X725">
        <v>280.95</v>
      </c>
      <c r="Y725">
        <v>275.35000000000002</v>
      </c>
      <c r="Z725">
        <v>294.25</v>
      </c>
      <c r="AA725">
        <v>269.7</v>
      </c>
      <c r="AB725">
        <v>298.5</v>
      </c>
      <c r="AC725" s="1">
        <f>(Table2[[#This Row],[Close Price]]/Table2[[#This Row],[Day Low]])-1</f>
        <v>1.6161249319048387E-2</v>
      </c>
      <c r="AD725" s="1">
        <f>(Table2[[#This Row],[Day High]]/Table2[[#This Row],[Close Price]])-1</f>
        <v>4.1100786275911627E-3</v>
      </c>
      <c r="AE725" s="1">
        <f>(Table2[[#This Row],[Close Price]]/Table2[[#This Row],[Current Week Low]])-1</f>
        <v>1.6161249319048387E-2</v>
      </c>
      <c r="AF725" s="1">
        <f>(Table2[[#This Row],[Current Week High]]/Table2[[#This Row],[Close Price]])-1</f>
        <v>5.1644031451036465E-2</v>
      </c>
      <c r="AG725" s="1">
        <f>(Table2[[#This Row],[Close Price]]/Table2[[#This Row],[Current Month Low]])-1</f>
        <v>3.7449017426770537E-2</v>
      </c>
      <c r="AH725" s="1">
        <f>(Table2[[#This Row],[Current Month High]]/Table2[[#This Row],[Close Price]])-1</f>
        <v>6.6833452466047216E-2</v>
      </c>
      <c r="AI725">
        <v>66.476054324517506</v>
      </c>
      <c r="AJ725">
        <v>7.2030651340996199</v>
      </c>
      <c r="AK725" t="str">
        <f>IF(AND(Table2[[#This Row],[20D EMA]]&gt;Table2[[#This Row],[50D EMA]],Table2[[#This Row],[50D EMA]]&gt;Table2[[#This Row],[200D EMA]]),"Uptrend","Downtrend/NoTrend")</f>
        <v>Downtrend/NoTrend</v>
      </c>
      <c r="AL725">
        <v>-0.13</v>
      </c>
      <c r="AM725" t="s">
        <v>3190</v>
      </c>
      <c r="AN725">
        <v>-3.47</v>
      </c>
      <c r="AO725" t="s">
        <v>3190</v>
      </c>
      <c r="AP725">
        <v>-0.10004061925678499</v>
      </c>
      <c r="AQ725">
        <f>(Table2[[#This Row],[Sharpe Ratio]]-AVERAGE(Table2[Sharpe Ratio]))/_xlfn.STDEV.P(Table2[Sharpe Ratio])</f>
        <v>-1.9430711858211953</v>
      </c>
      <c r="AR7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5">
        <f>_xlfn.RANK.AVG(Table2[[#This Row],[1Y Return vs Nifty Z-Score]],Table2[1Y Return vs Nifty Z-Score])</f>
        <v>730</v>
      </c>
      <c r="AT725">
        <f>_xlfn.RANK.AVG(Table2[[#This Row],[6M Return vs Nifty Z-Score]],Table2[6M Return vs Nifty Z-Score])</f>
        <v>598</v>
      </c>
      <c r="AU725">
        <f>_xlfn.RANK.AVG(Table2[[#This Row],[Sharpe Ratio Z-Score]],Table2[Sharpe Ratio Z-Score])</f>
        <v>718</v>
      </c>
      <c r="AV725">
        <f>(Table2[[#This Row],[Rank 1Y]]+Table2[[#This Row],[Rank 6M]]+Table2[[#This Row],[Rank Sharpe]])/3</f>
        <v>682</v>
      </c>
    </row>
    <row r="726" spans="1:48" x14ac:dyDescent="0.3">
      <c r="A726" t="s">
        <v>1611</v>
      </c>
      <c r="B726" t="s">
        <v>1612</v>
      </c>
      <c r="C726" t="s">
        <v>3146</v>
      </c>
      <c r="D726" t="s">
        <v>748</v>
      </c>
      <c r="E726">
        <v>5908.1044849099999</v>
      </c>
      <c r="F726">
        <v>123.26</v>
      </c>
      <c r="G726">
        <v>-50.285100040671701</v>
      </c>
      <c r="H726">
        <f>(Table2[[#This Row],[1Y Return vs Nifty]]-AVERAGE(Table2[1Y Return vs Nifty]))/_xlfn.STDEV.P(Table2[1Y Return vs Nifty])</f>
        <v>-1.2640700405156868</v>
      </c>
      <c r="I726">
        <v>-4.8175344174902897</v>
      </c>
      <c r="J726">
        <f>(Table2[[#This Row],[1M Return vs Nifty]]-AVERAGE(Table2[1M Return vs Nifty]))/_xlfn.STDEV.P(Table2[1M Return vs Nifty])</f>
        <v>-0.52701740477602432</v>
      </c>
      <c r="K726">
        <v>-18.1424032711938</v>
      </c>
      <c r="L726">
        <f>(Table2[[#This Row],[6M Return vs Nifty]]-AVERAGE(Table2[6M Return vs Nifty]))/_xlfn.STDEV.P(Table2[6M Return vs Nifty])</f>
        <v>-0.84273237051692362</v>
      </c>
      <c r="M726">
        <v>1.9328430606752101</v>
      </c>
      <c r="N726">
        <f>(Table2[[#This Row],[1W Return vs Nifty]]-AVERAGE(Table2[1W Return vs Nifty]))/_xlfn.STDEV.P(Table2[1W Return vs Nifty])</f>
        <v>0.39579325249797359</v>
      </c>
      <c r="O726">
        <v>123.84</v>
      </c>
      <c r="P726">
        <v>128.091072998388</v>
      </c>
      <c r="Q726">
        <v>135.35758493975999</v>
      </c>
      <c r="R726">
        <v>43.5752039040715</v>
      </c>
      <c r="S726" s="1">
        <f>(Table2[[#This Row],[Close Price]]-Table2[[#This Row],[20D EMA]])/Table2[[#This Row],[20D EMA]]</f>
        <v>-4.6834625322997279E-3</v>
      </c>
      <c r="T726" s="1">
        <f>(Table2[[#This Row],[Close Price]]-Table2[[#This Row],[50D EMA]])/Table2[[#This Row],[50D EMA]]</f>
        <v>-3.7715922626776602E-2</v>
      </c>
      <c r="U726" s="1">
        <f>(Table2[[#This Row],[Close Price]]-Table2[[#This Row],[200D EMA]])/Table2[[#This Row],[200D EMA]]</f>
        <v>-8.937500580513412E-2</v>
      </c>
      <c r="V726">
        <v>0.85812830568476595</v>
      </c>
      <c r="W726">
        <v>120.1</v>
      </c>
      <c r="X726">
        <v>124.29</v>
      </c>
      <c r="Y726">
        <v>119</v>
      </c>
      <c r="Z726">
        <v>128.30000000000001</v>
      </c>
      <c r="AA726">
        <v>117.54</v>
      </c>
      <c r="AB726">
        <v>128.30000000000001</v>
      </c>
      <c r="AC726" s="1">
        <f>(Table2[[#This Row],[Close Price]]/Table2[[#This Row],[Day Low]])-1</f>
        <v>2.6311407160699574E-2</v>
      </c>
      <c r="AD726" s="1">
        <f>(Table2[[#This Row],[Day High]]/Table2[[#This Row],[Close Price]])-1</f>
        <v>8.3563199740386285E-3</v>
      </c>
      <c r="AE726" s="1">
        <f>(Table2[[#This Row],[Close Price]]/Table2[[#This Row],[Current Week Low]])-1</f>
        <v>3.5798319327731143E-2</v>
      </c>
      <c r="AF726" s="1">
        <f>(Table2[[#This Row],[Current Week High]]/Table2[[#This Row],[Close Price]])-1</f>
        <v>4.0889177348693906E-2</v>
      </c>
      <c r="AG726" s="1">
        <f>(Table2[[#This Row],[Close Price]]/Table2[[#This Row],[Current Month Low]])-1</f>
        <v>4.8664284498894039E-2</v>
      </c>
      <c r="AH726" s="1">
        <f>(Table2[[#This Row],[Current Month High]]/Table2[[#This Row],[Close Price]])-1</f>
        <v>4.0889177348693906E-2</v>
      </c>
      <c r="AI726">
        <v>37.879279571637099</v>
      </c>
      <c r="AJ726">
        <v>12.566210045662</v>
      </c>
      <c r="AK726" t="str">
        <f>IF(AND(Table2[[#This Row],[20D EMA]]&gt;Table2[[#This Row],[50D EMA]],Table2[[#This Row],[50D EMA]]&gt;Table2[[#This Row],[200D EMA]]),"Uptrend","Downtrend/NoTrend")</f>
        <v>Downtrend/NoTrend</v>
      </c>
      <c r="AL726">
        <v>-0.14000000000000001</v>
      </c>
      <c r="AM726" t="s">
        <v>3190</v>
      </c>
      <c r="AN726">
        <v>1.06</v>
      </c>
      <c r="AO726" t="s">
        <v>3191</v>
      </c>
      <c r="AP726">
        <v>-0.113240114599194</v>
      </c>
      <c r="AQ726">
        <f>(Table2[[#This Row],[Sharpe Ratio]]-AVERAGE(Table2[Sharpe Ratio]))/_xlfn.STDEV.P(Table2[Sharpe Ratio])</f>
        <v>-2.0977389092872603</v>
      </c>
      <c r="AR7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6">
        <f>_xlfn.RANK.AVG(Table2[[#This Row],[1Y Return vs Nifty Z-Score]],Table2[1Y Return vs Nifty Z-Score])</f>
        <v>713</v>
      </c>
      <c r="AT726">
        <f>_xlfn.RANK.AVG(Table2[[#This Row],[6M Return vs Nifty Z-Score]],Table2[6M Return vs Nifty Z-Score])</f>
        <v>611</v>
      </c>
      <c r="AU726">
        <f>_xlfn.RANK.AVG(Table2[[#This Row],[Sharpe Ratio Z-Score]],Table2[Sharpe Ratio Z-Score])</f>
        <v>724</v>
      </c>
      <c r="AV726">
        <f>(Table2[[#This Row],[Rank 1Y]]+Table2[[#This Row],[Rank 6M]]+Table2[[#This Row],[Rank Sharpe]])/3</f>
        <v>682.66666666666663</v>
      </c>
    </row>
    <row r="727" spans="1:48" x14ac:dyDescent="0.3">
      <c r="A727" t="s">
        <v>1971</v>
      </c>
      <c r="B727" t="s">
        <v>1972</v>
      </c>
      <c r="C727" t="s">
        <v>3145</v>
      </c>
      <c r="D727" t="s">
        <v>54</v>
      </c>
      <c r="E727">
        <v>3570.6050857999999</v>
      </c>
      <c r="F727">
        <v>499.05</v>
      </c>
      <c r="G727">
        <v>-63.475602631735498</v>
      </c>
      <c r="H727">
        <f>(Table2[[#This Row],[1Y Return vs Nifty]]-AVERAGE(Table2[1Y Return vs Nifty]))/_xlfn.STDEV.P(Table2[1Y Return vs Nifty])</f>
        <v>-1.4888168784362574</v>
      </c>
      <c r="I727">
        <v>-15.685182023007</v>
      </c>
      <c r="J727">
        <f>(Table2[[#This Row],[1M Return vs Nifty]]-AVERAGE(Table2[1M Return vs Nifty]))/_xlfn.STDEV.P(Table2[1M Return vs Nifty])</f>
        <v>-1.7777903603488627</v>
      </c>
      <c r="K727">
        <v>-54.857037313894999</v>
      </c>
      <c r="L727">
        <f>(Table2[[#This Row],[6M Return vs Nifty]]-AVERAGE(Table2[6M Return vs Nifty]))/_xlfn.STDEV.P(Table2[6M Return vs Nifty])</f>
        <v>-2.0088281548410754</v>
      </c>
      <c r="M727">
        <v>-8.5710153781923193</v>
      </c>
      <c r="N727">
        <f>(Table2[[#This Row],[1W Return vs Nifty]]-AVERAGE(Table2[1W Return vs Nifty]))/_xlfn.STDEV.P(Table2[1W Return vs Nifty])</f>
        <v>-1.9176934471649951</v>
      </c>
      <c r="O727">
        <v>549.22</v>
      </c>
      <c r="P727">
        <v>592.15904267531596</v>
      </c>
      <c r="Q727">
        <v>722.46198293144005</v>
      </c>
      <c r="R727">
        <v>12.8470129750387</v>
      </c>
      <c r="S727" s="1">
        <f>(Table2[[#This Row],[Close Price]]-Table2[[#This Row],[20D EMA]])/Table2[[#This Row],[20D EMA]]</f>
        <v>-9.1347729507301287E-2</v>
      </c>
      <c r="T727" s="1">
        <f>(Table2[[#This Row],[Close Price]]-Table2[[#This Row],[50D EMA]])/Table2[[#This Row],[50D EMA]]</f>
        <v>-0.15723654620667196</v>
      </c>
      <c r="U727" s="1">
        <f>(Table2[[#This Row],[Close Price]]-Table2[[#This Row],[200D EMA]])/Table2[[#This Row],[200D EMA]]</f>
        <v>-0.30923700929553455</v>
      </c>
      <c r="V727">
        <v>1.0697203396488999</v>
      </c>
      <c r="W727">
        <v>493.95</v>
      </c>
      <c r="X727">
        <v>504.9</v>
      </c>
      <c r="Y727">
        <v>490</v>
      </c>
      <c r="Z727">
        <v>547.79999999999995</v>
      </c>
      <c r="AA727">
        <v>490</v>
      </c>
      <c r="AB727">
        <v>590.70000000000005</v>
      </c>
      <c r="AC727" s="1">
        <f>(Table2[[#This Row],[Close Price]]/Table2[[#This Row],[Day Low]])-1</f>
        <v>1.0324931673246329E-2</v>
      </c>
      <c r="AD727" s="1">
        <f>(Table2[[#This Row],[Day High]]/Table2[[#This Row],[Close Price]])-1</f>
        <v>1.1722272317403082E-2</v>
      </c>
      <c r="AE727" s="1">
        <f>(Table2[[#This Row],[Close Price]]/Table2[[#This Row],[Current Week Low]])-1</f>
        <v>1.8469387755102096E-2</v>
      </c>
      <c r="AF727" s="1">
        <f>(Table2[[#This Row],[Current Week High]]/Table2[[#This Row],[Close Price]])-1</f>
        <v>9.768560264502546E-2</v>
      </c>
      <c r="AG727" s="1">
        <f>(Table2[[#This Row],[Close Price]]/Table2[[#This Row],[Current Month Low]])-1</f>
        <v>1.8469387755102096E-2</v>
      </c>
      <c r="AH727" s="1">
        <f>(Table2[[#This Row],[Current Month High]]/Table2[[#This Row],[Close Price]])-1</f>
        <v>0.18364893297264806</v>
      </c>
      <c r="AI727">
        <v>149.11331529906801</v>
      </c>
      <c r="AJ727">
        <v>1.8469387755102</v>
      </c>
      <c r="AK727" t="str">
        <f>IF(AND(Table2[[#This Row],[20D EMA]]&gt;Table2[[#This Row],[50D EMA]],Table2[[#This Row],[50D EMA]]&gt;Table2[[#This Row],[200D EMA]]),"Uptrend","Downtrend/NoTrend")</f>
        <v>Downtrend/NoTrend</v>
      </c>
      <c r="AL727">
        <v>-0.27</v>
      </c>
      <c r="AM727" t="s">
        <v>3190</v>
      </c>
      <c r="AN727">
        <v>-14.88</v>
      </c>
      <c r="AO727" t="s">
        <v>3190</v>
      </c>
      <c r="AP727">
        <v>-6.9097242094840004E-3</v>
      </c>
      <c r="AQ727">
        <f>(Table2[[#This Row],[Sharpe Ratio]]-AVERAGE(Table2[Sharpe Ratio]))/_xlfn.STDEV.P(Table2[Sharpe Ratio])</f>
        <v>-0.85179131885211479</v>
      </c>
      <c r="AR7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7">
        <f>_xlfn.RANK.AVG(Table2[[#This Row],[1Y Return vs Nifty Z-Score]],Table2[1Y Return vs Nifty Z-Score])</f>
        <v>729</v>
      </c>
      <c r="AT727">
        <f>_xlfn.RANK.AVG(Table2[[#This Row],[6M Return vs Nifty Z-Score]],Table2[6M Return vs Nifty Z-Score])</f>
        <v>731</v>
      </c>
      <c r="AU727">
        <f>_xlfn.RANK.AVG(Table2[[#This Row],[Sharpe Ratio Z-Score]],Table2[Sharpe Ratio Z-Score])</f>
        <v>588</v>
      </c>
      <c r="AV727">
        <f>(Table2[[#This Row],[Rank 1Y]]+Table2[[#This Row],[Rank 6M]]+Table2[[#This Row],[Rank Sharpe]])/3</f>
        <v>682.66666666666663</v>
      </c>
    </row>
    <row r="728" spans="1:48" x14ac:dyDescent="0.3">
      <c r="A728" t="s">
        <v>2270</v>
      </c>
      <c r="B728" t="s">
        <v>2271</v>
      </c>
      <c r="C728" t="s">
        <v>3162</v>
      </c>
      <c r="D728" t="s">
        <v>1981</v>
      </c>
      <c r="E728">
        <v>2502.267113286</v>
      </c>
      <c r="F728">
        <v>13.86</v>
      </c>
      <c r="G728">
        <v>-50.194197422771303</v>
      </c>
      <c r="H728">
        <f>(Table2[[#This Row],[1Y Return vs Nifty]]-AVERAGE(Table2[1Y Return vs Nifty]))/_xlfn.STDEV.P(Table2[1Y Return vs Nifty])</f>
        <v>-1.2625211930937803</v>
      </c>
      <c r="I728">
        <v>0.46979837075432002</v>
      </c>
      <c r="J728">
        <f>(Table2[[#This Row],[1M Return vs Nifty]]-AVERAGE(Table2[1M Return vs Nifty]))/_xlfn.STDEV.P(Table2[1M Return vs Nifty])</f>
        <v>8.1509214663938234E-2</v>
      </c>
      <c r="K728">
        <v>-34.689184627778197</v>
      </c>
      <c r="L728">
        <f>(Table2[[#This Row],[6M Return vs Nifty]]-AVERAGE(Table2[6M Return vs Nifty]))/_xlfn.STDEV.P(Table2[6M Return vs Nifty])</f>
        <v>-1.3682757263789267</v>
      </c>
      <c r="M728">
        <v>-4.1901477006856602</v>
      </c>
      <c r="N728">
        <f>(Table2[[#This Row],[1W Return vs Nifty]]-AVERAGE(Table2[1W Return vs Nifty]))/_xlfn.STDEV.P(Table2[1W Return vs Nifty])</f>
        <v>-0.95280238700065378</v>
      </c>
      <c r="O728">
        <v>14.1</v>
      </c>
      <c r="P728">
        <v>14.4053565243227</v>
      </c>
      <c r="Q728">
        <v>16.086970890471399</v>
      </c>
      <c r="R728">
        <v>33.7957306534094</v>
      </c>
      <c r="S728" s="1">
        <f>(Table2[[#This Row],[Close Price]]-Table2[[#This Row],[20D EMA]])/Table2[[#This Row],[20D EMA]]</f>
        <v>-1.7021276595744695E-2</v>
      </c>
      <c r="T728" s="1">
        <f>(Table2[[#This Row],[Close Price]]-Table2[[#This Row],[50D EMA]])/Table2[[#This Row],[50D EMA]]</f>
        <v>-3.7857898442283912E-2</v>
      </c>
      <c r="U728" s="1">
        <f>(Table2[[#This Row],[Close Price]]-Table2[[#This Row],[200D EMA]])/Table2[[#This Row],[200D EMA]]</f>
        <v>-0.13843320197654327</v>
      </c>
      <c r="V728">
        <v>0.91592473193345703</v>
      </c>
      <c r="W728">
        <v>13.35</v>
      </c>
      <c r="X728">
        <v>13.99</v>
      </c>
      <c r="Y728">
        <v>13.35</v>
      </c>
      <c r="Z728">
        <v>14.34</v>
      </c>
      <c r="AA728">
        <v>13.35</v>
      </c>
      <c r="AB728">
        <v>15.6</v>
      </c>
      <c r="AC728" s="1">
        <f>(Table2[[#This Row],[Close Price]]/Table2[[#This Row],[Day Low]])-1</f>
        <v>3.8202247191011285E-2</v>
      </c>
      <c r="AD728" s="1">
        <f>(Table2[[#This Row],[Day High]]/Table2[[#This Row],[Close Price]])-1</f>
        <v>9.3795093795094875E-3</v>
      </c>
      <c r="AE728" s="1">
        <f>(Table2[[#This Row],[Close Price]]/Table2[[#This Row],[Current Week Low]])-1</f>
        <v>3.8202247191011285E-2</v>
      </c>
      <c r="AF728" s="1">
        <f>(Table2[[#This Row],[Current Week High]]/Table2[[#This Row],[Close Price]])-1</f>
        <v>3.463203463203457E-2</v>
      </c>
      <c r="AG728" s="1">
        <f>(Table2[[#This Row],[Close Price]]/Table2[[#This Row],[Current Month Low]])-1</f>
        <v>3.8202247191011285E-2</v>
      </c>
      <c r="AH728" s="1">
        <f>(Table2[[#This Row],[Current Month High]]/Table2[[#This Row],[Close Price]])-1</f>
        <v>0.12554112554112562</v>
      </c>
      <c r="AI728">
        <v>87.950937950937899</v>
      </c>
      <c r="AJ728">
        <v>7.8599221789883202</v>
      </c>
      <c r="AK728" t="str">
        <f>IF(AND(Table2[[#This Row],[20D EMA]]&gt;Table2[[#This Row],[50D EMA]],Table2[[#This Row],[50D EMA]]&gt;Table2[[#This Row],[200D EMA]]),"Uptrend","Downtrend/NoTrend")</f>
        <v>Downtrend/NoTrend</v>
      </c>
      <c r="AL728">
        <v>-0.1</v>
      </c>
      <c r="AM728" t="s">
        <v>3190</v>
      </c>
      <c r="AN728">
        <v>-7.29</v>
      </c>
      <c r="AO728" t="s">
        <v>3190</v>
      </c>
      <c r="AP728">
        <v>-2.2720156734423999E-2</v>
      </c>
      <c r="AQ728">
        <f>(Table2[[#This Row],[Sharpe Ratio]]-AVERAGE(Table2[Sharpe Ratio]))/_xlfn.STDEV.P(Table2[Sharpe Ratio])</f>
        <v>-1.037053220327206</v>
      </c>
      <c r="AR7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8">
        <f>_xlfn.RANK.AVG(Table2[[#This Row],[1Y Return vs Nifty Z-Score]],Table2[1Y Return vs Nifty Z-Score])</f>
        <v>712</v>
      </c>
      <c r="AT728">
        <f>_xlfn.RANK.AVG(Table2[[#This Row],[6M Return vs Nifty Z-Score]],Table2[6M Return vs Nifty Z-Score])</f>
        <v>710</v>
      </c>
      <c r="AU728">
        <f>_xlfn.RANK.AVG(Table2[[#This Row],[Sharpe Ratio Z-Score]],Table2[Sharpe Ratio Z-Score])</f>
        <v>627</v>
      </c>
      <c r="AV728">
        <f>(Table2[[#This Row],[Rank 1Y]]+Table2[[#This Row],[Rank 6M]]+Table2[[#This Row],[Rank Sharpe]])/3</f>
        <v>683</v>
      </c>
    </row>
    <row r="729" spans="1:48" x14ac:dyDescent="0.3">
      <c r="A729" t="s">
        <v>2278</v>
      </c>
      <c r="B729" t="s">
        <v>2279</v>
      </c>
      <c r="C729" t="s">
        <v>3155</v>
      </c>
      <c r="D729" t="s">
        <v>1239</v>
      </c>
      <c r="E729">
        <v>2480.850794425</v>
      </c>
      <c r="F729">
        <v>334.3</v>
      </c>
      <c r="G729">
        <v>-61.366023944000098</v>
      </c>
      <c r="H729">
        <f>(Table2[[#This Row],[1Y Return vs Nifty]]-AVERAGE(Table2[1Y Return vs Nifty]))/_xlfn.STDEV.P(Table2[1Y Return vs Nifty])</f>
        <v>-1.4528727484730548</v>
      </c>
      <c r="I729">
        <v>1.8302549398188901</v>
      </c>
      <c r="J729">
        <f>(Table2[[#This Row],[1M Return vs Nifty]]-AVERAGE(Table2[1M Return vs Nifty]))/_xlfn.STDEV.P(Table2[1M Return vs Nifty])</f>
        <v>0.23808608811294357</v>
      </c>
      <c r="K729">
        <v>-27.930656141988699</v>
      </c>
      <c r="L729">
        <f>(Table2[[#This Row],[6M Return vs Nifty]]-AVERAGE(Table2[6M Return vs Nifty]))/_xlfn.STDEV.P(Table2[6M Return vs Nifty])</f>
        <v>-1.1536176811333261</v>
      </c>
      <c r="M729">
        <v>13.9169603472118</v>
      </c>
      <c r="N729">
        <f>(Table2[[#This Row],[1W Return vs Nifty]]-AVERAGE(Table2[1W Return vs Nifty]))/_xlfn.STDEV.P(Table2[1W Return vs Nifty])</f>
        <v>3.0353086373409406</v>
      </c>
      <c r="O729">
        <v>325.31</v>
      </c>
      <c r="P729">
        <v>348.27318365366102</v>
      </c>
      <c r="Q729">
        <v>398.76226647800701</v>
      </c>
      <c r="R729">
        <v>68.106378499905205</v>
      </c>
      <c r="S729" s="1">
        <f>(Table2[[#This Row],[Close Price]]-Table2[[#This Row],[20D EMA]])/Table2[[#This Row],[20D EMA]]</f>
        <v>2.7635178752574496E-2</v>
      </c>
      <c r="T729" s="1">
        <f>(Table2[[#This Row],[Close Price]]-Table2[[#This Row],[50D EMA]])/Table2[[#This Row],[50D EMA]]</f>
        <v>-4.0121330924968918E-2</v>
      </c>
      <c r="U729" s="1">
        <f>(Table2[[#This Row],[Close Price]]-Table2[[#This Row],[200D EMA]])/Table2[[#This Row],[200D EMA]]</f>
        <v>-0.16165588345998202</v>
      </c>
      <c r="V729">
        <v>1.2890551168608999</v>
      </c>
      <c r="W729">
        <v>331.05</v>
      </c>
      <c r="X729">
        <v>342.5</v>
      </c>
      <c r="Y729">
        <v>304.3</v>
      </c>
      <c r="Z729">
        <v>345.95</v>
      </c>
      <c r="AA729">
        <v>281.05</v>
      </c>
      <c r="AB729">
        <v>345.95</v>
      </c>
      <c r="AC729" s="1">
        <f>(Table2[[#This Row],[Close Price]]/Table2[[#This Row],[Day Low]])-1</f>
        <v>9.8172481498262076E-3</v>
      </c>
      <c r="AD729" s="1">
        <f>(Table2[[#This Row],[Day High]]/Table2[[#This Row],[Close Price]])-1</f>
        <v>2.4528866287765405E-2</v>
      </c>
      <c r="AE729" s="1">
        <f>(Table2[[#This Row],[Close Price]]/Table2[[#This Row],[Current Week Low]])-1</f>
        <v>9.8586920801840394E-2</v>
      </c>
      <c r="AF729" s="1">
        <f>(Table2[[#This Row],[Current Week High]]/Table2[[#This Row],[Close Price]])-1</f>
        <v>3.4848938079569125E-2</v>
      </c>
      <c r="AG729" s="1">
        <f>(Table2[[#This Row],[Close Price]]/Table2[[#This Row],[Current Month Low]])-1</f>
        <v>0.18946806618039491</v>
      </c>
      <c r="AH729" s="1">
        <f>(Table2[[#This Row],[Current Month High]]/Table2[[#This Row],[Close Price]])-1</f>
        <v>3.4848938079569125E-2</v>
      </c>
      <c r="AI729">
        <v>65.839066706550994</v>
      </c>
      <c r="AJ729">
        <v>18.9468066180394</v>
      </c>
      <c r="AK729" t="str">
        <f>IF(AND(Table2[[#This Row],[20D EMA]]&gt;Table2[[#This Row],[50D EMA]],Table2[[#This Row],[50D EMA]]&gt;Table2[[#This Row],[200D EMA]]),"Uptrend","Downtrend/NoTrend")</f>
        <v>Downtrend/NoTrend</v>
      </c>
      <c r="AL729">
        <v>-0.27</v>
      </c>
      <c r="AM729" t="s">
        <v>3190</v>
      </c>
      <c r="AN729">
        <v>4.18</v>
      </c>
      <c r="AO729" t="s">
        <v>3191</v>
      </c>
      <c r="AP729">
        <v>-3.8925094305361001E-2</v>
      </c>
      <c r="AQ729">
        <f>(Table2[[#This Row],[Sharpe Ratio]]-AVERAGE(Table2[Sharpe Ratio]))/_xlfn.STDEV.P(Table2[Sharpe Ratio])</f>
        <v>-1.2269378134868945</v>
      </c>
      <c r="AR7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29">
        <f>_xlfn.RANK.AVG(Table2[[#This Row],[1Y Return vs Nifty Z-Score]],Table2[1Y Return vs Nifty Z-Score])</f>
        <v>725</v>
      </c>
      <c r="AT729">
        <f>_xlfn.RANK.AVG(Table2[[#This Row],[6M Return vs Nifty Z-Score]],Table2[6M Return vs Nifty Z-Score])</f>
        <v>689</v>
      </c>
      <c r="AU729">
        <f>_xlfn.RANK.AVG(Table2[[#This Row],[Sharpe Ratio Z-Score]],Table2[Sharpe Ratio Z-Score])</f>
        <v>650</v>
      </c>
      <c r="AV729">
        <f>(Table2[[#This Row],[Rank 1Y]]+Table2[[#This Row],[Rank 6M]]+Table2[[#This Row],[Rank Sharpe]])/3</f>
        <v>688</v>
      </c>
    </row>
    <row r="730" spans="1:48" x14ac:dyDescent="0.3">
      <c r="A730" t="s">
        <v>2349</v>
      </c>
      <c r="B730" t="s">
        <v>2350</v>
      </c>
      <c r="C730" t="s">
        <v>3159</v>
      </c>
      <c r="D730" t="s">
        <v>395</v>
      </c>
      <c r="E730">
        <v>2290.3718471040002</v>
      </c>
      <c r="F730">
        <v>201.79</v>
      </c>
      <c r="G730">
        <v>-59.915121765917803</v>
      </c>
      <c r="H730">
        <f>(Table2[[#This Row],[1Y Return vs Nifty]]-AVERAGE(Table2[1Y Return vs Nifty]))/_xlfn.STDEV.P(Table2[1Y Return vs Nifty])</f>
        <v>-1.4281515011661494</v>
      </c>
      <c r="I730">
        <v>-4.9808549131630997</v>
      </c>
      <c r="J730">
        <f>(Table2[[#This Row],[1M Return vs Nifty]]-AVERAGE(Table2[1M Return vs Nifty]))/_xlfn.STDEV.P(Table2[1M Return vs Nifty])</f>
        <v>-0.54581419194591796</v>
      </c>
      <c r="K730">
        <v>-25.677090663025901</v>
      </c>
      <c r="L730">
        <f>(Table2[[#This Row],[6M Return vs Nifty]]-AVERAGE(Table2[6M Return vs Nifty]))/_xlfn.STDEV.P(Table2[6M Return vs Nifty])</f>
        <v>-1.0820420472413856</v>
      </c>
      <c r="M730">
        <v>-3.06640437507262</v>
      </c>
      <c r="N730">
        <f>(Table2[[#This Row],[1W Return vs Nifty]]-AVERAGE(Table2[1W Return vs Nifty]))/_xlfn.STDEV.P(Table2[1W Return vs Nifty])</f>
        <v>-0.70529664872633879</v>
      </c>
      <c r="O730">
        <v>204.57</v>
      </c>
      <c r="P730">
        <v>210.27207805929399</v>
      </c>
      <c r="Q730">
        <v>240.151959777088</v>
      </c>
      <c r="R730">
        <v>35.007734790170197</v>
      </c>
      <c r="S730" s="1">
        <f>(Table2[[#This Row],[Close Price]]-Table2[[#This Row],[20D EMA]])/Table2[[#This Row],[20D EMA]]</f>
        <v>-1.3589480373466301E-2</v>
      </c>
      <c r="T730" s="1">
        <f>(Table2[[#This Row],[Close Price]]-Table2[[#This Row],[50D EMA]])/Table2[[#This Row],[50D EMA]]</f>
        <v>-4.033858483532065E-2</v>
      </c>
      <c r="U730" s="1">
        <f>(Table2[[#This Row],[Close Price]]-Table2[[#This Row],[200D EMA]])/Table2[[#This Row],[200D EMA]]</f>
        <v>-0.15974035695022454</v>
      </c>
      <c r="V730">
        <v>0.48688687163292299</v>
      </c>
      <c r="W730">
        <v>197</v>
      </c>
      <c r="X730">
        <v>203.55</v>
      </c>
      <c r="Y730">
        <v>197</v>
      </c>
      <c r="Z730">
        <v>204.95</v>
      </c>
      <c r="AA730">
        <v>195.91</v>
      </c>
      <c r="AB730">
        <v>210.51</v>
      </c>
      <c r="AC730" s="1">
        <f>(Table2[[#This Row],[Close Price]]/Table2[[#This Row],[Day Low]])-1</f>
        <v>2.4314720812182777E-2</v>
      </c>
      <c r="AD730" s="1">
        <f>(Table2[[#This Row],[Day High]]/Table2[[#This Row],[Close Price]])-1</f>
        <v>8.7219386490906547E-3</v>
      </c>
      <c r="AE730" s="1">
        <f>(Table2[[#This Row],[Close Price]]/Table2[[#This Row],[Current Week Low]])-1</f>
        <v>2.4314720812182777E-2</v>
      </c>
      <c r="AF730" s="1">
        <f>(Table2[[#This Row],[Current Week High]]/Table2[[#This Row],[Close Price]])-1</f>
        <v>1.5659844392685418E-2</v>
      </c>
      <c r="AG730" s="1">
        <f>(Table2[[#This Row],[Close Price]]/Table2[[#This Row],[Current Month Low]])-1</f>
        <v>3.0013781838599263E-2</v>
      </c>
      <c r="AH730" s="1">
        <f>(Table2[[#This Row],[Current Month High]]/Table2[[#This Row],[Close Price]])-1</f>
        <v>4.3213241488676335E-2</v>
      </c>
      <c r="AI730">
        <v>113.960057485504</v>
      </c>
      <c r="AJ730">
        <v>5.3733681462140899</v>
      </c>
      <c r="AK730" t="str">
        <f>IF(AND(Table2[[#This Row],[20D EMA]]&gt;Table2[[#This Row],[50D EMA]],Table2[[#This Row],[50D EMA]]&gt;Table2[[#This Row],[200D EMA]]),"Uptrend","Downtrend/NoTrend")</f>
        <v>Downtrend/NoTrend</v>
      </c>
      <c r="AL730">
        <v>-7.0000000000000007E-2</v>
      </c>
      <c r="AM730" t="s">
        <v>3190</v>
      </c>
      <c r="AN730">
        <v>-3.24</v>
      </c>
      <c r="AO730" t="s">
        <v>3190</v>
      </c>
      <c r="AP730">
        <v>-5.0474828239574998E-2</v>
      </c>
      <c r="AQ730">
        <f>(Table2[[#This Row],[Sharpe Ratio]]-AVERAGE(Table2[Sharpe Ratio]))/_xlfn.STDEV.P(Table2[Sharpe Ratio])</f>
        <v>-1.3622741280885717</v>
      </c>
      <c r="AR7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0">
        <f>_xlfn.RANK.AVG(Table2[[#This Row],[1Y Return vs Nifty Z-Score]],Table2[1Y Return vs Nifty Z-Score])</f>
        <v>724</v>
      </c>
      <c r="AT730">
        <f>_xlfn.RANK.AVG(Table2[[#This Row],[6M Return vs Nifty Z-Score]],Table2[6M Return vs Nifty Z-Score])</f>
        <v>675</v>
      </c>
      <c r="AU730">
        <f>_xlfn.RANK.AVG(Table2[[#This Row],[Sharpe Ratio Z-Score]],Table2[Sharpe Ratio Z-Score])</f>
        <v>668</v>
      </c>
      <c r="AV730">
        <f>(Table2[[#This Row],[Rank 1Y]]+Table2[[#This Row],[Rank 6M]]+Table2[[#This Row],[Rank Sharpe]])/3</f>
        <v>689</v>
      </c>
    </row>
    <row r="731" spans="1:48" x14ac:dyDescent="0.3">
      <c r="A731" t="s">
        <v>1602</v>
      </c>
      <c r="B731" t="s">
        <v>1603</v>
      </c>
      <c r="C731" t="s">
        <v>3154</v>
      </c>
      <c r="D731" t="s">
        <v>458</v>
      </c>
      <c r="E731">
        <v>5967.5342390249998</v>
      </c>
      <c r="F731">
        <v>538.79999999999995</v>
      </c>
      <c r="G731">
        <v>-49.623230475869804</v>
      </c>
      <c r="H731">
        <f>(Table2[[#This Row],[1Y Return vs Nifty]]-AVERAGE(Table2[1Y Return vs Nifty]))/_xlfn.STDEV.P(Table2[1Y Return vs Nifty])</f>
        <v>-1.252792752877999</v>
      </c>
      <c r="I731">
        <v>-3.9122423916147002</v>
      </c>
      <c r="J731">
        <f>(Table2[[#This Row],[1M Return vs Nifty]]-AVERAGE(Table2[1M Return vs Nifty]))/_xlfn.STDEV.P(Table2[1M Return vs Nifty])</f>
        <v>-0.42282606328588068</v>
      </c>
      <c r="K731">
        <v>-24.237165345866099</v>
      </c>
      <c r="L731">
        <f>(Table2[[#This Row],[6M Return vs Nifty]]-AVERAGE(Table2[6M Return vs Nifty]))/_xlfn.STDEV.P(Table2[6M Return vs Nifty])</f>
        <v>-1.0363084893328747</v>
      </c>
      <c r="M731">
        <v>-1.4222051169536001</v>
      </c>
      <c r="N731">
        <f>(Table2[[#This Row],[1W Return vs Nifty]]-AVERAGE(Table2[1W Return vs Nifty]))/_xlfn.STDEV.P(Table2[1W Return vs Nifty])</f>
        <v>-0.34315990274938302</v>
      </c>
      <c r="O731">
        <v>553.37</v>
      </c>
      <c r="P731">
        <v>575.49827746280198</v>
      </c>
      <c r="Q731">
        <v>617.63844031794997</v>
      </c>
      <c r="R731">
        <v>21.093867062562801</v>
      </c>
      <c r="S731" s="1">
        <f>(Table2[[#This Row],[Close Price]]-Table2[[#This Row],[20D EMA]])/Table2[[#This Row],[20D EMA]]</f>
        <v>-2.6329580569962322E-2</v>
      </c>
      <c r="T731" s="1">
        <f>(Table2[[#This Row],[Close Price]]-Table2[[#This Row],[50D EMA]])/Table2[[#This Row],[50D EMA]]</f>
        <v>-6.3767831981346043E-2</v>
      </c>
      <c r="U731" s="1">
        <f>(Table2[[#This Row],[Close Price]]-Table2[[#This Row],[200D EMA]])/Table2[[#This Row],[200D EMA]]</f>
        <v>-0.12764497021488058</v>
      </c>
      <c r="V731">
        <v>0.60748511035936303</v>
      </c>
      <c r="W731">
        <v>530.5</v>
      </c>
      <c r="X731">
        <v>540</v>
      </c>
      <c r="Y731">
        <v>530.5</v>
      </c>
      <c r="Z731">
        <v>554</v>
      </c>
      <c r="AA731">
        <v>530.5</v>
      </c>
      <c r="AB731">
        <v>566.95000000000005</v>
      </c>
      <c r="AC731" s="1">
        <f>(Table2[[#This Row],[Close Price]]/Table2[[#This Row],[Day Low]])-1</f>
        <v>1.5645617342129992E-2</v>
      </c>
      <c r="AD731" s="1">
        <f>(Table2[[#This Row],[Day High]]/Table2[[#This Row],[Close Price]])-1</f>
        <v>2.2271714922050823E-3</v>
      </c>
      <c r="AE731" s="1">
        <f>(Table2[[#This Row],[Close Price]]/Table2[[#This Row],[Current Week Low]])-1</f>
        <v>1.5645617342129992E-2</v>
      </c>
      <c r="AF731" s="1">
        <f>(Table2[[#This Row],[Current Week High]]/Table2[[#This Row],[Close Price]])-1</f>
        <v>2.8210838901262081E-2</v>
      </c>
      <c r="AG731" s="1">
        <f>(Table2[[#This Row],[Close Price]]/Table2[[#This Row],[Current Month Low]])-1</f>
        <v>1.5645617342129992E-2</v>
      </c>
      <c r="AH731" s="1">
        <f>(Table2[[#This Row],[Current Month High]]/Table2[[#This Row],[Close Price]])-1</f>
        <v>5.2245731254640049E-2</v>
      </c>
      <c r="AI731">
        <v>44.0237564959168</v>
      </c>
      <c r="AJ731">
        <v>3.34707969694061</v>
      </c>
      <c r="AK731" t="str">
        <f>IF(AND(Table2[[#This Row],[20D EMA]]&gt;Table2[[#This Row],[50D EMA]],Table2[[#This Row],[50D EMA]]&gt;Table2[[#This Row],[200D EMA]]),"Uptrend","Downtrend/NoTrend")</f>
        <v>Downtrend/NoTrend</v>
      </c>
      <c r="AL731">
        <v>-0.21</v>
      </c>
      <c r="AM731" t="s">
        <v>3190</v>
      </c>
      <c r="AN731">
        <v>-3.64</v>
      </c>
      <c r="AO731" t="s">
        <v>3190</v>
      </c>
      <c r="AP731">
        <v>-8.0955792611941996E-2</v>
      </c>
      <c r="AQ731">
        <f>(Table2[[#This Row],[Sharpe Ratio]]-AVERAGE(Table2[Sharpe Ratio]))/_xlfn.STDEV.P(Table2[Sharpe Ratio])</f>
        <v>-1.7194409171382377</v>
      </c>
      <c r="AR73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1">
        <f>_xlfn.RANK.AVG(Table2[[#This Row],[1Y Return vs Nifty Z-Score]],Table2[1Y Return vs Nifty Z-Score])</f>
        <v>709</v>
      </c>
      <c r="AT731">
        <f>_xlfn.RANK.AVG(Table2[[#This Row],[6M Return vs Nifty Z-Score]],Table2[6M Return vs Nifty Z-Score])</f>
        <v>663</v>
      </c>
      <c r="AU731">
        <f>_xlfn.RANK.AVG(Table2[[#This Row],[Sharpe Ratio Z-Score]],Table2[Sharpe Ratio Z-Score])</f>
        <v>703</v>
      </c>
      <c r="AV731">
        <f>(Table2[[#This Row],[Rank 1Y]]+Table2[[#This Row],[Rank 6M]]+Table2[[#This Row],[Rank Sharpe]])/3</f>
        <v>691.66666666666663</v>
      </c>
    </row>
    <row r="732" spans="1:48" x14ac:dyDescent="0.3">
      <c r="A732" t="s">
        <v>1088</v>
      </c>
      <c r="B732" t="s">
        <v>1089</v>
      </c>
      <c r="C732" t="s">
        <v>3162</v>
      </c>
      <c r="D732" t="s">
        <v>633</v>
      </c>
      <c r="E732">
        <v>12079.492225919999</v>
      </c>
      <c r="F732">
        <v>132.46</v>
      </c>
      <c r="G732">
        <v>-74.757001707094503</v>
      </c>
      <c r="H732">
        <f>(Table2[[#This Row],[1Y Return vs Nifty]]-AVERAGE(Table2[1Y Return vs Nifty]))/_xlfn.STDEV.P(Table2[1Y Return vs Nifty])</f>
        <v>-1.6810353895963013</v>
      </c>
      <c r="I732">
        <v>-3.6501535635197899</v>
      </c>
      <c r="J732">
        <f>(Table2[[#This Row],[1M Return vs Nifty]]-AVERAGE(Table2[1M Return vs Nifty]))/_xlfn.STDEV.P(Table2[1M Return vs Nifty])</f>
        <v>-0.39266188884462572</v>
      </c>
      <c r="K732">
        <v>-21.516368821054701</v>
      </c>
      <c r="L732">
        <f>(Table2[[#This Row],[6M Return vs Nifty]]-AVERAGE(Table2[6M Return vs Nifty]))/_xlfn.STDEV.P(Table2[6M Return vs Nifty])</f>
        <v>-0.94989310101942093</v>
      </c>
      <c r="M732">
        <v>-2.6561184528086801</v>
      </c>
      <c r="N732">
        <f>(Table2[[#This Row],[1W Return vs Nifty]]-AVERAGE(Table2[1W Return vs Nifty]))/_xlfn.STDEV.P(Table2[1W Return vs Nifty])</f>
        <v>-0.61493071036750879</v>
      </c>
      <c r="O732">
        <v>131.15</v>
      </c>
      <c r="P732">
        <v>134.70340500141401</v>
      </c>
      <c r="Q732">
        <v>159.61116574271799</v>
      </c>
      <c r="R732">
        <v>33.275878309683399</v>
      </c>
      <c r="S732" s="1">
        <f>(Table2[[#This Row],[Close Price]]-Table2[[#This Row],[20D EMA]])/Table2[[#This Row],[20D EMA]]</f>
        <v>9.9885627144491208E-3</v>
      </c>
      <c r="T732" s="1">
        <f>(Table2[[#This Row],[Close Price]]-Table2[[#This Row],[50D EMA]])/Table2[[#This Row],[50D EMA]]</f>
        <v>-1.6654404551915036E-2</v>
      </c>
      <c r="U732" s="1">
        <f>(Table2[[#This Row],[Close Price]]-Table2[[#This Row],[200D EMA]])/Table2[[#This Row],[200D EMA]]</f>
        <v>-0.17010818520355747</v>
      </c>
      <c r="V732">
        <v>0.82265017390933104</v>
      </c>
      <c r="W732">
        <v>124.92</v>
      </c>
      <c r="X732">
        <v>134.11000000000001</v>
      </c>
      <c r="Y732">
        <v>124.92</v>
      </c>
      <c r="Z732">
        <v>134.11000000000001</v>
      </c>
      <c r="AA732">
        <v>124.92</v>
      </c>
      <c r="AB732">
        <v>143.55000000000001</v>
      </c>
      <c r="AC732" s="1">
        <f>(Table2[[#This Row],[Close Price]]/Table2[[#This Row],[Day Low]])-1</f>
        <v>6.0358629522894613E-2</v>
      </c>
      <c r="AD732" s="1">
        <f>(Table2[[#This Row],[Day High]]/Table2[[#This Row],[Close Price]])-1</f>
        <v>1.2456590668881162E-2</v>
      </c>
      <c r="AE732" s="1">
        <f>(Table2[[#This Row],[Close Price]]/Table2[[#This Row],[Current Week Low]])-1</f>
        <v>6.0358629522894613E-2</v>
      </c>
      <c r="AF732" s="1">
        <f>(Table2[[#This Row],[Current Week High]]/Table2[[#This Row],[Close Price]])-1</f>
        <v>1.2456590668881162E-2</v>
      </c>
      <c r="AG732" s="1">
        <f>(Table2[[#This Row],[Close Price]]/Table2[[#This Row],[Current Month Low]])-1</f>
        <v>6.0358629522894613E-2</v>
      </c>
      <c r="AH732" s="1">
        <f>(Table2[[#This Row],[Current Month High]]/Table2[[#This Row],[Close Price]])-1</f>
        <v>8.3723388192662007E-2</v>
      </c>
      <c r="AI732">
        <v>126.25698324022299</v>
      </c>
      <c r="AJ732">
        <v>6.0358629522894596</v>
      </c>
      <c r="AK732" t="str">
        <f>IF(AND(Table2[[#This Row],[20D EMA]]&gt;Table2[[#This Row],[50D EMA]],Table2[[#This Row],[50D EMA]]&gt;Table2[[#This Row],[200D EMA]]),"Uptrend","Downtrend/NoTrend")</f>
        <v>Downtrend/NoTrend</v>
      </c>
      <c r="AL732">
        <v>-0.06</v>
      </c>
      <c r="AM732" t="s">
        <v>3190</v>
      </c>
      <c r="AN732">
        <v>-5.46</v>
      </c>
      <c r="AO732" t="s">
        <v>3190</v>
      </c>
      <c r="AP732">
        <v>-0.109616106764134</v>
      </c>
      <c r="AQ732">
        <f>(Table2[[#This Row],[Sharpe Ratio]]-AVERAGE(Table2[Sharpe Ratio]))/_xlfn.STDEV.P(Table2[Sharpe Ratio])</f>
        <v>-2.0552738735316116</v>
      </c>
      <c r="AR7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2">
        <f>_xlfn.RANK.AVG(Table2[[#This Row],[1Y Return vs Nifty Z-Score]],Table2[1Y Return vs Nifty Z-Score])</f>
        <v>731</v>
      </c>
      <c r="AT732">
        <f>_xlfn.RANK.AVG(Table2[[#This Row],[6M Return vs Nifty Z-Score]],Table2[6M Return vs Nifty Z-Score])</f>
        <v>640</v>
      </c>
      <c r="AU732">
        <f>_xlfn.RANK.AVG(Table2[[#This Row],[Sharpe Ratio Z-Score]],Table2[Sharpe Ratio Z-Score])</f>
        <v>722</v>
      </c>
      <c r="AV732">
        <f>(Table2[[#This Row],[Rank 1Y]]+Table2[[#This Row],[Rank 6M]]+Table2[[#This Row],[Rank Sharpe]])/3</f>
        <v>697.66666666666663</v>
      </c>
    </row>
    <row r="733" spans="1:48" x14ac:dyDescent="0.3">
      <c r="A733" t="s">
        <v>1721</v>
      </c>
      <c r="B733" t="s">
        <v>1722</v>
      </c>
      <c r="C733" t="s">
        <v>3155</v>
      </c>
      <c r="D733" t="s">
        <v>455</v>
      </c>
      <c r="E733">
        <v>4871.6510360100001</v>
      </c>
      <c r="F733">
        <v>290.64999999999998</v>
      </c>
      <c r="G733">
        <v>-59.1379614862024</v>
      </c>
      <c r="H733">
        <f>(Table2[[#This Row],[1Y Return vs Nifty]]-AVERAGE(Table2[1Y Return vs Nifty]))/_xlfn.STDEV.P(Table2[1Y Return vs Nifty])</f>
        <v>-1.4149098286659798</v>
      </c>
      <c r="I733">
        <v>-3.6514388279629602</v>
      </c>
      <c r="J733">
        <f>(Table2[[#This Row],[1M Return vs Nifty]]-AVERAGE(Table2[1M Return vs Nifty]))/_xlfn.STDEV.P(Table2[1M Return vs Nifty])</f>
        <v>-0.39280981174980539</v>
      </c>
      <c r="K733">
        <v>-36.557714475447497</v>
      </c>
      <c r="L733">
        <f>(Table2[[#This Row],[6M Return vs Nifty]]-AVERAGE(Table2[6M Return vs Nifty]))/_xlfn.STDEV.P(Table2[6M Return vs Nifty])</f>
        <v>-1.4276222195433923</v>
      </c>
      <c r="M733">
        <v>-2.08097167399431</v>
      </c>
      <c r="N733">
        <f>(Table2[[#This Row],[1W Return vs Nifty]]-AVERAGE(Table2[1W Return vs Nifty]))/_xlfn.STDEV.P(Table2[1W Return vs Nifty])</f>
        <v>-0.48825398191718683</v>
      </c>
      <c r="O733">
        <v>301.14999999999998</v>
      </c>
      <c r="P733">
        <v>309.24093655855398</v>
      </c>
      <c r="Q733">
        <v>345.88838069591901</v>
      </c>
      <c r="R733">
        <v>30.480836369093399</v>
      </c>
      <c r="S733" s="1">
        <f>(Table2[[#This Row],[Close Price]]-Table2[[#This Row],[20D EMA]])/Table2[[#This Row],[20D EMA]]</f>
        <v>-3.4866345674912834E-2</v>
      </c>
      <c r="T733" s="1">
        <f>(Table2[[#This Row],[Close Price]]-Table2[[#This Row],[50D EMA]])/Table2[[#This Row],[50D EMA]]</f>
        <v>-6.0117967451032664E-2</v>
      </c>
      <c r="U733" s="1">
        <f>(Table2[[#This Row],[Close Price]]-Table2[[#This Row],[200D EMA]])/Table2[[#This Row],[200D EMA]]</f>
        <v>-0.15970001821044336</v>
      </c>
      <c r="V733">
        <v>0.363039917194386</v>
      </c>
      <c r="W733">
        <v>286.14999999999998</v>
      </c>
      <c r="X733">
        <v>292.95</v>
      </c>
      <c r="Y733">
        <v>286.14999999999998</v>
      </c>
      <c r="Z733">
        <v>305</v>
      </c>
      <c r="AA733">
        <v>286.14999999999998</v>
      </c>
      <c r="AB733">
        <v>311.7</v>
      </c>
      <c r="AC733" s="1">
        <f>(Table2[[#This Row],[Close Price]]/Table2[[#This Row],[Day Low]])-1</f>
        <v>1.5726017822820237E-2</v>
      </c>
      <c r="AD733" s="1">
        <f>(Table2[[#This Row],[Day High]]/Table2[[#This Row],[Close Price]])-1</f>
        <v>7.9132977808360483E-3</v>
      </c>
      <c r="AE733" s="1">
        <f>(Table2[[#This Row],[Close Price]]/Table2[[#This Row],[Current Week Low]])-1</f>
        <v>1.5726017822820237E-2</v>
      </c>
      <c r="AF733" s="1">
        <f>(Table2[[#This Row],[Current Week High]]/Table2[[#This Row],[Close Price]])-1</f>
        <v>4.9372097023911987E-2</v>
      </c>
      <c r="AG733" s="1">
        <f>(Table2[[#This Row],[Close Price]]/Table2[[#This Row],[Current Month Low]])-1</f>
        <v>1.5726017822820237E-2</v>
      </c>
      <c r="AH733" s="1">
        <f>(Table2[[#This Row],[Current Month High]]/Table2[[#This Row],[Close Price]])-1</f>
        <v>7.2423877515912727E-2</v>
      </c>
      <c r="AI733">
        <v>86.616205057629401</v>
      </c>
      <c r="AJ733">
        <v>10.6605749095754</v>
      </c>
      <c r="AK733" t="str">
        <f>IF(AND(Table2[[#This Row],[20D EMA]]&gt;Table2[[#This Row],[50D EMA]],Table2[[#This Row],[50D EMA]]&gt;Table2[[#This Row],[200D EMA]]),"Uptrend","Downtrend/NoTrend")</f>
        <v>Downtrend/NoTrend</v>
      </c>
      <c r="AL733">
        <v>-0.16</v>
      </c>
      <c r="AM733" t="s">
        <v>3190</v>
      </c>
      <c r="AN733">
        <v>-4.67</v>
      </c>
      <c r="AO733" t="s">
        <v>3190</v>
      </c>
      <c r="AP733">
        <v>-0.10722116387118701</v>
      </c>
      <c r="AQ733">
        <f>(Table2[[#This Row],[Sharpe Ratio]]-AVERAGE(Table2[Sharpe Ratio]))/_xlfn.STDEV.P(Table2[Sharpe Ratio])</f>
        <v>-2.0272106517587907</v>
      </c>
      <c r="AR7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  <c r="AS733">
        <f>_xlfn.RANK.AVG(Table2[[#This Row],[1Y Return vs Nifty Z-Score]],Table2[1Y Return vs Nifty Z-Score])</f>
        <v>721</v>
      </c>
      <c r="AT733">
        <f>_xlfn.RANK.AVG(Table2[[#This Row],[6M Return vs Nifty Z-Score]],Table2[6M Return vs Nifty Z-Score])</f>
        <v>715</v>
      </c>
      <c r="AU733">
        <f>_xlfn.RANK.AVG(Table2[[#This Row],[Sharpe Ratio Z-Score]],Table2[Sharpe Ratio Z-Score])</f>
        <v>721</v>
      </c>
      <c r="AV733">
        <f>(Table2[[#This Row],[Rank 1Y]]+Table2[[#This Row],[Rank 6M]]+Table2[[#This Row],[Rank Sharpe]])/3</f>
        <v>719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85C2-8667-4508-BD2B-B4387A2B5E8D}">
  <dimension ref="A1:Q1485"/>
  <sheetViews>
    <sheetView topLeftCell="E884" workbookViewId="0">
      <selection sqref="A1:Q1141"/>
    </sheetView>
  </sheetViews>
  <sheetFormatPr defaultRowHeight="14.4" x14ac:dyDescent="0.3"/>
  <cols>
    <col min="1" max="1" width="48.5546875" bestFit="1" customWidth="1"/>
    <col min="2" max="2" width="14.109375" bestFit="1" customWidth="1"/>
    <col min="3" max="3" width="31.88671875" bestFit="1" customWidth="1"/>
    <col min="4" max="4" width="42.44140625" bestFit="1" customWidth="1"/>
    <col min="5" max="5" width="13" bestFit="1" customWidth="1"/>
    <col min="6" max="6" width="12.6640625" bestFit="1" customWidth="1"/>
    <col min="7" max="7" width="18.5546875" bestFit="1" customWidth="1"/>
    <col min="8" max="9" width="19.44140625" bestFit="1" customWidth="1"/>
    <col min="10" max="10" width="19.5546875" bestFit="1" customWidth="1"/>
    <col min="11" max="12" width="12" bestFit="1" customWidth="1"/>
    <col min="13" max="13" width="23.88671875" bestFit="1" customWidth="1"/>
    <col min="14" max="14" width="17.6640625" bestFit="1" customWidth="1"/>
    <col min="15" max="15" width="23.77734375" bestFit="1" customWidth="1"/>
    <col min="16" max="16" width="23.33203125" bestFit="1" customWidth="1"/>
    <col min="17" max="17" width="14" bestFit="1" customWidth="1"/>
  </cols>
  <sheetData>
    <row r="1" spans="1:17" x14ac:dyDescent="0.3">
      <c r="A1" t="s">
        <v>0</v>
      </c>
      <c r="B1" t="s">
        <v>1</v>
      </c>
      <c r="C1" t="s">
        <v>3142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3143</v>
      </c>
      <c r="D2" t="s">
        <v>18</v>
      </c>
      <c r="E2">
        <v>1835603.56656299</v>
      </c>
      <c r="F2">
        <v>2718.6</v>
      </c>
      <c r="G2">
        <v>-9.3686976213679092</v>
      </c>
      <c r="H2">
        <v>-5.6492178854960704</v>
      </c>
      <c r="I2">
        <v>-20.166515971802902</v>
      </c>
      <c r="J2">
        <v>-0.49883020077214402</v>
      </c>
      <c r="K2">
        <v>2887.5877552581001</v>
      </c>
      <c r="L2">
        <v>2852.8475798106601</v>
      </c>
      <c r="M2">
        <v>30.250199564248799</v>
      </c>
      <c r="N2">
        <v>1.33558976083842</v>
      </c>
      <c r="O2">
        <v>18.355035680129401</v>
      </c>
      <c r="P2">
        <v>22.442913119848601</v>
      </c>
      <c r="Q2">
        <v>-3.4315275418460002E-2</v>
      </c>
    </row>
    <row r="3" spans="1:17" x14ac:dyDescent="0.3">
      <c r="A3" t="s">
        <v>19</v>
      </c>
      <c r="B3" t="s">
        <v>20</v>
      </c>
      <c r="C3" t="s">
        <v>3144</v>
      </c>
      <c r="D3" t="s">
        <v>21</v>
      </c>
      <c r="E3">
        <v>1486672.1611462</v>
      </c>
      <c r="F3">
        <v>4123.05</v>
      </c>
      <c r="G3">
        <v>-8.1159122410378597</v>
      </c>
      <c r="H3">
        <v>-6.3778144622221902</v>
      </c>
      <c r="I3">
        <v>-6.2348183119148102</v>
      </c>
      <c r="J3">
        <v>-0.42708503799757802</v>
      </c>
      <c r="K3">
        <v>4270.1687880295904</v>
      </c>
      <c r="L3">
        <v>4055.95695356837</v>
      </c>
      <c r="M3">
        <v>21.701690650917499</v>
      </c>
      <c r="N3">
        <v>1.06727871677744</v>
      </c>
      <c r="O3">
        <v>11.379925055480699</v>
      </c>
      <c r="P3">
        <v>24.525823014195101</v>
      </c>
      <c r="Q3">
        <v>-1.8678579234869E-2</v>
      </c>
    </row>
    <row r="4" spans="1:17" x14ac:dyDescent="0.3">
      <c r="A4" t="s">
        <v>22</v>
      </c>
      <c r="B4" t="s">
        <v>23</v>
      </c>
      <c r="C4" t="s">
        <v>3145</v>
      </c>
      <c r="D4" t="s">
        <v>24</v>
      </c>
      <c r="E4">
        <v>1276741.6574611501</v>
      </c>
      <c r="F4">
        <v>1681.85</v>
      </c>
      <c r="G4">
        <v>-15.681815578591401</v>
      </c>
      <c r="H4">
        <v>2.0031150821236001</v>
      </c>
      <c r="I4">
        <v>-0.473362168081642</v>
      </c>
      <c r="J4">
        <v>0.98224787979876405</v>
      </c>
      <c r="K4">
        <v>1668.72451694902</v>
      </c>
      <c r="L4">
        <v>1604.6524913871999</v>
      </c>
      <c r="M4">
        <v>47.209638424646201</v>
      </c>
      <c r="N4">
        <v>0.80328555961096804</v>
      </c>
      <c r="O4">
        <v>6.6682522222552603</v>
      </c>
      <c r="P4">
        <v>23.343478420299899</v>
      </c>
      <c r="Q4">
        <v>-8.4634805826087997E-2</v>
      </c>
    </row>
    <row r="5" spans="1:17" x14ac:dyDescent="0.3">
      <c r="A5" t="s">
        <v>25</v>
      </c>
      <c r="B5" t="s">
        <v>26</v>
      </c>
      <c r="C5" t="s">
        <v>3146</v>
      </c>
      <c r="D5" t="s">
        <v>27</v>
      </c>
      <c r="E5">
        <v>1018735.87727771</v>
      </c>
      <c r="F5">
        <v>1707.85</v>
      </c>
      <c r="G5">
        <v>52.887932705063697</v>
      </c>
      <c r="H5">
        <v>4.78929616168507</v>
      </c>
      <c r="I5">
        <v>21.9336389811894</v>
      </c>
      <c r="J5">
        <v>1.67324415393974</v>
      </c>
      <c r="K5">
        <v>1622.39569056457</v>
      </c>
      <c r="L5">
        <v>1385.7659879718999</v>
      </c>
      <c r="M5">
        <v>53.212876970829697</v>
      </c>
      <c r="N5">
        <v>0.73306144653752003</v>
      </c>
      <c r="O5">
        <v>4.1660567380039204</v>
      </c>
      <c r="P5">
        <v>90.725333631135101</v>
      </c>
      <c r="Q5">
        <v>0.17821761128713201</v>
      </c>
    </row>
    <row r="6" spans="1:17" x14ac:dyDescent="0.3">
      <c r="A6" t="s">
        <v>28</v>
      </c>
      <c r="B6" t="s">
        <v>29</v>
      </c>
      <c r="C6" t="s">
        <v>3145</v>
      </c>
      <c r="D6" t="s">
        <v>24</v>
      </c>
      <c r="E6">
        <v>867675.84944124997</v>
      </c>
      <c r="F6">
        <v>1264.5</v>
      </c>
      <c r="G6">
        <v>7.6387113902699397</v>
      </c>
      <c r="H6">
        <v>-0.60129003608525</v>
      </c>
      <c r="I6">
        <v>6.8124481403157198</v>
      </c>
      <c r="J6">
        <v>-0.147967647185066</v>
      </c>
      <c r="K6">
        <v>1241.9342573101301</v>
      </c>
      <c r="L6">
        <v>1150.19416322648</v>
      </c>
      <c r="M6">
        <v>39.040946331734197</v>
      </c>
      <c r="N6">
        <v>0.83857234811506698</v>
      </c>
      <c r="O6">
        <v>7.7382364570976501</v>
      </c>
      <c r="P6">
        <v>40.656284760845303</v>
      </c>
      <c r="Q6">
        <v>7.5128256125671006E-2</v>
      </c>
    </row>
    <row r="7" spans="1:17" x14ac:dyDescent="0.3">
      <c r="A7" t="s">
        <v>30</v>
      </c>
      <c r="B7" t="s">
        <v>31</v>
      </c>
      <c r="C7" t="s">
        <v>3144</v>
      </c>
      <c r="D7" t="s">
        <v>21</v>
      </c>
      <c r="E7">
        <v>815167.39902705001</v>
      </c>
      <c r="F7">
        <v>1879.6</v>
      </c>
      <c r="G7">
        <v>4.1298988759180002</v>
      </c>
      <c r="H7">
        <v>4.4267716776264097</v>
      </c>
      <c r="I7">
        <v>19.4418764781412</v>
      </c>
      <c r="J7">
        <v>3.2330641822062098</v>
      </c>
      <c r="K7">
        <v>1882.7168112284301</v>
      </c>
      <c r="L7">
        <v>1695.0106810028301</v>
      </c>
      <c r="M7">
        <v>61.510524589337102</v>
      </c>
      <c r="N7">
        <v>0.92128963741858305</v>
      </c>
      <c r="O7">
        <v>5.9507341987656996</v>
      </c>
      <c r="P7">
        <v>39.059667813413199</v>
      </c>
      <c r="Q7">
        <v>-1.9145071422835998E-2</v>
      </c>
    </row>
    <row r="8" spans="1:17" x14ac:dyDescent="0.3">
      <c r="A8" t="s">
        <v>32</v>
      </c>
      <c r="B8" t="s">
        <v>33</v>
      </c>
      <c r="C8" t="s">
        <v>3145</v>
      </c>
      <c r="D8" t="s">
        <v>34</v>
      </c>
      <c r="E8">
        <v>723831.30785757001</v>
      </c>
      <c r="F8">
        <v>820.4</v>
      </c>
      <c r="G8">
        <v>16.915730107133498</v>
      </c>
      <c r="H8">
        <v>5.5923337385055403</v>
      </c>
      <c r="I8">
        <v>-2.84389343369129</v>
      </c>
      <c r="J8">
        <v>1.9622724032730601</v>
      </c>
      <c r="K8">
        <v>805.15277303881203</v>
      </c>
      <c r="L8">
        <v>771.20540571729703</v>
      </c>
      <c r="M8">
        <v>65.191915538963499</v>
      </c>
      <c r="N8">
        <v>0.91129472118278199</v>
      </c>
      <c r="O8">
        <v>11.1652852267186</v>
      </c>
      <c r="P8">
        <v>51.0309278350515</v>
      </c>
      <c r="Q8">
        <v>6.0071942210684001E-2</v>
      </c>
    </row>
    <row r="9" spans="1:17" x14ac:dyDescent="0.3">
      <c r="A9" t="s">
        <v>35</v>
      </c>
      <c r="B9" t="s">
        <v>36</v>
      </c>
      <c r="C9" t="s">
        <v>3147</v>
      </c>
      <c r="D9" t="s">
        <v>37</v>
      </c>
      <c r="E9">
        <v>643470.81096763001</v>
      </c>
      <c r="F9">
        <v>2717.1</v>
      </c>
      <c r="G9">
        <v>-19.721927614682802</v>
      </c>
      <c r="H9">
        <v>-2.7128832944839099</v>
      </c>
      <c r="I9">
        <v>9.6849793170857499</v>
      </c>
      <c r="J9">
        <v>-0.50438761905798402</v>
      </c>
      <c r="K9">
        <v>2805.75321073544</v>
      </c>
      <c r="L9">
        <v>2624.7108062862999</v>
      </c>
      <c r="M9">
        <v>24.3836053663928</v>
      </c>
      <c r="N9">
        <v>0.76994549224311204</v>
      </c>
      <c r="O9">
        <v>11.6999742372382</v>
      </c>
      <c r="P9">
        <v>25.093805391220201</v>
      </c>
      <c r="Q9">
        <v>-3.5383355166995999E-2</v>
      </c>
    </row>
    <row r="10" spans="1:17" x14ac:dyDescent="0.3">
      <c r="A10" t="s">
        <v>38</v>
      </c>
      <c r="B10" t="s">
        <v>39</v>
      </c>
      <c r="C10" t="s">
        <v>3147</v>
      </c>
      <c r="D10" t="s">
        <v>40</v>
      </c>
      <c r="E10">
        <v>611496.50049189001</v>
      </c>
      <c r="F10">
        <v>486.7</v>
      </c>
      <c r="G10">
        <v>-18.587609612264501</v>
      </c>
      <c r="H10">
        <v>-1.8860725635790101</v>
      </c>
      <c r="I10">
        <v>3.2048472553238101</v>
      </c>
      <c r="J10">
        <v>-0.43042601203581499</v>
      </c>
      <c r="K10">
        <v>498.38414441631102</v>
      </c>
      <c r="L10">
        <v>465.17672088514001</v>
      </c>
      <c r="M10">
        <v>32.2757327993465</v>
      </c>
      <c r="N10">
        <v>0.95001895795528601</v>
      </c>
      <c r="O10">
        <v>8.5884528456954907</v>
      </c>
      <c r="P10">
        <v>21.873043696006</v>
      </c>
      <c r="Q10">
        <v>0.118838934730538</v>
      </c>
    </row>
    <row r="11" spans="1:17" x14ac:dyDescent="0.3">
      <c r="A11" t="s">
        <v>41</v>
      </c>
      <c r="B11" t="s">
        <v>42</v>
      </c>
      <c r="C11" t="s">
        <v>3145</v>
      </c>
      <c r="D11" t="s">
        <v>43</v>
      </c>
      <c r="E11">
        <v>590185.53548030998</v>
      </c>
      <c r="F11">
        <v>934.9</v>
      </c>
      <c r="G11">
        <v>20.510266194039101</v>
      </c>
      <c r="H11">
        <v>-6.8141062386772404</v>
      </c>
      <c r="I11">
        <v>-15.7152516325284</v>
      </c>
      <c r="J11">
        <v>-3.1390389160658798</v>
      </c>
      <c r="K11">
        <v>1009.17712394751</v>
      </c>
      <c r="L11">
        <v>968.10219392067495</v>
      </c>
      <c r="M11">
        <v>30.013644545305699</v>
      </c>
      <c r="N11">
        <v>0.54831957192998304</v>
      </c>
      <c r="O11">
        <v>30.709166755802698</v>
      </c>
      <c r="P11">
        <v>56.507909935548597</v>
      </c>
      <c r="Q11">
        <v>-3.7870596352651997E-2</v>
      </c>
    </row>
    <row r="12" spans="1:17" x14ac:dyDescent="0.3">
      <c r="A12" t="s">
        <v>44</v>
      </c>
      <c r="B12" t="s">
        <v>45</v>
      </c>
      <c r="C12" t="s">
        <v>3144</v>
      </c>
      <c r="D12" t="s">
        <v>21</v>
      </c>
      <c r="E12">
        <v>505451.56824822002</v>
      </c>
      <c r="F12">
        <v>1857.7</v>
      </c>
      <c r="G12">
        <v>19.990922117186901</v>
      </c>
      <c r="H12">
        <v>6.11565878571274</v>
      </c>
      <c r="I12">
        <v>13.6512635712046</v>
      </c>
      <c r="J12">
        <v>3.44700120201282</v>
      </c>
      <c r="K12">
        <v>1753.6003135093099</v>
      </c>
      <c r="L12">
        <v>1570.15657769782</v>
      </c>
      <c r="M12">
        <v>75.478540147662997</v>
      </c>
      <c r="N12">
        <v>1.0806684786737999</v>
      </c>
      <c r="O12">
        <v>1.4695591322603201</v>
      </c>
      <c r="P12">
        <v>53.269254568705897</v>
      </c>
      <c r="Q12">
        <v>4.8329525600643998E-2</v>
      </c>
    </row>
    <row r="13" spans="1:17" x14ac:dyDescent="0.3">
      <c r="A13" t="s">
        <v>46</v>
      </c>
      <c r="B13" t="s">
        <v>47</v>
      </c>
      <c r="C13" t="s">
        <v>3148</v>
      </c>
      <c r="D13" t="s">
        <v>48</v>
      </c>
      <c r="E13">
        <v>490914.42914700002</v>
      </c>
      <c r="F13">
        <v>3577.8</v>
      </c>
      <c r="G13">
        <v>-8.8736542937175393</v>
      </c>
      <c r="H13">
        <v>-1.0642304834049601</v>
      </c>
      <c r="I13">
        <v>-12.2381336915403</v>
      </c>
      <c r="J13">
        <v>3.74573378422508</v>
      </c>
      <c r="K13">
        <v>3606.7742759783</v>
      </c>
      <c r="L13">
        <v>3484.6220303749801</v>
      </c>
      <c r="M13">
        <v>52.076814086277899</v>
      </c>
      <c r="N13">
        <v>0.908162237939526</v>
      </c>
      <c r="O13">
        <v>9.5617418525350608</v>
      </c>
      <c r="P13">
        <v>25.266530119216402</v>
      </c>
      <c r="Q13">
        <v>0.116098295878081</v>
      </c>
    </row>
    <row r="14" spans="1:17" x14ac:dyDescent="0.3">
      <c r="A14" t="s">
        <v>49</v>
      </c>
      <c r="B14" t="s">
        <v>50</v>
      </c>
      <c r="C14" t="s">
        <v>3149</v>
      </c>
      <c r="D14" t="s">
        <v>51</v>
      </c>
      <c r="E14">
        <v>453366.33925635001</v>
      </c>
      <c r="F14">
        <v>1910.35</v>
      </c>
      <c r="G14">
        <v>39.279665804343097</v>
      </c>
      <c r="H14">
        <v>3.2191947543063599</v>
      </c>
      <c r="I14">
        <v>12.985023688975501</v>
      </c>
      <c r="J14">
        <v>-0.22881004018051099</v>
      </c>
      <c r="K14">
        <v>1833.52479864212</v>
      </c>
      <c r="L14">
        <v>1604.9948161519501</v>
      </c>
      <c r="M14">
        <v>44.522079078795699</v>
      </c>
      <c r="N14">
        <v>0.78379364422365805</v>
      </c>
      <c r="O14">
        <v>2.6173214332452202</v>
      </c>
      <c r="P14">
        <v>78.8131230402021</v>
      </c>
      <c r="Q14">
        <v>0.14508285733825799</v>
      </c>
    </row>
    <row r="15" spans="1:17" x14ac:dyDescent="0.3">
      <c r="A15" t="s">
        <v>52</v>
      </c>
      <c r="B15" t="s">
        <v>53</v>
      </c>
      <c r="C15" t="s">
        <v>3145</v>
      </c>
      <c r="D15" t="s">
        <v>54</v>
      </c>
      <c r="E15">
        <v>426726.86157274997</v>
      </c>
      <c r="F15">
        <v>6899.55</v>
      </c>
      <c r="G15">
        <v>-38.640598762817199</v>
      </c>
      <c r="H15">
        <v>-4.5112898773874601</v>
      </c>
      <c r="I15">
        <v>-12.9021496033325</v>
      </c>
      <c r="J15">
        <v>-5.4188498284980202</v>
      </c>
      <c r="K15">
        <v>7205.5042997462097</v>
      </c>
      <c r="L15">
        <v>7068.0288727326097</v>
      </c>
      <c r="M15">
        <v>21.539453040972202</v>
      </c>
      <c r="N15">
        <v>0.77911699658177702</v>
      </c>
      <c r="O15">
        <v>17.175757839279299</v>
      </c>
      <c r="P15">
        <v>11.5024726073887</v>
      </c>
      <c r="Q15">
        <v>-7.0525177470112999E-2</v>
      </c>
    </row>
    <row r="16" spans="1:17" x14ac:dyDescent="0.3">
      <c r="A16" t="s">
        <v>55</v>
      </c>
      <c r="B16" t="s">
        <v>56</v>
      </c>
      <c r="C16" t="s">
        <v>3150</v>
      </c>
      <c r="D16" t="s">
        <v>57</v>
      </c>
      <c r="E16">
        <v>405078.22774785</v>
      </c>
      <c r="F16">
        <v>424.95</v>
      </c>
      <c r="G16">
        <v>49.251129977101499</v>
      </c>
      <c r="H16">
        <v>1.7883183592279801</v>
      </c>
      <c r="I16">
        <v>8.0223901736611296</v>
      </c>
      <c r="J16">
        <v>-1.0210053614078101</v>
      </c>
      <c r="K16">
        <v>414.26115473646797</v>
      </c>
      <c r="L16">
        <v>364.50164445518197</v>
      </c>
      <c r="M16">
        <v>38.859690499174697</v>
      </c>
      <c r="N16">
        <v>0.70422631608870101</v>
      </c>
      <c r="O16">
        <v>5.5300623602776797</v>
      </c>
      <c r="P16">
        <v>86.586169045005406</v>
      </c>
      <c r="Q16">
        <v>0.17797164233423601</v>
      </c>
    </row>
    <row r="17" spans="1:17" x14ac:dyDescent="0.3">
      <c r="A17" t="s">
        <v>58</v>
      </c>
      <c r="B17" t="s">
        <v>59</v>
      </c>
      <c r="C17" t="s">
        <v>3151</v>
      </c>
      <c r="D17" t="s">
        <v>60</v>
      </c>
      <c r="E17">
        <v>381802.62580124999</v>
      </c>
      <c r="F17">
        <v>12105.1</v>
      </c>
      <c r="G17">
        <v>-14.143788099695399</v>
      </c>
      <c r="H17">
        <v>1.3231202990779201</v>
      </c>
      <c r="I17">
        <v>-15.4118429325896</v>
      </c>
      <c r="J17">
        <v>-5.74169465623826</v>
      </c>
      <c r="K17">
        <v>12531.849740261099</v>
      </c>
      <c r="L17">
        <v>11987.1815772712</v>
      </c>
      <c r="M17">
        <v>28.8267243952127</v>
      </c>
      <c r="N17">
        <v>0.92080399733846896</v>
      </c>
      <c r="O17">
        <v>13.010218833384201</v>
      </c>
      <c r="P17">
        <v>24.312334084712401</v>
      </c>
      <c r="Q17">
        <v>5.4572799233043E-2</v>
      </c>
    </row>
    <row r="18" spans="1:17" x14ac:dyDescent="0.3">
      <c r="A18" t="s">
        <v>61</v>
      </c>
      <c r="B18" t="s">
        <v>62</v>
      </c>
      <c r="C18" t="s">
        <v>3145</v>
      </c>
      <c r="D18" t="s">
        <v>24</v>
      </c>
      <c r="E18">
        <v>370603.73838075</v>
      </c>
      <c r="F18">
        <v>1871.05</v>
      </c>
      <c r="G18">
        <v>-19.638222657260801</v>
      </c>
      <c r="H18">
        <v>2.9313533798292402</v>
      </c>
      <c r="I18">
        <v>-8.2762058503843505</v>
      </c>
      <c r="J18">
        <v>0.120584210507255</v>
      </c>
      <c r="K18">
        <v>1834.2395043454601</v>
      </c>
      <c r="L18">
        <v>1793.03312266598</v>
      </c>
      <c r="M18">
        <v>50.627211948157203</v>
      </c>
      <c r="N18">
        <v>1.03901670943891</v>
      </c>
      <c r="O18">
        <v>3.7919884556799599</v>
      </c>
      <c r="P18">
        <v>21.193768824691499</v>
      </c>
      <c r="Q18">
        <v>-0.115805452112415</v>
      </c>
    </row>
    <row r="19" spans="1:17" x14ac:dyDescent="0.3">
      <c r="A19" t="s">
        <v>63</v>
      </c>
      <c r="B19" t="s">
        <v>64</v>
      </c>
      <c r="C19" t="s">
        <v>3151</v>
      </c>
      <c r="D19" t="s">
        <v>60</v>
      </c>
      <c r="E19">
        <v>355226.78197727998</v>
      </c>
      <c r="F19">
        <v>2964.25</v>
      </c>
      <c r="G19">
        <v>61.876231751191497</v>
      </c>
      <c r="H19">
        <v>8.4734714376508204</v>
      </c>
      <c r="I19">
        <v>33.392061153138698</v>
      </c>
      <c r="J19">
        <v>-7.0795470107960998</v>
      </c>
      <c r="K19">
        <v>2937.16745760096</v>
      </c>
      <c r="L19">
        <v>2478.8754227990198</v>
      </c>
      <c r="M19">
        <v>34.421977538469697</v>
      </c>
      <c r="N19">
        <v>1.02323534104465</v>
      </c>
      <c r="O19">
        <v>8.6986590199881793</v>
      </c>
      <c r="P19">
        <v>104.43103448275799</v>
      </c>
      <c r="Q19">
        <v>0.191449775408326</v>
      </c>
    </row>
    <row r="20" spans="1:17" x14ac:dyDescent="0.3">
      <c r="A20" t="s">
        <v>65</v>
      </c>
      <c r="B20" t="s">
        <v>66</v>
      </c>
      <c r="C20" t="s">
        <v>3143</v>
      </c>
      <c r="D20" t="s">
        <v>67</v>
      </c>
      <c r="E20">
        <v>354260.66244096</v>
      </c>
      <c r="F20">
        <v>283.3</v>
      </c>
      <c r="G20">
        <v>25.189800766789801</v>
      </c>
      <c r="H20">
        <v>-3.2975967365977499</v>
      </c>
      <c r="I20">
        <v>-9.6566804623608906</v>
      </c>
      <c r="J20">
        <v>-2.7222551357106299</v>
      </c>
      <c r="K20">
        <v>298.051235095013</v>
      </c>
      <c r="L20">
        <v>275.98478796060903</v>
      </c>
      <c r="M20">
        <v>32.754232038952502</v>
      </c>
      <c r="N20">
        <v>0.65414950826623897</v>
      </c>
      <c r="O20">
        <v>21.779032827391401</v>
      </c>
      <c r="P20">
        <v>57.476375764313502</v>
      </c>
      <c r="Q20">
        <v>6.5799719471619E-2</v>
      </c>
    </row>
    <row r="21" spans="1:17" x14ac:dyDescent="0.3">
      <c r="A21" t="s">
        <v>68</v>
      </c>
      <c r="B21" t="s">
        <v>69</v>
      </c>
      <c r="C21" t="s">
        <v>3145</v>
      </c>
      <c r="D21" t="s">
        <v>24</v>
      </c>
      <c r="E21">
        <v>350144.99516052002</v>
      </c>
      <c r="F21">
        <v>1196.8499999999999</v>
      </c>
      <c r="G21">
        <v>-5.8011331671900797</v>
      </c>
      <c r="H21">
        <v>-5.96916741448167</v>
      </c>
      <c r="I21">
        <v>3.8856134389590702</v>
      </c>
      <c r="J21">
        <v>-3.7689614411980799</v>
      </c>
      <c r="K21">
        <v>1192.5167442878501</v>
      </c>
      <c r="L21">
        <v>1147.1537000236301</v>
      </c>
      <c r="M21">
        <v>25.688620915964801</v>
      </c>
      <c r="N21">
        <v>1.1202552670738499</v>
      </c>
      <c r="O21">
        <v>11.9313197142499</v>
      </c>
      <c r="P21">
        <v>25.798822787471099</v>
      </c>
      <c r="Q21">
        <v>2.2894755791423999E-2</v>
      </c>
    </row>
    <row r="22" spans="1:17" x14ac:dyDescent="0.3">
      <c r="A22" t="s">
        <v>70</v>
      </c>
      <c r="B22" t="s">
        <v>71</v>
      </c>
      <c r="C22" t="s">
        <v>3152</v>
      </c>
      <c r="D22" t="s">
        <v>72</v>
      </c>
      <c r="E22">
        <v>347841.217202375</v>
      </c>
      <c r="F22">
        <v>3002</v>
      </c>
      <c r="G22">
        <v>-1.59478656911648</v>
      </c>
      <c r="H22">
        <v>3.2378363953449898</v>
      </c>
      <c r="I22">
        <v>-13.5672498657079</v>
      </c>
      <c r="J22">
        <v>-4.3283731581581302</v>
      </c>
      <c r="K22">
        <v>3076.9391363536301</v>
      </c>
      <c r="L22">
        <v>3017.6906889017901</v>
      </c>
      <c r="M22">
        <v>34.039084481952898</v>
      </c>
      <c r="N22">
        <v>0.803177545642493</v>
      </c>
      <c r="O22">
        <v>24.713524317121902</v>
      </c>
      <c r="P22">
        <v>40.149393090569497</v>
      </c>
      <c r="Q22">
        <v>7.2875679074065003E-2</v>
      </c>
    </row>
    <row r="23" spans="1:17" x14ac:dyDescent="0.3">
      <c r="A23" t="s">
        <v>73</v>
      </c>
      <c r="B23" t="s">
        <v>74</v>
      </c>
      <c r="C23" t="s">
        <v>3151</v>
      </c>
      <c r="D23" t="s">
        <v>60</v>
      </c>
      <c r="E23">
        <v>328197.22648067999</v>
      </c>
      <c r="F23">
        <v>910.15</v>
      </c>
      <c r="G23">
        <v>9.8000491683338993</v>
      </c>
      <c r="H23">
        <v>-6.7388715200598899</v>
      </c>
      <c r="I23">
        <v>-19.294778973582101</v>
      </c>
      <c r="J23">
        <v>-3.8779334579370799</v>
      </c>
      <c r="K23">
        <v>981.22749810883397</v>
      </c>
      <c r="L23">
        <v>937.89451617265001</v>
      </c>
      <c r="M23">
        <v>21.168949987666799</v>
      </c>
      <c r="N23">
        <v>0.868292980593384</v>
      </c>
      <c r="O23">
        <v>29.5390869636873</v>
      </c>
      <c r="P23">
        <v>46.361662780413198</v>
      </c>
      <c r="Q23">
        <v>7.9947575732335005E-2</v>
      </c>
    </row>
    <row r="24" spans="1:17" x14ac:dyDescent="0.3">
      <c r="A24" t="s">
        <v>75</v>
      </c>
      <c r="B24" t="s">
        <v>76</v>
      </c>
      <c r="C24" t="s">
        <v>3153</v>
      </c>
      <c r="D24" t="s">
        <v>77</v>
      </c>
      <c r="E24">
        <v>317518.14310454001</v>
      </c>
      <c r="F24">
        <v>11069.3</v>
      </c>
      <c r="G24">
        <v>7.3666079822774604</v>
      </c>
      <c r="H24">
        <v>-3.4086245851487198</v>
      </c>
      <c r="I24">
        <v>4.9807379537351899</v>
      </c>
      <c r="J24">
        <v>-2.7372312016870501</v>
      </c>
      <c r="K24">
        <v>11445.042964885</v>
      </c>
      <c r="L24">
        <v>10609.3548270794</v>
      </c>
      <c r="M24">
        <v>27.255649481604401</v>
      </c>
      <c r="N24">
        <v>0.88515972095850204</v>
      </c>
      <c r="O24">
        <v>9.6546303740977208</v>
      </c>
      <c r="P24">
        <v>35.727204173844697</v>
      </c>
      <c r="Q24">
        <v>4.9882029365569999E-2</v>
      </c>
    </row>
    <row r="25" spans="1:17" x14ac:dyDescent="0.3">
      <c r="A25" t="s">
        <v>78</v>
      </c>
      <c r="B25" t="s">
        <v>79</v>
      </c>
      <c r="C25" t="s">
        <v>3150</v>
      </c>
      <c r="D25" t="s">
        <v>80</v>
      </c>
      <c r="E25">
        <v>307989.49546618498</v>
      </c>
      <c r="F25">
        <v>332.05</v>
      </c>
      <c r="G25">
        <v>34.450987900380099</v>
      </c>
      <c r="H25">
        <v>0.25409966615966301</v>
      </c>
      <c r="I25">
        <v>5.5526781452023801</v>
      </c>
      <c r="J25">
        <v>-0.663541129007862</v>
      </c>
      <c r="K25">
        <v>336.589690342111</v>
      </c>
      <c r="L25">
        <v>304.793659820237</v>
      </c>
      <c r="M25">
        <v>42.961564635437199</v>
      </c>
      <c r="N25">
        <v>0.968692163741801</v>
      </c>
      <c r="O25">
        <v>10.2996536666164</v>
      </c>
      <c r="P25">
        <v>69.154355578196601</v>
      </c>
      <c r="Q25">
        <v>0.11385378833597901</v>
      </c>
    </row>
    <row r="26" spans="1:17" x14ac:dyDescent="0.3">
      <c r="A26" t="s">
        <v>81</v>
      </c>
      <c r="B26" t="s">
        <v>82</v>
      </c>
      <c r="C26" t="s">
        <v>3154</v>
      </c>
      <c r="D26" t="s">
        <v>83</v>
      </c>
      <c r="E26">
        <v>302192.6715</v>
      </c>
      <c r="F26">
        <v>4524.7</v>
      </c>
      <c r="G26">
        <v>104.192297289048</v>
      </c>
      <c r="H26">
        <v>3.7117794668010098</v>
      </c>
      <c r="I26">
        <v>10.0548311526818</v>
      </c>
      <c r="J26">
        <v>1.3683705600775899</v>
      </c>
      <c r="K26">
        <v>4565.30173960912</v>
      </c>
      <c r="L26">
        <v>4098.2050717300799</v>
      </c>
      <c r="M26">
        <v>54.365897122324697</v>
      </c>
      <c r="N26">
        <v>0.76367249648851698</v>
      </c>
      <c r="O26">
        <v>25.4171547284902</v>
      </c>
      <c r="P26">
        <v>155.95089942301101</v>
      </c>
      <c r="Q26">
        <v>0.25749557461988498</v>
      </c>
    </row>
    <row r="27" spans="1:17" x14ac:dyDescent="0.3">
      <c r="A27" t="s">
        <v>84</v>
      </c>
      <c r="B27" t="s">
        <v>85</v>
      </c>
      <c r="C27" t="s">
        <v>3143</v>
      </c>
      <c r="D27" t="s">
        <v>86</v>
      </c>
      <c r="E27">
        <v>301912.06073972897</v>
      </c>
      <c r="F27">
        <v>492.2</v>
      </c>
      <c r="G27">
        <v>28.944589330781099</v>
      </c>
      <c r="H27">
        <v>2.15478681890013</v>
      </c>
      <c r="I27">
        <v>-0.77356713915880504</v>
      </c>
      <c r="J27">
        <v>0.51292547607709404</v>
      </c>
      <c r="K27">
        <v>498.98031252466097</v>
      </c>
      <c r="L27">
        <v>456.93366008587202</v>
      </c>
      <c r="M27">
        <v>42.844302032369498</v>
      </c>
      <c r="N27">
        <v>0.608270981757002</v>
      </c>
      <c r="O27">
        <v>10.4327509142624</v>
      </c>
      <c r="P27">
        <v>62.495873225486903</v>
      </c>
      <c r="Q27">
        <v>0.13310827158928901</v>
      </c>
    </row>
    <row r="28" spans="1:17" x14ac:dyDescent="0.3">
      <c r="A28" t="s">
        <v>87</v>
      </c>
      <c r="B28" t="s">
        <v>88</v>
      </c>
      <c r="C28" t="s">
        <v>3155</v>
      </c>
      <c r="D28" t="s">
        <v>89</v>
      </c>
      <c r="E28">
        <v>301892.54856209998</v>
      </c>
      <c r="F28">
        <v>3381.45</v>
      </c>
      <c r="G28">
        <v>-23.341418034008299</v>
      </c>
      <c r="H28">
        <v>-7.6266847575673804</v>
      </c>
      <c r="I28">
        <v>-17.0693310739182</v>
      </c>
      <c r="J28">
        <v>-1.2597746165564601</v>
      </c>
      <c r="K28">
        <v>3573.6832147837099</v>
      </c>
      <c r="L28">
        <v>3474.8371826625598</v>
      </c>
      <c r="M28">
        <v>22.232570821427199</v>
      </c>
      <c r="N28">
        <v>0.84690518026332995</v>
      </c>
      <c r="O28">
        <v>14.949208179922801</v>
      </c>
      <c r="P28">
        <v>10.662215895145</v>
      </c>
      <c r="Q28">
        <v>2.7655306659839E-2</v>
      </c>
    </row>
    <row r="29" spans="1:17" x14ac:dyDescent="0.3">
      <c r="A29" t="s">
        <v>90</v>
      </c>
      <c r="B29" t="s">
        <v>91</v>
      </c>
      <c r="C29" t="s">
        <v>3156</v>
      </c>
      <c r="D29" t="s">
        <v>92</v>
      </c>
      <c r="E29">
        <v>301274.57865914999</v>
      </c>
      <c r="F29">
        <v>1405.6</v>
      </c>
      <c r="G29">
        <v>49.659970447925403</v>
      </c>
      <c r="H29">
        <v>-0.40568458220871101</v>
      </c>
      <c r="I29">
        <v>-4.4998075619551097</v>
      </c>
      <c r="J29">
        <v>-1.06280604145283</v>
      </c>
      <c r="K29">
        <v>1441.7042295932899</v>
      </c>
      <c r="L29">
        <v>1334.89600431345</v>
      </c>
      <c r="M29">
        <v>39.910948403691002</v>
      </c>
      <c r="N29">
        <v>0.77421740520606497</v>
      </c>
      <c r="O29">
        <v>15.352874217416</v>
      </c>
      <c r="P29">
        <v>86.295559973492303</v>
      </c>
      <c r="Q29">
        <v>6.7957732638172993E-2</v>
      </c>
    </row>
    <row r="30" spans="1:17" x14ac:dyDescent="0.3">
      <c r="A30" t="s">
        <v>93</v>
      </c>
      <c r="B30" t="s">
        <v>94</v>
      </c>
      <c r="C30" t="s">
        <v>3155</v>
      </c>
      <c r="D30" t="s">
        <v>95</v>
      </c>
      <c r="E30">
        <v>292954.74382541497</v>
      </c>
      <c r="F30">
        <v>2992.15</v>
      </c>
      <c r="G30">
        <v>-29.716417036547298</v>
      </c>
      <c r="H30">
        <v>-5.6920395373433799</v>
      </c>
      <c r="I30">
        <v>-6.4248353171958597</v>
      </c>
      <c r="J30">
        <v>0.91323792102107604</v>
      </c>
      <c r="K30">
        <v>3135.0593801359801</v>
      </c>
      <c r="L30">
        <v>3059.4718222329998</v>
      </c>
      <c r="M30">
        <v>33.654785696483899</v>
      </c>
      <c r="N30">
        <v>0.77548754726001001</v>
      </c>
      <c r="O30">
        <v>14.397673913406701</v>
      </c>
      <c r="P30">
        <v>12.0613460170031</v>
      </c>
      <c r="Q30">
        <v>-4.7623534107436E-2</v>
      </c>
    </row>
    <row r="31" spans="1:17" x14ac:dyDescent="0.3">
      <c r="A31" t="s">
        <v>96</v>
      </c>
      <c r="B31" t="s">
        <v>97</v>
      </c>
      <c r="C31" t="s">
        <v>3145</v>
      </c>
      <c r="D31" t="s">
        <v>43</v>
      </c>
      <c r="E31">
        <v>289377.45954865997</v>
      </c>
      <c r="F31">
        <v>1819.9</v>
      </c>
      <c r="G31">
        <v>-14.574305706576901</v>
      </c>
      <c r="H31">
        <v>0.32573990001396302</v>
      </c>
      <c r="I31">
        <v>1.1847882837776</v>
      </c>
      <c r="J31">
        <v>-3.1682937772051201</v>
      </c>
      <c r="K31">
        <v>1813.83369885345</v>
      </c>
      <c r="L31">
        <v>1679.23916774644</v>
      </c>
      <c r="M31">
        <v>29.8743510959996</v>
      </c>
      <c r="N31">
        <v>0.61955167837723801</v>
      </c>
      <c r="O31">
        <v>11.539095554700801</v>
      </c>
      <c r="P31">
        <v>28.247771396356701</v>
      </c>
      <c r="Q31">
        <v>-5.0589173458793997E-2</v>
      </c>
    </row>
    <row r="32" spans="1:17" x14ac:dyDescent="0.3">
      <c r="A32" t="s">
        <v>98</v>
      </c>
      <c r="B32" t="s">
        <v>99</v>
      </c>
      <c r="C32" t="s">
        <v>3151</v>
      </c>
      <c r="D32" t="s">
        <v>100</v>
      </c>
      <c r="E32">
        <v>282593.34012756002</v>
      </c>
      <c r="F32">
        <v>10063.950000000001</v>
      </c>
      <c r="G32">
        <v>69.549646866899096</v>
      </c>
      <c r="H32">
        <v>-13.1189312919141</v>
      </c>
      <c r="I32">
        <v>-1.43662247120975</v>
      </c>
      <c r="J32">
        <v>-14.3970096734823</v>
      </c>
      <c r="K32">
        <v>11157.2470240941</v>
      </c>
      <c r="L32">
        <v>9352.9756196508897</v>
      </c>
      <c r="M32">
        <v>15.2488869580261</v>
      </c>
      <c r="N32">
        <v>1.56396282062915</v>
      </c>
      <c r="O32">
        <v>26.928293562666699</v>
      </c>
      <c r="P32">
        <v>96.344853823417495</v>
      </c>
      <c r="Q32">
        <v>0.14485306398480499</v>
      </c>
    </row>
    <row r="33" spans="1:17" x14ac:dyDescent="0.3">
      <c r="A33" t="s">
        <v>101</v>
      </c>
      <c r="B33" t="s">
        <v>102</v>
      </c>
      <c r="C33" t="s">
        <v>3144</v>
      </c>
      <c r="D33" t="s">
        <v>21</v>
      </c>
      <c r="E33">
        <v>276300.05959575</v>
      </c>
      <c r="F33">
        <v>548.65</v>
      </c>
      <c r="G33">
        <v>8.3065152649581702</v>
      </c>
      <c r="H33">
        <v>-1.46753078198595</v>
      </c>
      <c r="I33">
        <v>10.4782185301386</v>
      </c>
      <c r="J33">
        <v>1.0503171757095</v>
      </c>
      <c r="K33">
        <v>528.87296026308002</v>
      </c>
      <c r="L33">
        <v>495.83566717570199</v>
      </c>
      <c r="M33">
        <v>44.681316176697202</v>
      </c>
      <c r="N33">
        <v>1.2325061388685501</v>
      </c>
      <c r="O33">
        <v>5.6957987788207296</v>
      </c>
      <c r="P33">
        <v>46.287161711771702</v>
      </c>
      <c r="Q33">
        <v>-0.109835687810514</v>
      </c>
    </row>
    <row r="34" spans="1:17" x14ac:dyDescent="0.3">
      <c r="A34" t="s">
        <v>103</v>
      </c>
      <c r="B34" t="s">
        <v>104</v>
      </c>
      <c r="C34" t="s">
        <v>3154</v>
      </c>
      <c r="D34" t="s">
        <v>105</v>
      </c>
      <c r="E34">
        <v>274841.14860007499</v>
      </c>
      <c r="F34">
        <v>7803</v>
      </c>
      <c r="G34">
        <v>97.083170362420702</v>
      </c>
      <c r="H34">
        <v>15.560203445658599</v>
      </c>
      <c r="I34">
        <v>26.8557185287092</v>
      </c>
      <c r="J34">
        <v>0.80098911404296202</v>
      </c>
      <c r="K34">
        <v>7212.4359167469302</v>
      </c>
      <c r="L34">
        <v>6255.5394861182303</v>
      </c>
      <c r="M34">
        <v>58.6875422436487</v>
      </c>
      <c r="N34">
        <v>0.99646092577010903</v>
      </c>
      <c r="O34">
        <v>4.1894143278226199</v>
      </c>
      <c r="P34">
        <v>140.38817005545201</v>
      </c>
      <c r="Q34">
        <v>0.189704987018605</v>
      </c>
    </row>
    <row r="35" spans="1:17" x14ac:dyDescent="0.3">
      <c r="A35" t="s">
        <v>106</v>
      </c>
      <c r="B35" t="s">
        <v>107</v>
      </c>
      <c r="C35" t="s">
        <v>3150</v>
      </c>
      <c r="D35" t="s">
        <v>108</v>
      </c>
      <c r="E35">
        <v>274599.95022369002</v>
      </c>
      <c r="F35">
        <v>1736.05</v>
      </c>
      <c r="G35">
        <v>58.524966380253801</v>
      </c>
      <c r="H35">
        <v>-8.5789056909968302</v>
      </c>
      <c r="I35">
        <v>-15.213425080544701</v>
      </c>
      <c r="J35">
        <v>-2.5170327031605</v>
      </c>
      <c r="K35">
        <v>1846.2469046026799</v>
      </c>
      <c r="L35">
        <v>1742.7213438225899</v>
      </c>
      <c r="M35">
        <v>26.659057554039801</v>
      </c>
      <c r="N35">
        <v>0.27841113311215598</v>
      </c>
      <c r="O35">
        <v>25.232568186400101</v>
      </c>
      <c r="P35">
        <v>112.86861627122801</v>
      </c>
      <c r="Q35">
        <v>4.8556174905931997E-2</v>
      </c>
    </row>
    <row r="36" spans="1:17" x14ac:dyDescent="0.3">
      <c r="A36" t="s">
        <v>109</v>
      </c>
      <c r="B36" t="s">
        <v>110</v>
      </c>
      <c r="C36" t="s">
        <v>3157</v>
      </c>
      <c r="D36" t="s">
        <v>111</v>
      </c>
      <c r="E36">
        <v>274423.87783086498</v>
      </c>
      <c r="F36">
        <v>7768.05</v>
      </c>
      <c r="G36">
        <v>252.77540989955301</v>
      </c>
      <c r="H36">
        <v>6.4529753515019204</v>
      </c>
      <c r="I36">
        <v>77.068366725404502</v>
      </c>
      <c r="J36">
        <v>-3.95918794836368</v>
      </c>
      <c r="K36">
        <v>7222.35728218433</v>
      </c>
      <c r="L36">
        <v>5362.1212658875802</v>
      </c>
      <c r="M36">
        <v>44.214542346899698</v>
      </c>
      <c r="N36">
        <v>0.847497628680983</v>
      </c>
      <c r="O36">
        <v>7.4272178989578999</v>
      </c>
      <c r="P36">
        <v>299.38560411310999</v>
      </c>
      <c r="Q36">
        <v>0.28825407817099802</v>
      </c>
    </row>
    <row r="37" spans="1:17" x14ac:dyDescent="0.3">
      <c r="A37" t="s">
        <v>112</v>
      </c>
      <c r="B37" t="s">
        <v>113</v>
      </c>
      <c r="C37" t="s">
        <v>3157</v>
      </c>
      <c r="D37" t="s">
        <v>114</v>
      </c>
      <c r="E37">
        <v>266000.15620636003</v>
      </c>
      <c r="F37">
        <v>3986.7</v>
      </c>
      <c r="G37">
        <v>-21.3229510437864</v>
      </c>
      <c r="H37">
        <v>-19.8284846699461</v>
      </c>
      <c r="I37">
        <v>-26.8344716600702</v>
      </c>
      <c r="J37">
        <v>-10.701320312998099</v>
      </c>
      <c r="K37">
        <v>4825.4015278616498</v>
      </c>
      <c r="L37">
        <v>4606.0233571016397</v>
      </c>
      <c r="M37">
        <v>15.0508441665401</v>
      </c>
      <c r="N37">
        <v>2.3760101242202798</v>
      </c>
      <c r="O37">
        <v>37.578699174755997</v>
      </c>
      <c r="P37">
        <v>10.129834254143599</v>
      </c>
      <c r="Q37">
        <v>-5.1176719705697003E-2</v>
      </c>
    </row>
    <row r="38" spans="1:17" x14ac:dyDescent="0.3">
      <c r="A38" t="s">
        <v>115</v>
      </c>
      <c r="B38" t="s">
        <v>116</v>
      </c>
      <c r="C38" t="s">
        <v>3152</v>
      </c>
      <c r="D38" t="s">
        <v>117</v>
      </c>
      <c r="E38">
        <v>238956.5040702</v>
      </c>
      <c r="F38">
        <v>992.6</v>
      </c>
      <c r="G38">
        <v>0.19453673954775</v>
      </c>
      <c r="H38">
        <v>3.6496546025641901</v>
      </c>
      <c r="I38">
        <v>4.5009957779742296</v>
      </c>
      <c r="J38">
        <v>-2.6119660908735298</v>
      </c>
      <c r="K38">
        <v>970.02861620705505</v>
      </c>
      <c r="L38">
        <v>899.97442962341199</v>
      </c>
      <c r="M38">
        <v>34.971860968187997</v>
      </c>
      <c r="N38">
        <v>0.95321884946576896</v>
      </c>
      <c r="O38">
        <v>7.0924843844448899</v>
      </c>
      <c r="P38">
        <v>37.289073305670797</v>
      </c>
      <c r="Q38">
        <v>3.4579293849536001E-2</v>
      </c>
    </row>
    <row r="39" spans="1:17" x14ac:dyDescent="0.3">
      <c r="A39" t="s">
        <v>118</v>
      </c>
      <c r="B39" t="s">
        <v>119</v>
      </c>
      <c r="C39" t="s">
        <v>3157</v>
      </c>
      <c r="D39" t="s">
        <v>120</v>
      </c>
      <c r="E39">
        <v>235546.83242230001</v>
      </c>
      <c r="F39">
        <v>257.45</v>
      </c>
      <c r="G39">
        <v>101.08128504529</v>
      </c>
      <c r="H39">
        <v>2.0443694288208998</v>
      </c>
      <c r="I39">
        <v>26.017609676135098</v>
      </c>
      <c r="J39">
        <v>-1.5332064344766501</v>
      </c>
      <c r="K39">
        <v>264.160206737257</v>
      </c>
      <c r="L39">
        <v>208.61946553137301</v>
      </c>
      <c r="M39">
        <v>40.533392981092803</v>
      </c>
      <c r="N39">
        <v>0.75968515373660295</v>
      </c>
      <c r="O39">
        <v>15.847737424742601</v>
      </c>
      <c r="P39">
        <v>154.271604938271</v>
      </c>
      <c r="Q39">
        <v>7.2873665775527993E-2</v>
      </c>
    </row>
    <row r="40" spans="1:17" x14ac:dyDescent="0.3">
      <c r="A40" t="s">
        <v>121</v>
      </c>
      <c r="B40" t="s">
        <v>122</v>
      </c>
      <c r="C40" t="s">
        <v>3150</v>
      </c>
      <c r="D40" t="s">
        <v>57</v>
      </c>
      <c r="E40">
        <v>234926.15089630999</v>
      </c>
      <c r="F40">
        <v>611.4</v>
      </c>
      <c r="G40">
        <v>56.733256019130302</v>
      </c>
      <c r="H40">
        <v>-6.2466518341348598</v>
      </c>
      <c r="I40">
        <v>-10.770560963575999</v>
      </c>
      <c r="J40">
        <v>-4.7496342058816401</v>
      </c>
      <c r="K40">
        <v>654.48974364153605</v>
      </c>
      <c r="L40">
        <v>612.64625248002005</v>
      </c>
      <c r="M40">
        <v>25.151644759538701</v>
      </c>
      <c r="N40">
        <v>0.30165185338276201</v>
      </c>
      <c r="O40">
        <v>46.5243702976774</v>
      </c>
      <c r="P40">
        <v>111.30119232763001</v>
      </c>
      <c r="Q40">
        <v>0.15509380101024201</v>
      </c>
    </row>
    <row r="41" spans="1:17" x14ac:dyDescent="0.3">
      <c r="A41" t="s">
        <v>123</v>
      </c>
      <c r="B41" t="s">
        <v>124</v>
      </c>
      <c r="C41" t="s">
        <v>3143</v>
      </c>
      <c r="D41" t="s">
        <v>18</v>
      </c>
      <c r="E41">
        <v>231983.704155924</v>
      </c>
      <c r="F41">
        <v>165.35</v>
      </c>
      <c r="G41">
        <v>55.8558131726938</v>
      </c>
      <c r="H41">
        <v>-1.59089776208495</v>
      </c>
      <c r="I41">
        <v>-15.1540326871503</v>
      </c>
      <c r="J41">
        <v>0.45360706550658098</v>
      </c>
      <c r="K41">
        <v>169.935493687128</v>
      </c>
      <c r="L41">
        <v>159.085049538677</v>
      </c>
      <c r="M41">
        <v>39.289379090628501</v>
      </c>
      <c r="N41">
        <v>0.791657987345458</v>
      </c>
      <c r="O41">
        <v>19.02026005443</v>
      </c>
      <c r="P41">
        <v>93.391812865497002</v>
      </c>
      <c r="Q41">
        <v>8.0597750113790001E-2</v>
      </c>
    </row>
    <row r="42" spans="1:17" x14ac:dyDescent="0.3">
      <c r="A42" t="s">
        <v>125</v>
      </c>
      <c r="B42" t="s">
        <v>126</v>
      </c>
      <c r="C42" t="s">
        <v>3147</v>
      </c>
      <c r="D42" t="s">
        <v>127</v>
      </c>
      <c r="E42">
        <v>229344.06364919999</v>
      </c>
      <c r="F42">
        <v>2350.25</v>
      </c>
      <c r="G42">
        <v>-25.3182945551047</v>
      </c>
      <c r="H42">
        <v>-4.8701317122139702</v>
      </c>
      <c r="I42">
        <v>-17.554582869713499</v>
      </c>
      <c r="J42">
        <v>-5.1638386991494896</v>
      </c>
      <c r="K42">
        <v>2550.1310277161501</v>
      </c>
      <c r="L42">
        <v>2502.6976077528602</v>
      </c>
      <c r="M42">
        <v>12.5807890252487</v>
      </c>
      <c r="N42">
        <v>1.2402601313850601</v>
      </c>
      <c r="O42">
        <v>18.2001914689926</v>
      </c>
      <c r="P42">
        <v>1.74022207311528</v>
      </c>
      <c r="Q42">
        <v>-1.1956471211656E-2</v>
      </c>
    </row>
    <row r="43" spans="1:17" x14ac:dyDescent="0.3">
      <c r="A43" t="s">
        <v>128</v>
      </c>
      <c r="B43" t="s">
        <v>129</v>
      </c>
      <c r="C43" t="s">
        <v>3152</v>
      </c>
      <c r="D43" t="s">
        <v>130</v>
      </c>
      <c r="E43">
        <v>214730.71158</v>
      </c>
      <c r="F43">
        <v>506.5</v>
      </c>
      <c r="G43">
        <v>35.343895768953097</v>
      </c>
      <c r="H43">
        <v>4.8229318120127704</v>
      </c>
      <c r="I43">
        <v>12.0829006474493</v>
      </c>
      <c r="J43">
        <v>0.30387966483957002</v>
      </c>
      <c r="K43">
        <v>524.99815884075701</v>
      </c>
      <c r="L43">
        <v>493.26463458715102</v>
      </c>
      <c r="M43">
        <v>47.623146546882801</v>
      </c>
      <c r="N43">
        <v>0.48784169574716002</v>
      </c>
      <c r="O43">
        <v>59.466929911154899</v>
      </c>
      <c r="P43">
        <v>77.969079409697798</v>
      </c>
      <c r="Q43">
        <v>4.2778676726051998E-2</v>
      </c>
    </row>
    <row r="44" spans="1:17" x14ac:dyDescent="0.3">
      <c r="A44" t="s">
        <v>131</v>
      </c>
      <c r="B44" t="s">
        <v>132</v>
      </c>
      <c r="C44" t="s">
        <v>3158</v>
      </c>
      <c r="D44" t="s">
        <v>133</v>
      </c>
      <c r="E44">
        <v>213124.3378866</v>
      </c>
      <c r="F44">
        <v>875.15</v>
      </c>
      <c r="G44">
        <v>27.904181681159798</v>
      </c>
      <c r="H44">
        <v>2.4124972359730998</v>
      </c>
      <c r="I44">
        <v>-10.763091288148701</v>
      </c>
      <c r="J44">
        <v>0.42981819361110402</v>
      </c>
      <c r="K44">
        <v>860.85470038640005</v>
      </c>
      <c r="L44">
        <v>809.09113565305199</v>
      </c>
      <c r="M44">
        <v>47.153985458790203</v>
      </c>
      <c r="N44">
        <v>0.97049668765624897</v>
      </c>
      <c r="O44">
        <v>10.563903330857499</v>
      </c>
      <c r="P44">
        <v>70.428432327166405</v>
      </c>
      <c r="Q44">
        <v>0.10864290476288101</v>
      </c>
    </row>
    <row r="45" spans="1:17" x14ac:dyDescent="0.3">
      <c r="A45" t="s">
        <v>134</v>
      </c>
      <c r="B45" t="s">
        <v>135</v>
      </c>
      <c r="C45" t="s">
        <v>3145</v>
      </c>
      <c r="D45" t="s">
        <v>54</v>
      </c>
      <c r="E45">
        <v>209118.34904802</v>
      </c>
      <c r="F45">
        <v>330.35</v>
      </c>
      <c r="G45">
        <v>26.5917712381973</v>
      </c>
      <c r="H45">
        <v>-4.2022819759868</v>
      </c>
      <c r="I45">
        <v>-25.6924723333717</v>
      </c>
      <c r="J45">
        <v>-3.70824842716697</v>
      </c>
      <c r="K45">
        <v>341.432977024428</v>
      </c>
      <c r="L45">
        <v>316.09868688982402</v>
      </c>
      <c r="M45">
        <v>26.055087064911898</v>
      </c>
      <c r="N45">
        <v>0.738982147641429</v>
      </c>
      <c r="O45">
        <v>19.479340093839799</v>
      </c>
      <c r="P45">
        <v>61.738066095471197</v>
      </c>
    </row>
    <row r="46" spans="1:17" x14ac:dyDescent="0.3">
      <c r="A46" t="s">
        <v>136</v>
      </c>
      <c r="B46" t="s">
        <v>137</v>
      </c>
      <c r="C46" t="s">
        <v>3154</v>
      </c>
      <c r="D46" t="s">
        <v>138</v>
      </c>
      <c r="E46">
        <v>207999.756579195</v>
      </c>
      <c r="F46">
        <v>287.14999999999998</v>
      </c>
      <c r="G46">
        <v>83.174028659792498</v>
      </c>
      <c r="H46">
        <v>1.95752829759183</v>
      </c>
      <c r="I46">
        <v>11.232423250296399</v>
      </c>
      <c r="J46">
        <v>-0.429497163001964</v>
      </c>
      <c r="K46">
        <v>288.97484354645002</v>
      </c>
      <c r="L46">
        <v>255.59282809493001</v>
      </c>
      <c r="M46">
        <v>49.9516427727159</v>
      </c>
      <c r="N46">
        <v>0.61151203354870998</v>
      </c>
      <c r="O46">
        <v>18.579139822392399</v>
      </c>
      <c r="P46">
        <v>126.102362204724</v>
      </c>
      <c r="Q46">
        <v>0.208196444250692</v>
      </c>
    </row>
    <row r="47" spans="1:17" x14ac:dyDescent="0.3">
      <c r="A47" t="s">
        <v>139</v>
      </c>
      <c r="B47" t="s">
        <v>140</v>
      </c>
      <c r="C47" t="s">
        <v>3145</v>
      </c>
      <c r="D47" t="s">
        <v>141</v>
      </c>
      <c r="E47">
        <v>194877.561472</v>
      </c>
      <c r="F47">
        <v>147.68</v>
      </c>
      <c r="G47">
        <v>66.064859649188904</v>
      </c>
      <c r="H47">
        <v>-5.5054913024827998</v>
      </c>
      <c r="I47">
        <v>-8.9576367564222004</v>
      </c>
      <c r="J47">
        <v>-1.00592847838498</v>
      </c>
      <c r="K47">
        <v>163.119842430928</v>
      </c>
      <c r="L47">
        <v>152.00547564589101</v>
      </c>
      <c r="M47">
        <v>35.176787214657402</v>
      </c>
      <c r="N47">
        <v>0.61108133747553495</v>
      </c>
      <c r="O47">
        <v>55.065005417118002</v>
      </c>
      <c r="P47">
        <v>124.608365019011</v>
      </c>
      <c r="Q47">
        <v>0.156129691409397</v>
      </c>
    </row>
    <row r="48" spans="1:17" x14ac:dyDescent="0.3">
      <c r="A48" t="s">
        <v>142</v>
      </c>
      <c r="B48" t="s">
        <v>143</v>
      </c>
      <c r="C48" t="s">
        <v>3147</v>
      </c>
      <c r="D48" t="s">
        <v>144</v>
      </c>
      <c r="E48">
        <v>191152.1785102</v>
      </c>
      <c r="F48">
        <v>588.75</v>
      </c>
      <c r="G48">
        <v>32.713392636707098</v>
      </c>
      <c r="H48">
        <v>-6.9451172364639104</v>
      </c>
      <c r="I48">
        <v>-7.7061689407643597</v>
      </c>
      <c r="J48">
        <v>-0.11628381162382601</v>
      </c>
      <c r="K48">
        <v>609.93779581471995</v>
      </c>
      <c r="L48">
        <v>568.91639628253904</v>
      </c>
      <c r="M48">
        <v>43.211103466824397</v>
      </c>
      <c r="N48">
        <v>1.20435505310616</v>
      </c>
      <c r="O48">
        <v>15.6891719745222</v>
      </c>
      <c r="P48">
        <v>77.730483608041993</v>
      </c>
      <c r="Q48">
        <v>0.217626005968763</v>
      </c>
    </row>
    <row r="49" spans="1:17" x14ac:dyDescent="0.3">
      <c r="A49" t="s">
        <v>145</v>
      </c>
      <c r="B49" t="s">
        <v>146</v>
      </c>
      <c r="C49" t="s">
        <v>3152</v>
      </c>
      <c r="D49" t="s">
        <v>117</v>
      </c>
      <c r="E49">
        <v>190249.02068483899</v>
      </c>
      <c r="F49">
        <v>155.38999999999999</v>
      </c>
      <c r="G49">
        <v>-4.0899790604884503</v>
      </c>
      <c r="H49">
        <v>2.1350774989696801</v>
      </c>
      <c r="I49">
        <v>-15.905859501625899</v>
      </c>
      <c r="J49">
        <v>-3.9560344079185699</v>
      </c>
      <c r="K49">
        <v>158.18722860695399</v>
      </c>
      <c r="L49">
        <v>153.915884521583</v>
      </c>
      <c r="M49">
        <v>24.387389517135801</v>
      </c>
      <c r="N49">
        <v>0.91773990421093499</v>
      </c>
      <c r="O49">
        <v>18.797863440375799</v>
      </c>
      <c r="P49">
        <v>35.5933682373472</v>
      </c>
      <c r="Q49">
        <v>-2.0432574249889999E-3</v>
      </c>
    </row>
    <row r="50" spans="1:17" x14ac:dyDescent="0.3">
      <c r="A50" t="s">
        <v>147</v>
      </c>
      <c r="B50" t="s">
        <v>148</v>
      </c>
      <c r="C50" t="s">
        <v>3144</v>
      </c>
      <c r="D50" t="s">
        <v>21</v>
      </c>
      <c r="E50">
        <v>189355.92686523899</v>
      </c>
      <c r="F50">
        <v>5991.7</v>
      </c>
      <c r="G50">
        <v>-10.1217090018192</v>
      </c>
      <c r="H50">
        <v>2.8080632432703601</v>
      </c>
      <c r="I50">
        <v>14.5660597622116</v>
      </c>
      <c r="J50">
        <v>1.1929970086869299</v>
      </c>
      <c r="K50">
        <v>6099.7470359202998</v>
      </c>
      <c r="L50">
        <v>5577.5740972698704</v>
      </c>
      <c r="M50">
        <v>55.478018477555899</v>
      </c>
      <c r="N50">
        <v>0.70283602984623506</v>
      </c>
      <c r="O50">
        <v>9.7342991137740498</v>
      </c>
      <c r="P50">
        <v>32.749166398954202</v>
      </c>
      <c r="Q50">
        <v>-3.6397400373231997E-2</v>
      </c>
    </row>
    <row r="51" spans="1:17" x14ac:dyDescent="0.3">
      <c r="A51" t="s">
        <v>149</v>
      </c>
      <c r="B51" t="s">
        <v>150</v>
      </c>
      <c r="C51" t="s">
        <v>3152</v>
      </c>
      <c r="D51" t="s">
        <v>151</v>
      </c>
      <c r="E51">
        <v>184318.10378253899</v>
      </c>
      <c r="F51">
        <v>480.85</v>
      </c>
      <c r="G51">
        <v>82.263670089326098</v>
      </c>
      <c r="H51">
        <v>6.7756435152870402</v>
      </c>
      <c r="I51">
        <v>10.776644397372801</v>
      </c>
      <c r="J51">
        <v>-4.3382400248711397</v>
      </c>
      <c r="K51">
        <v>471.32956071081998</v>
      </c>
      <c r="L51">
        <v>402.76945777626503</v>
      </c>
      <c r="M51">
        <v>29.3923627180666</v>
      </c>
      <c r="N51">
        <v>0.67281622534775698</v>
      </c>
      <c r="O51">
        <v>8.9009046480191092</v>
      </c>
      <c r="P51">
        <v>127.67518939393899</v>
      </c>
      <c r="Q51">
        <v>3.5266780761018003E-2</v>
      </c>
    </row>
    <row r="52" spans="1:17" x14ac:dyDescent="0.3">
      <c r="A52" t="s">
        <v>152</v>
      </c>
      <c r="B52" t="s">
        <v>153</v>
      </c>
      <c r="C52" t="s">
        <v>3154</v>
      </c>
      <c r="D52" t="s">
        <v>154</v>
      </c>
      <c r="E52">
        <v>184163.21146125</v>
      </c>
      <c r="F52">
        <v>8783</v>
      </c>
      <c r="G52">
        <v>87.960328187284603</v>
      </c>
      <c r="H52">
        <v>12.5795247860391</v>
      </c>
      <c r="I52">
        <v>24.897244874045199</v>
      </c>
      <c r="J52">
        <v>3.53395793707422</v>
      </c>
      <c r="K52">
        <v>8087.3476590547098</v>
      </c>
      <c r="L52">
        <v>7082.99580238816</v>
      </c>
      <c r="M52">
        <v>69.015043755318104</v>
      </c>
      <c r="N52">
        <v>0.98551507642632297</v>
      </c>
      <c r="O52">
        <v>4.1779574177388303</v>
      </c>
      <c r="P52">
        <v>128.12987012987</v>
      </c>
      <c r="Q52">
        <v>0.193467999579088</v>
      </c>
    </row>
    <row r="53" spans="1:17" x14ac:dyDescent="0.3">
      <c r="A53" t="s">
        <v>155</v>
      </c>
      <c r="B53" t="s">
        <v>156</v>
      </c>
      <c r="C53" t="s">
        <v>3153</v>
      </c>
      <c r="D53" t="s">
        <v>77</v>
      </c>
      <c r="E53">
        <v>181558.03322635501</v>
      </c>
      <c r="F53">
        <v>2760.95</v>
      </c>
      <c r="G53">
        <v>15.3878116169004</v>
      </c>
      <c r="H53">
        <v>0.26277793206846001</v>
      </c>
      <c r="I53">
        <v>11.0348404847281</v>
      </c>
      <c r="J53">
        <v>-0.47766284145506499</v>
      </c>
      <c r="K53">
        <v>2709.9305932166299</v>
      </c>
      <c r="L53">
        <v>2471.2494020269201</v>
      </c>
      <c r="M53">
        <v>41.684554211150697</v>
      </c>
      <c r="N53">
        <v>0.59589851128764804</v>
      </c>
      <c r="O53">
        <v>4.2304279324145702</v>
      </c>
      <c r="P53">
        <v>51.6330581778195</v>
      </c>
      <c r="Q53">
        <v>5.9730045602131E-2</v>
      </c>
    </row>
    <row r="54" spans="1:17" x14ac:dyDescent="0.3">
      <c r="A54" t="s">
        <v>157</v>
      </c>
      <c r="B54" t="s">
        <v>158</v>
      </c>
      <c r="C54" t="s">
        <v>3156</v>
      </c>
      <c r="D54" t="s">
        <v>159</v>
      </c>
      <c r="E54">
        <v>178612.26944159999</v>
      </c>
      <c r="F54">
        <v>4663.05</v>
      </c>
      <c r="G54">
        <v>54.984226843945898</v>
      </c>
      <c r="H54">
        <v>-4.2153390777005502</v>
      </c>
      <c r="I54">
        <v>16.8920847670122</v>
      </c>
      <c r="J54">
        <v>-7.2779472136484696E-2</v>
      </c>
      <c r="K54">
        <v>4665.8008479467499</v>
      </c>
      <c r="L54">
        <v>4037.2351218428098</v>
      </c>
      <c r="M54">
        <v>41.111347808267098</v>
      </c>
      <c r="N54">
        <v>0.88167116220517805</v>
      </c>
      <c r="O54">
        <v>7.9765389605515704</v>
      </c>
      <c r="P54">
        <v>95.2006195449693</v>
      </c>
      <c r="Q54">
        <v>0.110226409786393</v>
      </c>
    </row>
    <row r="55" spans="1:17" x14ac:dyDescent="0.3">
      <c r="A55" t="s">
        <v>160</v>
      </c>
      <c r="B55" t="s">
        <v>161</v>
      </c>
      <c r="C55" t="s">
        <v>3145</v>
      </c>
      <c r="D55" t="s">
        <v>43</v>
      </c>
      <c r="E55">
        <v>170527.45697080001</v>
      </c>
      <c r="F55">
        <v>1706.05</v>
      </c>
      <c r="G55">
        <v>-0.56561278810418203</v>
      </c>
      <c r="H55">
        <v>-4.4232386607775904</v>
      </c>
      <c r="I55">
        <v>4.1030915516795599</v>
      </c>
      <c r="J55">
        <v>-1.3841967635846</v>
      </c>
      <c r="K55">
        <v>1769.0862742832601</v>
      </c>
      <c r="L55">
        <v>1598.92336325926</v>
      </c>
      <c r="M55">
        <v>23.289407640006701</v>
      </c>
      <c r="N55">
        <v>0.99810948904919194</v>
      </c>
      <c r="O55">
        <v>13.478502974707601</v>
      </c>
      <c r="P55">
        <v>32.175092000774697</v>
      </c>
      <c r="Q55">
        <v>3.2000409123069E-2</v>
      </c>
    </row>
    <row r="56" spans="1:17" x14ac:dyDescent="0.3">
      <c r="A56" t="s">
        <v>162</v>
      </c>
      <c r="B56" t="s">
        <v>163</v>
      </c>
      <c r="C56" t="s">
        <v>3144</v>
      </c>
      <c r="D56" t="s">
        <v>21</v>
      </c>
      <c r="E56">
        <v>166221.58820520001</v>
      </c>
      <c r="F56">
        <v>1687.9</v>
      </c>
      <c r="G56">
        <v>15.8387983069643</v>
      </c>
      <c r="H56">
        <v>5.3894904428513701</v>
      </c>
      <c r="I56">
        <v>30.0905439185372</v>
      </c>
      <c r="J56">
        <v>6.0973499059284304</v>
      </c>
      <c r="K56">
        <v>1605.4227871502101</v>
      </c>
      <c r="L56">
        <v>1438.0107297100101</v>
      </c>
      <c r="M56">
        <v>64.969565708432498</v>
      </c>
      <c r="N56">
        <v>0.93475554387895099</v>
      </c>
      <c r="O56">
        <v>1.3033947508738599</v>
      </c>
      <c r="P56">
        <v>53.703956654373201</v>
      </c>
      <c r="Q56">
        <v>-8.7904067754479998E-3</v>
      </c>
    </row>
    <row r="57" spans="1:17" x14ac:dyDescent="0.3">
      <c r="A57" t="s">
        <v>164</v>
      </c>
      <c r="B57" t="s">
        <v>165</v>
      </c>
      <c r="C57" t="s">
        <v>3152</v>
      </c>
      <c r="D57" t="s">
        <v>166</v>
      </c>
      <c r="E57">
        <v>164401.60981244</v>
      </c>
      <c r="F57">
        <v>753.5</v>
      </c>
      <c r="G57">
        <v>28.996766236803801</v>
      </c>
      <c r="H57">
        <v>9.9629937292008606</v>
      </c>
      <c r="I57">
        <v>9.9659133940831008</v>
      </c>
      <c r="J57">
        <v>0.31231130104904498</v>
      </c>
      <c r="K57">
        <v>705.60686917049804</v>
      </c>
      <c r="L57">
        <v>637.68275639092099</v>
      </c>
      <c r="M57">
        <v>53.444833908838298</v>
      </c>
      <c r="N57">
        <v>0.706652787358659</v>
      </c>
      <c r="O57">
        <v>2.5414731254147198</v>
      </c>
      <c r="P57">
        <v>67.910863509749305</v>
      </c>
      <c r="Q57">
        <v>4.6152063900576003E-2</v>
      </c>
    </row>
    <row r="58" spans="1:17" x14ac:dyDescent="0.3">
      <c r="A58" t="s">
        <v>167</v>
      </c>
      <c r="B58" t="s">
        <v>168</v>
      </c>
      <c r="C58" t="s">
        <v>3149</v>
      </c>
      <c r="D58" t="s">
        <v>169</v>
      </c>
      <c r="E58">
        <v>161335.8748092</v>
      </c>
      <c r="F58">
        <v>6022.25</v>
      </c>
      <c r="G58">
        <v>39.043860191371103</v>
      </c>
      <c r="H58">
        <v>13.533866695566999</v>
      </c>
      <c r="I58">
        <v>49.378671390567</v>
      </c>
      <c r="J58">
        <v>2.4240632893055598</v>
      </c>
      <c r="K58">
        <v>5402.48057326654</v>
      </c>
      <c r="L58">
        <v>4571.41168600118</v>
      </c>
      <c r="M58">
        <v>71.204029645107994</v>
      </c>
      <c r="N58">
        <v>1.1666789409668099</v>
      </c>
      <c r="O58">
        <v>4.21105068703557</v>
      </c>
      <c r="P58">
        <v>82.752708402876806</v>
      </c>
      <c r="Q58">
        <v>2.7440648143700001E-4</v>
      </c>
    </row>
    <row r="59" spans="1:17" x14ac:dyDescent="0.3">
      <c r="A59" t="s">
        <v>170</v>
      </c>
      <c r="B59" t="s">
        <v>171</v>
      </c>
      <c r="C59" t="s">
        <v>3159</v>
      </c>
      <c r="D59" t="s">
        <v>172</v>
      </c>
      <c r="E59">
        <v>160439.587084725</v>
      </c>
      <c r="F59">
        <v>3184</v>
      </c>
      <c r="G59">
        <v>5.9190661959445698</v>
      </c>
      <c r="H59">
        <v>-1.4634165894781499</v>
      </c>
      <c r="I59">
        <v>-2.1230387864526898</v>
      </c>
      <c r="J59">
        <v>0.29897884952547499</v>
      </c>
      <c r="K59">
        <v>3188.39371290798</v>
      </c>
      <c r="L59">
        <v>3005.4060201390198</v>
      </c>
      <c r="M59">
        <v>41.231723310734203</v>
      </c>
      <c r="N59">
        <v>1.12499344889418</v>
      </c>
      <c r="O59">
        <v>7.2550251256281397</v>
      </c>
      <c r="P59">
        <v>38.884648099278003</v>
      </c>
      <c r="Q59">
        <v>1.5753870071371998E-2</v>
      </c>
    </row>
    <row r="60" spans="1:17" x14ac:dyDescent="0.3">
      <c r="A60" t="s">
        <v>173</v>
      </c>
      <c r="B60" t="s">
        <v>174</v>
      </c>
      <c r="C60" t="s">
        <v>3145</v>
      </c>
      <c r="D60" t="s">
        <v>43</v>
      </c>
      <c r="E60">
        <v>156233.58449353001</v>
      </c>
      <c r="F60">
        <v>742.45</v>
      </c>
      <c r="G60">
        <v>-11.2395164448345</v>
      </c>
      <c r="H60">
        <v>5.7914183148941802</v>
      </c>
      <c r="I60">
        <v>9.5930335241722897</v>
      </c>
      <c r="J60">
        <v>1.02322927965132</v>
      </c>
      <c r="K60">
        <v>708.972056405432</v>
      </c>
      <c r="L60">
        <v>654.87403213552795</v>
      </c>
      <c r="M60">
        <v>54.668662231488597</v>
      </c>
      <c r="N60">
        <v>0.83963084576033797</v>
      </c>
      <c r="O60">
        <v>2.5254225873796199</v>
      </c>
      <c r="P60">
        <v>45.179898318341799</v>
      </c>
      <c r="Q60">
        <v>-3.4205984172803003E-2</v>
      </c>
    </row>
    <row r="61" spans="1:17" x14ac:dyDescent="0.3">
      <c r="A61" t="s">
        <v>175</v>
      </c>
      <c r="B61" t="s">
        <v>176</v>
      </c>
      <c r="C61" t="s">
        <v>3145</v>
      </c>
      <c r="D61" t="s">
        <v>141</v>
      </c>
      <c r="E61">
        <v>154923.27712320001</v>
      </c>
      <c r="F61">
        <v>472.7</v>
      </c>
      <c r="G61">
        <v>65.923666815898201</v>
      </c>
      <c r="H61">
        <v>-1.98416384438751</v>
      </c>
      <c r="I61">
        <v>6.5404379219452302</v>
      </c>
      <c r="J61">
        <v>0.484052450731771</v>
      </c>
      <c r="K61">
        <v>492.24790952106298</v>
      </c>
      <c r="L61">
        <v>449.200305397573</v>
      </c>
      <c r="M61">
        <v>44.426786813425899</v>
      </c>
      <c r="N61">
        <v>0.81774069105083302</v>
      </c>
      <c r="O61">
        <v>22.699386503067402</v>
      </c>
      <c r="P61">
        <v>109.623059866962</v>
      </c>
      <c r="Q61">
        <v>0.18429330100983701</v>
      </c>
    </row>
    <row r="62" spans="1:17" x14ac:dyDescent="0.3">
      <c r="A62" t="s">
        <v>177</v>
      </c>
      <c r="B62" t="s">
        <v>178</v>
      </c>
      <c r="C62" t="s">
        <v>3143</v>
      </c>
      <c r="D62" t="s">
        <v>18</v>
      </c>
      <c r="E62">
        <v>148680.58307376</v>
      </c>
      <c r="F62">
        <v>342.5</v>
      </c>
      <c r="G62">
        <v>69.254469273182593</v>
      </c>
      <c r="H62">
        <v>3.16920475621506</v>
      </c>
      <c r="I62">
        <v>3.1861919561741301</v>
      </c>
      <c r="J62">
        <v>2.6027071447301502</v>
      </c>
      <c r="K62">
        <v>341.06344339997702</v>
      </c>
      <c r="L62">
        <v>305.14403440404101</v>
      </c>
      <c r="M62">
        <v>47.8961408280326</v>
      </c>
      <c r="N62">
        <v>0.74116346369224495</v>
      </c>
      <c r="O62">
        <v>9.7810218978102199</v>
      </c>
      <c r="P62">
        <v>106.66767234877</v>
      </c>
      <c r="Q62">
        <v>4.0923350852500998E-2</v>
      </c>
    </row>
    <row r="63" spans="1:17" x14ac:dyDescent="0.3">
      <c r="A63" t="s">
        <v>179</v>
      </c>
      <c r="B63" t="s">
        <v>180</v>
      </c>
      <c r="C63" t="s">
        <v>3143</v>
      </c>
      <c r="D63" t="s">
        <v>181</v>
      </c>
      <c r="E63">
        <v>145979.91823388601</v>
      </c>
      <c r="F63">
        <v>221.43</v>
      </c>
      <c r="G63">
        <v>42.682490774527501</v>
      </c>
      <c r="H63">
        <v>3.07745173640693</v>
      </c>
      <c r="I63">
        <v>-4.2101868385372399</v>
      </c>
      <c r="J63">
        <v>-1.28049341358017</v>
      </c>
      <c r="K63">
        <v>226.46102154216999</v>
      </c>
      <c r="L63">
        <v>202.459948641214</v>
      </c>
      <c r="M63">
        <v>37.037841184056397</v>
      </c>
      <c r="N63">
        <v>0.84205248830386603</v>
      </c>
      <c r="O63">
        <v>11.2315404416745</v>
      </c>
      <c r="P63">
        <v>90.641411967283602</v>
      </c>
      <c r="Q63">
        <v>0.10188714681312901</v>
      </c>
    </row>
    <row r="64" spans="1:17" x14ac:dyDescent="0.3">
      <c r="A64" t="s">
        <v>182</v>
      </c>
      <c r="B64" t="s">
        <v>183</v>
      </c>
      <c r="C64" t="s">
        <v>3147</v>
      </c>
      <c r="D64" t="s">
        <v>127</v>
      </c>
      <c r="E64">
        <v>144243.97905960001</v>
      </c>
      <c r="F64">
        <v>5887.2</v>
      </c>
      <c r="G64">
        <v>1.42069136706375</v>
      </c>
      <c r="H64">
        <v>-0.15295272832078799</v>
      </c>
      <c r="I64">
        <v>12.3987018724654</v>
      </c>
      <c r="J64">
        <v>8.7010134499322406E-2</v>
      </c>
      <c r="K64">
        <v>5989.6694098622402</v>
      </c>
      <c r="L64">
        <v>5483.4654156496499</v>
      </c>
      <c r="M64">
        <v>37.711114999391398</v>
      </c>
      <c r="N64">
        <v>1.05248630345674</v>
      </c>
      <c r="O64">
        <v>9.8977442587307998</v>
      </c>
      <c r="P64">
        <v>35.409526876279401</v>
      </c>
      <c r="Q64">
        <v>5.5484778984651997E-2</v>
      </c>
    </row>
    <row r="65" spans="1:17" x14ac:dyDescent="0.3">
      <c r="A65" t="s">
        <v>184</v>
      </c>
      <c r="B65" t="s">
        <v>185</v>
      </c>
      <c r="C65" t="s">
        <v>3150</v>
      </c>
      <c r="D65" t="s">
        <v>80</v>
      </c>
      <c r="E65">
        <v>143854.18640593899</v>
      </c>
      <c r="F65">
        <v>453.55</v>
      </c>
      <c r="G65">
        <v>52.885309515656701</v>
      </c>
      <c r="H65">
        <v>3.1405298679123299</v>
      </c>
      <c r="I65">
        <v>-7.4561658249661598</v>
      </c>
      <c r="J65">
        <v>-2.8972697731776802</v>
      </c>
      <c r="K65">
        <v>448.86967697286298</v>
      </c>
      <c r="L65">
        <v>407.29462139512202</v>
      </c>
      <c r="M65">
        <v>38.1249324298701</v>
      </c>
      <c r="N65">
        <v>0.880948908396604</v>
      </c>
      <c r="O65">
        <v>9.1059420130084892</v>
      </c>
      <c r="P65">
        <v>96.512131715771204</v>
      </c>
      <c r="Q65">
        <v>9.3991808059943005E-2</v>
      </c>
    </row>
    <row r="66" spans="1:17" x14ac:dyDescent="0.3">
      <c r="A66" t="s">
        <v>186</v>
      </c>
      <c r="B66" t="s">
        <v>187</v>
      </c>
      <c r="C66" t="s">
        <v>3145</v>
      </c>
      <c r="D66" t="s">
        <v>141</v>
      </c>
      <c r="E66">
        <v>142812.90364</v>
      </c>
      <c r="F66">
        <v>546.25</v>
      </c>
      <c r="G66">
        <v>62.665797253832302</v>
      </c>
      <c r="H66">
        <v>-0.36586589590266599</v>
      </c>
      <c r="I66">
        <v>14.4407008819122</v>
      </c>
      <c r="J66">
        <v>0.932444772715736</v>
      </c>
      <c r="K66">
        <v>559.27916383369097</v>
      </c>
      <c r="L66">
        <v>504.65425612925401</v>
      </c>
      <c r="M66">
        <v>49.782175661480501</v>
      </c>
      <c r="N66">
        <v>0.81425113903139001</v>
      </c>
      <c r="O66">
        <v>19.725400457665899</v>
      </c>
      <c r="P66">
        <v>110.541530159953</v>
      </c>
      <c r="Q66">
        <v>0.19369280002713199</v>
      </c>
    </row>
    <row r="67" spans="1:17" x14ac:dyDescent="0.3">
      <c r="A67" t="s">
        <v>188</v>
      </c>
      <c r="B67" t="s">
        <v>189</v>
      </c>
      <c r="C67" t="s">
        <v>3151</v>
      </c>
      <c r="D67" t="s">
        <v>190</v>
      </c>
      <c r="E67">
        <v>142773.46320449701</v>
      </c>
      <c r="F67">
        <v>205.14</v>
      </c>
      <c r="G67">
        <v>86.563217450886398</v>
      </c>
      <c r="H67">
        <v>5.8265901744843402</v>
      </c>
      <c r="I67">
        <v>50.009306311798703</v>
      </c>
      <c r="J67">
        <v>-3.1413675178693801</v>
      </c>
      <c r="K67">
        <v>199.141599298117</v>
      </c>
      <c r="L67">
        <v>162.825380323113</v>
      </c>
      <c r="M67">
        <v>40.838614229608503</v>
      </c>
      <c r="N67">
        <v>0.66145399626461299</v>
      </c>
      <c r="O67">
        <v>5.7765428487862103</v>
      </c>
      <c r="P67">
        <v>136.336405529953</v>
      </c>
      <c r="Q67">
        <v>5.0429728401531003E-2</v>
      </c>
    </row>
    <row r="68" spans="1:17" x14ac:dyDescent="0.3">
      <c r="A68" t="s">
        <v>191</v>
      </c>
      <c r="B68" t="s">
        <v>192</v>
      </c>
      <c r="C68" t="s">
        <v>3153</v>
      </c>
      <c r="D68" t="s">
        <v>77</v>
      </c>
      <c r="E68">
        <v>140705.92868074999</v>
      </c>
      <c r="F68">
        <v>573.95000000000005</v>
      </c>
      <c r="G68">
        <v>6.2039194718813704</v>
      </c>
      <c r="H68">
        <v>-6.4419981525176402</v>
      </c>
      <c r="I68">
        <v>-19.706987780692401</v>
      </c>
      <c r="J68">
        <v>-2.5721510962714</v>
      </c>
      <c r="K68">
        <v>616.78241618939796</v>
      </c>
      <c r="L68">
        <v>599.54987769713</v>
      </c>
      <c r="M68">
        <v>24.454244059828198</v>
      </c>
      <c r="N68">
        <v>1.5736599538393099</v>
      </c>
      <c r="O68">
        <v>23.1727502395679</v>
      </c>
      <c r="P68">
        <v>42.049251330280903</v>
      </c>
      <c r="Q68">
        <v>4.1369369371705003E-2</v>
      </c>
    </row>
    <row r="69" spans="1:17" x14ac:dyDescent="0.3">
      <c r="A69" t="s">
        <v>193</v>
      </c>
      <c r="B69" t="s">
        <v>194</v>
      </c>
      <c r="C69" t="s">
        <v>3147</v>
      </c>
      <c r="D69" t="s">
        <v>195</v>
      </c>
      <c r="E69">
        <v>137818.56345407999</v>
      </c>
      <c r="F69">
        <v>1336.15</v>
      </c>
      <c r="G69">
        <v>7.3404851141624503</v>
      </c>
      <c r="H69">
        <v>-5.3392149693473501</v>
      </c>
      <c r="I69">
        <v>1.91865257872741</v>
      </c>
      <c r="J69">
        <v>2.1628355501935101</v>
      </c>
      <c r="K69">
        <v>1396.92811906574</v>
      </c>
      <c r="L69">
        <v>1315.4918699193699</v>
      </c>
      <c r="M69">
        <v>46.565743316415499</v>
      </c>
      <c r="N69">
        <v>1.2886935103843</v>
      </c>
      <c r="O69">
        <v>15.3949781087452</v>
      </c>
      <c r="P69">
        <v>39.211294019587399</v>
      </c>
      <c r="Q69">
        <v>2.2025263379193E-2</v>
      </c>
    </row>
    <row r="70" spans="1:17" x14ac:dyDescent="0.3">
      <c r="A70" t="s">
        <v>196</v>
      </c>
      <c r="B70" t="s">
        <v>197</v>
      </c>
      <c r="C70" t="s">
        <v>3154</v>
      </c>
      <c r="D70" t="s">
        <v>154</v>
      </c>
      <c r="E70">
        <v>127965.02322967999</v>
      </c>
      <c r="F70">
        <v>819</v>
      </c>
      <c r="G70">
        <v>85.3345617477557</v>
      </c>
      <c r="H70">
        <v>16.052907475879501</v>
      </c>
      <c r="I70">
        <v>41.811514578826497</v>
      </c>
      <c r="J70">
        <v>-0.36425595710870401</v>
      </c>
      <c r="K70">
        <v>754.53602857445696</v>
      </c>
      <c r="L70">
        <v>633.53828616489398</v>
      </c>
      <c r="M70">
        <v>67.224534885915702</v>
      </c>
      <c r="N70">
        <v>1.50436707155498</v>
      </c>
      <c r="O70">
        <v>6.8009768009767901</v>
      </c>
      <c r="P70">
        <v>128.00668151447601</v>
      </c>
      <c r="Q70">
        <v>0.21720283746322899</v>
      </c>
    </row>
    <row r="71" spans="1:17" x14ac:dyDescent="0.3">
      <c r="A71" t="s">
        <v>198</v>
      </c>
      <c r="B71" t="s">
        <v>199</v>
      </c>
      <c r="C71" t="s">
        <v>3151</v>
      </c>
      <c r="D71" t="s">
        <v>100</v>
      </c>
      <c r="E71">
        <v>127287.71501845001</v>
      </c>
      <c r="F71">
        <v>2715.9</v>
      </c>
      <c r="G71">
        <v>43.3320763783994</v>
      </c>
      <c r="H71">
        <v>-2.757842646351</v>
      </c>
      <c r="I71">
        <v>26.950080603271498</v>
      </c>
      <c r="J71">
        <v>-3.5951739933824198</v>
      </c>
      <c r="K71">
        <v>2721.9580139392901</v>
      </c>
      <c r="L71">
        <v>2347.8674749933198</v>
      </c>
      <c r="M71">
        <v>33.327271019933697</v>
      </c>
      <c r="N71">
        <v>0.89313161247599204</v>
      </c>
      <c r="O71">
        <v>8.9141720976471692</v>
      </c>
      <c r="P71">
        <v>75.389086212463596</v>
      </c>
      <c r="Q71">
        <v>0.24413933028969301</v>
      </c>
    </row>
    <row r="72" spans="1:17" x14ac:dyDescent="0.3">
      <c r="A72" t="s">
        <v>200</v>
      </c>
      <c r="B72" t="s">
        <v>201</v>
      </c>
      <c r="C72" t="s">
        <v>3151</v>
      </c>
      <c r="D72" t="s">
        <v>202</v>
      </c>
      <c r="E72">
        <v>126721.56139335</v>
      </c>
      <c r="F72">
        <v>4765.6499999999996</v>
      </c>
      <c r="G72">
        <v>9.96527698057481</v>
      </c>
      <c r="H72">
        <v>-2.8734703044378298</v>
      </c>
      <c r="I72">
        <v>-3.46931074143943</v>
      </c>
      <c r="J72">
        <v>-1.29377223860041</v>
      </c>
      <c r="K72">
        <v>4801.7878880341304</v>
      </c>
      <c r="L72">
        <v>4492.4891895813398</v>
      </c>
      <c r="M72">
        <v>30.248507812589601</v>
      </c>
      <c r="N72">
        <v>0.93027041941977795</v>
      </c>
      <c r="O72">
        <v>7.1207495304942601</v>
      </c>
      <c r="P72">
        <v>45.516030534351103</v>
      </c>
      <c r="Q72">
        <v>7.2083494294975001E-2</v>
      </c>
    </row>
    <row r="73" spans="1:17" x14ac:dyDescent="0.3">
      <c r="A73" t="s">
        <v>203</v>
      </c>
      <c r="B73" t="s">
        <v>204</v>
      </c>
      <c r="C73" t="s">
        <v>3149</v>
      </c>
      <c r="D73" t="s">
        <v>51</v>
      </c>
      <c r="E73">
        <v>125879.90185628</v>
      </c>
      <c r="F73">
        <v>1551.7</v>
      </c>
      <c r="G73">
        <v>1.82806744271179</v>
      </c>
      <c r="H73">
        <v>-4.7023164107223403</v>
      </c>
      <c r="I73">
        <v>2.1768135330129299</v>
      </c>
      <c r="J73">
        <v>-1.8313672736470299</v>
      </c>
      <c r="K73">
        <v>1603.8723399400601</v>
      </c>
      <c r="L73">
        <v>1481.85259699121</v>
      </c>
      <c r="M73">
        <v>29.333218320418698</v>
      </c>
      <c r="N73">
        <v>1.1513541114000501</v>
      </c>
      <c r="O73">
        <v>9.6893729458013595</v>
      </c>
      <c r="P73">
        <v>37.075971731448703</v>
      </c>
      <c r="Q73">
        <v>6.0823323725055001E-2</v>
      </c>
    </row>
    <row r="74" spans="1:17" x14ac:dyDescent="0.3">
      <c r="A74" t="s">
        <v>205</v>
      </c>
      <c r="B74" t="s">
        <v>206</v>
      </c>
      <c r="C74" t="s">
        <v>3145</v>
      </c>
      <c r="D74" t="s">
        <v>34</v>
      </c>
      <c r="E74">
        <v>125126.279283084</v>
      </c>
      <c r="F74">
        <v>247.97</v>
      </c>
      <c r="G74">
        <v>-7.5363568592101604</v>
      </c>
      <c r="H74">
        <v>3.3225246431756599</v>
      </c>
      <c r="I74">
        <v>-17.252956632228098</v>
      </c>
      <c r="J74">
        <v>-1.52364310200651</v>
      </c>
      <c r="K74">
        <v>246.381554385399</v>
      </c>
      <c r="L74">
        <v>245.71785119354101</v>
      </c>
      <c r="M74">
        <v>42.121286475311898</v>
      </c>
      <c r="N74">
        <v>1.00624400623249</v>
      </c>
      <c r="O74">
        <v>20.861394523531001</v>
      </c>
      <c r="P74">
        <v>32.004258717061496</v>
      </c>
      <c r="Q74">
        <v>0.12550042298057901</v>
      </c>
    </row>
    <row r="75" spans="1:17" x14ac:dyDescent="0.3">
      <c r="A75" t="s">
        <v>207</v>
      </c>
      <c r="B75" t="s">
        <v>208</v>
      </c>
      <c r="C75" t="s">
        <v>3150</v>
      </c>
      <c r="D75" t="s">
        <v>209</v>
      </c>
      <c r="E75">
        <v>122729.04111993</v>
      </c>
      <c r="F75">
        <v>1043.3</v>
      </c>
      <c r="G75">
        <v>10.048871052745801</v>
      </c>
      <c r="H75">
        <v>5.4687173316668796</v>
      </c>
      <c r="I75">
        <v>-12.5562428994133</v>
      </c>
      <c r="J75">
        <v>2.84708453190302</v>
      </c>
      <c r="K75">
        <v>1020.51855946716</v>
      </c>
      <c r="L75">
        <v>1044.03367226708</v>
      </c>
      <c r="M75">
        <v>56.837270543646497</v>
      </c>
      <c r="N75">
        <v>0.81517708565479796</v>
      </c>
      <c r="O75">
        <v>29.205405923511901</v>
      </c>
      <c r="P75">
        <v>52.084548104956198</v>
      </c>
      <c r="Q75">
        <v>-2.9954008211885999E-2</v>
      </c>
    </row>
    <row r="76" spans="1:17" x14ac:dyDescent="0.3">
      <c r="A76" t="s">
        <v>210</v>
      </c>
      <c r="B76" t="s">
        <v>211</v>
      </c>
      <c r="C76" t="s">
        <v>3145</v>
      </c>
      <c r="D76" t="s">
        <v>54</v>
      </c>
      <c r="E76">
        <v>122526.30512268</v>
      </c>
      <c r="F76">
        <v>3344.65</v>
      </c>
      <c r="G76">
        <v>52.8744406158592</v>
      </c>
      <c r="H76">
        <v>-3.33690925372253</v>
      </c>
      <c r="I76">
        <v>28.043914016368198</v>
      </c>
      <c r="J76">
        <v>-1.2940149786086199</v>
      </c>
      <c r="K76">
        <v>3279.2224250334598</v>
      </c>
      <c r="L76">
        <v>2760.1393218193998</v>
      </c>
      <c r="M76">
        <v>30.884546450990499</v>
      </c>
      <c r="N76">
        <v>0.89090784204072304</v>
      </c>
      <c r="O76">
        <v>9.19677694228095</v>
      </c>
      <c r="P76">
        <v>89.945196921941104</v>
      </c>
      <c r="Q76">
        <v>0.10045742490243099</v>
      </c>
    </row>
    <row r="77" spans="1:17" x14ac:dyDescent="0.3">
      <c r="A77" t="s">
        <v>212</v>
      </c>
      <c r="B77" t="s">
        <v>213</v>
      </c>
      <c r="C77" t="s">
        <v>3145</v>
      </c>
      <c r="D77" t="s">
        <v>54</v>
      </c>
      <c r="E77">
        <v>122414.62393477499</v>
      </c>
      <c r="F77">
        <v>1460.3</v>
      </c>
      <c r="G77">
        <v>-6.4990551076610199</v>
      </c>
      <c r="H77">
        <v>-5.4577880343121699</v>
      </c>
      <c r="I77">
        <v>17.5295061001809</v>
      </c>
      <c r="J77">
        <v>-3.5434072503508598</v>
      </c>
      <c r="K77">
        <v>1496.8165452642199</v>
      </c>
      <c r="L77">
        <v>1341.97337733782</v>
      </c>
      <c r="M77">
        <v>30.090270681880899</v>
      </c>
      <c r="N77">
        <v>0.81057958351839099</v>
      </c>
      <c r="O77">
        <v>13.1274395672122</v>
      </c>
      <c r="P77">
        <v>44.412579113923996</v>
      </c>
      <c r="Q77">
        <v>0.119518807435657</v>
      </c>
    </row>
    <row r="78" spans="1:17" x14ac:dyDescent="0.3">
      <c r="A78" t="s">
        <v>214</v>
      </c>
      <c r="B78" t="s">
        <v>215</v>
      </c>
      <c r="C78" t="s">
        <v>3150</v>
      </c>
      <c r="D78" t="s">
        <v>57</v>
      </c>
      <c r="E78">
        <v>118019.44466564</v>
      </c>
      <c r="F78">
        <v>676.85</v>
      </c>
      <c r="G78">
        <v>44.854688180053799</v>
      </c>
      <c r="H78">
        <v>-8.4404932816777798</v>
      </c>
      <c r="I78">
        <v>-5.3013497235806897</v>
      </c>
      <c r="J78">
        <v>-6.5620051794340801</v>
      </c>
      <c r="K78">
        <v>715.89813806928305</v>
      </c>
      <c r="L78">
        <v>624.06759104247806</v>
      </c>
      <c r="M78">
        <v>29.3261281238611</v>
      </c>
      <c r="N78">
        <v>0.72361641496306695</v>
      </c>
      <c r="O78">
        <v>18.9185196129127</v>
      </c>
      <c r="P78">
        <v>94.776978417266207</v>
      </c>
      <c r="Q78">
        <v>6.0127830796058997E-2</v>
      </c>
    </row>
    <row r="79" spans="1:17" x14ac:dyDescent="0.3">
      <c r="A79" t="s">
        <v>216</v>
      </c>
      <c r="B79" t="s">
        <v>217</v>
      </c>
      <c r="C79" t="s">
        <v>3145</v>
      </c>
      <c r="D79" t="s">
        <v>34</v>
      </c>
      <c r="E79">
        <v>117756.69672392801</v>
      </c>
      <c r="F79">
        <v>103.27</v>
      </c>
      <c r="G79">
        <v>12.829853997506399</v>
      </c>
      <c r="H79">
        <v>-3.3208450519910402</v>
      </c>
      <c r="I79">
        <v>-33.279873387435103</v>
      </c>
      <c r="J79">
        <v>-1.1339770146044601</v>
      </c>
      <c r="K79">
        <v>109.66541314260201</v>
      </c>
      <c r="L79">
        <v>110.11530881397201</v>
      </c>
      <c r="M79">
        <v>33.735581620726698</v>
      </c>
      <c r="N79">
        <v>1.0085410545801901</v>
      </c>
      <c r="O79">
        <v>38.375133146121797</v>
      </c>
      <c r="P79">
        <v>53.3333333333333</v>
      </c>
      <c r="Q79">
        <v>0.10408828909712101</v>
      </c>
    </row>
    <row r="80" spans="1:17" x14ac:dyDescent="0.3">
      <c r="A80" t="s">
        <v>218</v>
      </c>
      <c r="B80" t="s">
        <v>219</v>
      </c>
      <c r="C80" t="s">
        <v>3158</v>
      </c>
      <c r="D80" t="s">
        <v>133</v>
      </c>
      <c r="E80">
        <v>116398.347180614</v>
      </c>
      <c r="F80">
        <v>1161</v>
      </c>
      <c r="G80">
        <v>16.184643182942999</v>
      </c>
      <c r="H80">
        <v>-7.2040266590612596</v>
      </c>
      <c r="I80">
        <v>-14.725193238283399</v>
      </c>
      <c r="J80">
        <v>-0.56580562326519301</v>
      </c>
      <c r="K80">
        <v>1254.4884231707099</v>
      </c>
      <c r="L80">
        <v>1197.74277711677</v>
      </c>
      <c r="M80">
        <v>36.913220353476</v>
      </c>
      <c r="N80">
        <v>1.0264345007123199</v>
      </c>
      <c r="O80">
        <v>42.114556416881904</v>
      </c>
      <c r="P80">
        <v>65.455322787515996</v>
      </c>
      <c r="Q80">
        <v>8.3243649681259996E-2</v>
      </c>
    </row>
    <row r="81" spans="1:17" x14ac:dyDescent="0.3">
      <c r="A81" t="s">
        <v>220</v>
      </c>
      <c r="B81" t="s">
        <v>221</v>
      </c>
      <c r="C81" t="s">
        <v>3145</v>
      </c>
      <c r="D81" t="s">
        <v>222</v>
      </c>
      <c r="E81">
        <v>115775.85611525</v>
      </c>
      <c r="F81">
        <v>10240.4</v>
      </c>
      <c r="G81">
        <v>22.819114710649099</v>
      </c>
      <c r="H81">
        <v>2.08928919401506</v>
      </c>
      <c r="I81">
        <v>16.3004454063888</v>
      </c>
      <c r="J81">
        <v>-3.0509429554843801</v>
      </c>
      <c r="K81">
        <v>10286.200271665401</v>
      </c>
      <c r="L81">
        <v>9122.9697956186392</v>
      </c>
      <c r="M81">
        <v>40.027093037694399</v>
      </c>
      <c r="N81">
        <v>0.50452842644045104</v>
      </c>
      <c r="O81">
        <v>10.835514237725</v>
      </c>
      <c r="P81">
        <v>54.504443338010503</v>
      </c>
      <c r="Q81">
        <v>9.7998625174213996E-2</v>
      </c>
    </row>
    <row r="82" spans="1:17" hidden="1" x14ac:dyDescent="0.3">
      <c r="A82" t="s">
        <v>223</v>
      </c>
      <c r="B82" t="s">
        <v>224</v>
      </c>
      <c r="C82" t="s">
        <v>3160</v>
      </c>
      <c r="D82" t="s">
        <v>54</v>
      </c>
      <c r="E82">
        <v>115119.971847922</v>
      </c>
      <c r="F82">
        <v>139.33000000000001</v>
      </c>
      <c r="G82">
        <v>-41.905619334193197</v>
      </c>
      <c r="H82">
        <v>-17.766639252176201</v>
      </c>
      <c r="I82">
        <v>-28.5518451311166</v>
      </c>
      <c r="J82">
        <v>-7.9244951702877398</v>
      </c>
      <c r="M82">
        <v>32.042185085046903</v>
      </c>
      <c r="O82">
        <v>35.290317950190101</v>
      </c>
      <c r="P82">
        <v>6.8891446106636103</v>
      </c>
    </row>
    <row r="83" spans="1:17" x14ac:dyDescent="0.3">
      <c r="A83" t="s">
        <v>225</v>
      </c>
      <c r="B83" t="s">
        <v>226</v>
      </c>
      <c r="C83" t="s">
        <v>3149</v>
      </c>
      <c r="D83" t="s">
        <v>51</v>
      </c>
      <c r="E83">
        <v>114958.0703776</v>
      </c>
      <c r="F83">
        <v>3449.5</v>
      </c>
      <c r="G83">
        <v>53.594575098395502</v>
      </c>
      <c r="H83">
        <v>3.3715072074126599E-2</v>
      </c>
      <c r="I83">
        <v>22.447550914265499</v>
      </c>
      <c r="J83">
        <v>-2.03635338990403</v>
      </c>
      <c r="K83">
        <v>3374.80758835385</v>
      </c>
      <c r="L83">
        <v>2910.8530555513498</v>
      </c>
      <c r="M83">
        <v>40.481455040693</v>
      </c>
      <c r="N83">
        <v>0.87299719983841595</v>
      </c>
      <c r="O83">
        <v>4.0933468618640196</v>
      </c>
      <c r="P83">
        <v>89.267784148583004</v>
      </c>
      <c r="Q83">
        <v>0.117770928769908</v>
      </c>
    </row>
    <row r="84" spans="1:17" x14ac:dyDescent="0.3">
      <c r="A84" t="s">
        <v>227</v>
      </c>
      <c r="B84" t="s">
        <v>228</v>
      </c>
      <c r="C84" t="s">
        <v>3155</v>
      </c>
      <c r="D84" t="s">
        <v>229</v>
      </c>
      <c r="E84">
        <v>113197.46442126</v>
      </c>
      <c r="F84">
        <v>1849.7</v>
      </c>
      <c r="G84">
        <v>11.6532247488199</v>
      </c>
      <c r="H84">
        <v>-8.0506593614992195</v>
      </c>
      <c r="I84">
        <v>10.839164381563799</v>
      </c>
      <c r="J84">
        <v>-6.65180740722277</v>
      </c>
      <c r="K84">
        <v>1924.32967182779</v>
      </c>
      <c r="L84">
        <v>1736.0328434488799</v>
      </c>
      <c r="M84">
        <v>16.380861212159701</v>
      </c>
      <c r="N84">
        <v>1.16413758778611</v>
      </c>
      <c r="O84">
        <v>13.856301021787299</v>
      </c>
      <c r="P84">
        <v>50.034472969136502</v>
      </c>
      <c r="Q84">
        <v>2.3074070542511999E-2</v>
      </c>
    </row>
    <row r="85" spans="1:17" x14ac:dyDescent="0.3">
      <c r="A85" t="s">
        <v>230</v>
      </c>
      <c r="B85" t="s">
        <v>231</v>
      </c>
      <c r="C85" t="s">
        <v>3149</v>
      </c>
      <c r="D85" t="s">
        <v>51</v>
      </c>
      <c r="E85">
        <v>111684.53345596</v>
      </c>
      <c r="F85">
        <v>6741.1</v>
      </c>
      <c r="G85">
        <v>-7.6134003829301502</v>
      </c>
      <c r="H85">
        <v>2.9431351995549102</v>
      </c>
      <c r="I85">
        <v>0.165546981595355</v>
      </c>
      <c r="J85">
        <v>2.5377092681252602</v>
      </c>
      <c r="K85">
        <v>6681.6933471483699</v>
      </c>
      <c r="L85">
        <v>6318.6853844033703</v>
      </c>
      <c r="M85">
        <v>56.904731171116097</v>
      </c>
      <c r="N85">
        <v>0.83115061655912004</v>
      </c>
      <c r="O85">
        <v>5.4345729925383104</v>
      </c>
      <c r="P85">
        <v>29.498323904294399</v>
      </c>
      <c r="Q85">
        <v>2.6111513341593999E-2</v>
      </c>
    </row>
    <row r="86" spans="1:17" x14ac:dyDescent="0.3">
      <c r="A86" t="s">
        <v>232</v>
      </c>
      <c r="B86" t="s">
        <v>233</v>
      </c>
      <c r="C86" t="s">
        <v>3147</v>
      </c>
      <c r="D86" t="s">
        <v>234</v>
      </c>
      <c r="E86">
        <v>111150.120601195</v>
      </c>
      <c r="F86">
        <v>1519.25</v>
      </c>
      <c r="G86">
        <v>17.472659788744298</v>
      </c>
      <c r="H86">
        <v>0.42788180634464701</v>
      </c>
      <c r="I86">
        <v>19.2409121043944</v>
      </c>
      <c r="J86">
        <v>2.5222595699960499</v>
      </c>
      <c r="K86">
        <v>1500.42624849104</v>
      </c>
      <c r="L86">
        <v>1306.5104441174699</v>
      </c>
      <c r="M86">
        <v>43.615998773112501</v>
      </c>
      <c r="N86">
        <v>0.66937276245826804</v>
      </c>
      <c r="O86">
        <v>8.4416652953759996</v>
      </c>
      <c r="P86">
        <v>52.865120491019702</v>
      </c>
      <c r="Q86">
        <v>7.7975915831365997E-2</v>
      </c>
    </row>
    <row r="87" spans="1:17" x14ac:dyDescent="0.3">
      <c r="A87" t="s">
        <v>235</v>
      </c>
      <c r="B87" t="s">
        <v>236</v>
      </c>
      <c r="C87" t="s">
        <v>3147</v>
      </c>
      <c r="D87" t="s">
        <v>237</v>
      </c>
      <c r="E87">
        <v>107859.82767620499</v>
      </c>
      <c r="F87">
        <v>1093.25</v>
      </c>
      <c r="G87">
        <v>-2.7755599245260401</v>
      </c>
      <c r="H87">
        <v>-8.6537788303029508</v>
      </c>
      <c r="I87">
        <v>-15.4367588123683</v>
      </c>
      <c r="J87">
        <v>-2.3929196602203899</v>
      </c>
      <c r="K87">
        <v>1160.6695831285499</v>
      </c>
      <c r="L87">
        <v>1109.9511243313</v>
      </c>
      <c r="M87">
        <v>15.508380435559699</v>
      </c>
      <c r="N87">
        <v>0.68018004107190499</v>
      </c>
      <c r="O87">
        <v>14.650848280187001</v>
      </c>
      <c r="P87">
        <v>26.931047714653999</v>
      </c>
      <c r="Q87">
        <v>2.0609528736514001E-2</v>
      </c>
    </row>
    <row r="88" spans="1:17" x14ac:dyDescent="0.3">
      <c r="A88" t="s">
        <v>238</v>
      </c>
      <c r="B88" t="s">
        <v>239</v>
      </c>
      <c r="C88" t="s">
        <v>3151</v>
      </c>
      <c r="D88" t="s">
        <v>190</v>
      </c>
      <c r="E88">
        <v>107607.2506036</v>
      </c>
      <c r="F88">
        <v>36800.75</v>
      </c>
      <c r="G88">
        <v>56.548269249222002</v>
      </c>
      <c r="H88">
        <v>7.1482028698823203</v>
      </c>
      <c r="I88">
        <v>9.9860374694384806</v>
      </c>
      <c r="J88">
        <v>-4.2977332441788496</v>
      </c>
      <c r="K88">
        <v>35558.023006197</v>
      </c>
      <c r="L88">
        <v>31027.314924856099</v>
      </c>
      <c r="M88">
        <v>36.3265415135551</v>
      </c>
      <c r="N88">
        <v>0.86585878789210802</v>
      </c>
      <c r="O88">
        <v>6.2174004605884496</v>
      </c>
      <c r="P88">
        <v>90.677461139896295</v>
      </c>
      <c r="Q88">
        <v>0.13055878242701899</v>
      </c>
    </row>
    <row r="89" spans="1:17" x14ac:dyDescent="0.3">
      <c r="A89" t="s">
        <v>240</v>
      </c>
      <c r="B89" t="s">
        <v>241</v>
      </c>
      <c r="C89" t="s">
        <v>3149</v>
      </c>
      <c r="D89" t="s">
        <v>51</v>
      </c>
      <c r="E89">
        <v>107526.87697713</v>
      </c>
      <c r="F89">
        <v>2647.2</v>
      </c>
      <c r="G89">
        <v>20.604326801976899</v>
      </c>
      <c r="H89">
        <v>10.433362321100899</v>
      </c>
      <c r="I89">
        <v>-2.4939876128496801</v>
      </c>
      <c r="J89">
        <v>0.58135139891588405</v>
      </c>
      <c r="K89">
        <v>2501.0837965578999</v>
      </c>
      <c r="L89">
        <v>2229.1771684379601</v>
      </c>
      <c r="M89">
        <v>53.218805795493999</v>
      </c>
      <c r="N89">
        <v>0.42648779264769099</v>
      </c>
      <c r="O89">
        <v>7.0942883046237499</v>
      </c>
      <c r="P89">
        <v>57.285879801550699</v>
      </c>
    </row>
    <row r="90" spans="1:17" x14ac:dyDescent="0.3">
      <c r="A90" t="s">
        <v>242</v>
      </c>
      <c r="B90" t="s">
        <v>243</v>
      </c>
      <c r="C90" t="s">
        <v>3154</v>
      </c>
      <c r="D90" t="s">
        <v>229</v>
      </c>
      <c r="E90">
        <v>107087.92028207501</v>
      </c>
      <c r="F90">
        <v>7120.4</v>
      </c>
      <c r="G90">
        <v>7.0240004411769403</v>
      </c>
      <c r="H90">
        <v>8.1813267670977101</v>
      </c>
      <c r="I90">
        <v>20.599231442609401</v>
      </c>
      <c r="J90">
        <v>-4.4911455223425998</v>
      </c>
      <c r="K90">
        <v>6928.4325869022596</v>
      </c>
      <c r="L90">
        <v>6151.5572934247502</v>
      </c>
      <c r="M90">
        <v>43.315697039558898</v>
      </c>
      <c r="N90">
        <v>1.1691631359626999</v>
      </c>
      <c r="O90">
        <v>6.8057974271108401</v>
      </c>
      <c r="P90">
        <v>87.329650092080996</v>
      </c>
      <c r="Q90">
        <v>0.15494214550347599</v>
      </c>
    </row>
    <row r="91" spans="1:17" x14ac:dyDescent="0.3">
      <c r="A91" t="s">
        <v>244</v>
      </c>
      <c r="B91" t="s">
        <v>245</v>
      </c>
      <c r="C91" t="s">
        <v>3145</v>
      </c>
      <c r="D91" t="s">
        <v>43</v>
      </c>
      <c r="E91">
        <v>106190.314309365</v>
      </c>
      <c r="F91">
        <v>745.35</v>
      </c>
      <c r="G91">
        <v>16.7133767688719</v>
      </c>
      <c r="H91">
        <v>-0.177844603038951</v>
      </c>
      <c r="I91">
        <v>10.715274194923801</v>
      </c>
      <c r="J91">
        <v>-0.36142936592013403</v>
      </c>
      <c r="K91">
        <v>738.28039663101299</v>
      </c>
      <c r="L91">
        <v>650.54775420767999</v>
      </c>
      <c r="M91">
        <v>37.297067556886397</v>
      </c>
      <c r="N91">
        <v>0.63407744951420397</v>
      </c>
      <c r="O91">
        <v>6.90279734352987</v>
      </c>
      <c r="P91">
        <v>60.8264106160319</v>
      </c>
      <c r="Q91">
        <v>-6.4930681577790002E-3</v>
      </c>
    </row>
    <row r="92" spans="1:17" x14ac:dyDescent="0.3">
      <c r="A92" t="s">
        <v>246</v>
      </c>
      <c r="B92" t="s">
        <v>247</v>
      </c>
      <c r="C92" t="s">
        <v>3145</v>
      </c>
      <c r="D92" t="s">
        <v>34</v>
      </c>
      <c r="E92">
        <v>105796.801396832</v>
      </c>
      <c r="F92">
        <v>55.53</v>
      </c>
      <c r="G92">
        <v>2.4918636159579202</v>
      </c>
      <c r="H92">
        <v>-1.88429572565597</v>
      </c>
      <c r="I92">
        <v>-22.701586446711602</v>
      </c>
      <c r="J92">
        <v>3.42211201945184</v>
      </c>
      <c r="K92">
        <v>58.354003017750998</v>
      </c>
      <c r="L92">
        <v>57.524825514590901</v>
      </c>
      <c r="M92">
        <v>54.452467729146299</v>
      </c>
      <c r="N92">
        <v>0.57360790346178303</v>
      </c>
      <c r="O92">
        <v>50.819376913380097</v>
      </c>
      <c r="P92">
        <v>51.514324693042198</v>
      </c>
      <c r="Q92">
        <v>9.7564861879731998E-2</v>
      </c>
    </row>
    <row r="93" spans="1:17" x14ac:dyDescent="0.3">
      <c r="A93" t="s">
        <v>248</v>
      </c>
      <c r="B93" t="s">
        <v>249</v>
      </c>
      <c r="C93" t="s">
        <v>3145</v>
      </c>
      <c r="D93" t="s">
        <v>24</v>
      </c>
      <c r="E93">
        <v>104957.63371168</v>
      </c>
      <c r="F93">
        <v>1347.25</v>
      </c>
      <c r="G93">
        <v>-31.494662367760501</v>
      </c>
      <c r="H93">
        <v>-5.8421428607722596</v>
      </c>
      <c r="I93">
        <v>-21.618116362146399</v>
      </c>
      <c r="J93">
        <v>-0.346463160739651</v>
      </c>
      <c r="K93">
        <v>1404.2555010967301</v>
      </c>
      <c r="L93">
        <v>1432.7912226353999</v>
      </c>
      <c r="M93">
        <v>34.082441375371502</v>
      </c>
      <c r="N93">
        <v>0.76658436709003297</v>
      </c>
      <c r="O93">
        <v>25.7747262943032</v>
      </c>
      <c r="P93">
        <v>1.35795967499248</v>
      </c>
      <c r="Q93">
        <v>-1.4430703527760999E-2</v>
      </c>
    </row>
    <row r="94" spans="1:17" x14ac:dyDescent="0.3">
      <c r="A94" t="s">
        <v>250</v>
      </c>
      <c r="B94" t="s">
        <v>251</v>
      </c>
      <c r="C94" t="s">
        <v>3151</v>
      </c>
      <c r="D94" t="s">
        <v>100</v>
      </c>
      <c r="E94">
        <v>104338.62666590999</v>
      </c>
      <c r="F94">
        <v>5216.2</v>
      </c>
      <c r="G94">
        <v>39.080178994462202</v>
      </c>
      <c r="H94">
        <v>-11.0086292882857</v>
      </c>
      <c r="I94">
        <v>9.7023175528109995</v>
      </c>
      <c r="J94">
        <v>-4.0096263487755301</v>
      </c>
      <c r="K94">
        <v>5571.9260432359797</v>
      </c>
      <c r="L94">
        <v>5003.5576534729098</v>
      </c>
      <c r="M94">
        <v>20.555109623168399</v>
      </c>
      <c r="N94">
        <v>0.87790648710281105</v>
      </c>
      <c r="O94">
        <v>19.747133928913701</v>
      </c>
      <c r="P94">
        <v>71.500904159131906</v>
      </c>
      <c r="Q94">
        <v>8.2439543429912998E-2</v>
      </c>
    </row>
    <row r="95" spans="1:17" x14ac:dyDescent="0.3">
      <c r="A95" t="s">
        <v>252</v>
      </c>
      <c r="B95" t="s">
        <v>253</v>
      </c>
      <c r="C95" t="s">
        <v>3157</v>
      </c>
      <c r="D95" t="s">
        <v>120</v>
      </c>
      <c r="E95">
        <v>103176.51606356</v>
      </c>
      <c r="F95">
        <v>8088.85</v>
      </c>
      <c r="G95">
        <v>66.037495726510102</v>
      </c>
      <c r="H95">
        <v>4.2350759018734303</v>
      </c>
      <c r="I95">
        <v>28.474839978914101</v>
      </c>
      <c r="J95">
        <v>-3.4188097171726501</v>
      </c>
      <c r="K95">
        <v>7772.2808510675604</v>
      </c>
      <c r="L95">
        <v>6555.4652598872999</v>
      </c>
      <c r="M95">
        <v>38.045082615548502</v>
      </c>
      <c r="N95">
        <v>0.836713188351212</v>
      </c>
      <c r="O95">
        <v>4.7367672784141002</v>
      </c>
      <c r="P95">
        <v>103.64421394494001</v>
      </c>
      <c r="Q95">
        <v>1.4408635972678E-2</v>
      </c>
    </row>
    <row r="96" spans="1:17" x14ac:dyDescent="0.3">
      <c r="A96" t="s">
        <v>254</v>
      </c>
      <c r="B96" t="s">
        <v>255</v>
      </c>
      <c r="C96" t="s">
        <v>3149</v>
      </c>
      <c r="D96" t="s">
        <v>51</v>
      </c>
      <c r="E96">
        <v>102721.39686915</v>
      </c>
      <c r="F96">
        <v>1022.45</v>
      </c>
      <c r="G96">
        <v>48.788989653940902</v>
      </c>
      <c r="H96">
        <v>-6.11345174196597</v>
      </c>
      <c r="I96">
        <v>-3.8747389573189301</v>
      </c>
      <c r="J96">
        <v>-3.4830899523196299</v>
      </c>
      <c r="K96">
        <v>1090.05553604071</v>
      </c>
      <c r="L96">
        <v>998.51012533896699</v>
      </c>
      <c r="M96">
        <v>23.992576507605701</v>
      </c>
      <c r="N96">
        <v>0.53919741092298401</v>
      </c>
      <c r="O96">
        <v>29.5222260257225</v>
      </c>
      <c r="P96">
        <v>80.088066930867399</v>
      </c>
      <c r="Q96">
        <v>8.7434036055139996E-2</v>
      </c>
    </row>
    <row r="97" spans="1:17" x14ac:dyDescent="0.3">
      <c r="A97" t="s">
        <v>256</v>
      </c>
      <c r="B97" t="s">
        <v>257</v>
      </c>
      <c r="C97" t="s">
        <v>3154</v>
      </c>
      <c r="D97" t="s">
        <v>258</v>
      </c>
      <c r="E97">
        <v>102342.24</v>
      </c>
      <c r="F97">
        <v>3710.1</v>
      </c>
      <c r="G97">
        <v>89.142459995433398</v>
      </c>
      <c r="H97">
        <v>-2.01613466732754</v>
      </c>
      <c r="I97">
        <v>5.7650334545187896</v>
      </c>
      <c r="J97">
        <v>-0.44846580444270101</v>
      </c>
      <c r="K97">
        <v>3745.9534779323599</v>
      </c>
      <c r="L97">
        <v>3302.4521244866</v>
      </c>
      <c r="M97">
        <v>46.904373260947203</v>
      </c>
      <c r="N97">
        <v>0.79424668676786503</v>
      </c>
      <c r="O97">
        <v>12.447103851648199</v>
      </c>
      <c r="P97">
        <v>123.627979867996</v>
      </c>
      <c r="Q97">
        <v>0.22983679336960999</v>
      </c>
    </row>
    <row r="98" spans="1:17" x14ac:dyDescent="0.3">
      <c r="A98" t="s">
        <v>259</v>
      </c>
      <c r="B98" t="s">
        <v>260</v>
      </c>
      <c r="C98" t="s">
        <v>3148</v>
      </c>
      <c r="D98" t="s">
        <v>141</v>
      </c>
      <c r="E98">
        <v>102082.58409600001</v>
      </c>
      <c r="F98">
        <v>477.3</v>
      </c>
      <c r="G98">
        <v>159.46033965691501</v>
      </c>
      <c r="H98">
        <v>-5.2888420151816398</v>
      </c>
      <c r="I98">
        <v>70.653287379056195</v>
      </c>
      <c r="J98">
        <v>3.0721827402368902</v>
      </c>
      <c r="K98">
        <v>516.39663155557605</v>
      </c>
      <c r="L98">
        <v>409.14597800501502</v>
      </c>
      <c r="M98">
        <v>48.401392926621497</v>
      </c>
      <c r="N98">
        <v>0.466822390354659</v>
      </c>
      <c r="O98">
        <v>35.554158809972698</v>
      </c>
      <c r="P98">
        <v>235.77207175518799</v>
      </c>
      <c r="Q98">
        <v>0.19828134337571399</v>
      </c>
    </row>
    <row r="99" spans="1:17" x14ac:dyDescent="0.3">
      <c r="A99" t="s">
        <v>261</v>
      </c>
      <c r="B99" t="s">
        <v>262</v>
      </c>
      <c r="C99" t="s">
        <v>3146</v>
      </c>
      <c r="D99" t="s">
        <v>263</v>
      </c>
      <c r="E99">
        <v>101492.70786540001</v>
      </c>
      <c r="F99">
        <v>384.55</v>
      </c>
      <c r="G99">
        <v>78.308688727799705</v>
      </c>
      <c r="H99">
        <v>-8.2622900441049296</v>
      </c>
      <c r="I99">
        <v>-1.33631350826797</v>
      </c>
      <c r="J99">
        <v>1.3859412821018899</v>
      </c>
      <c r="K99">
        <v>398.155994432147</v>
      </c>
      <c r="L99">
        <v>343.48183675446899</v>
      </c>
      <c r="M99">
        <v>49.134301468460102</v>
      </c>
      <c r="N99">
        <v>0.49583459740542501</v>
      </c>
      <c r="O99">
        <v>19.711350929658</v>
      </c>
      <c r="P99">
        <v>130.68386322735401</v>
      </c>
      <c r="Q99">
        <v>1.80971776851E-2</v>
      </c>
    </row>
    <row r="100" spans="1:17" x14ac:dyDescent="0.3">
      <c r="A100" t="s">
        <v>264</v>
      </c>
      <c r="B100" t="s">
        <v>265</v>
      </c>
      <c r="C100" t="s">
        <v>3147</v>
      </c>
      <c r="D100" t="s">
        <v>195</v>
      </c>
      <c r="E100">
        <v>101473.68811915501</v>
      </c>
      <c r="F100">
        <v>571.4</v>
      </c>
      <c r="G100">
        <v>-19.3442982582654</v>
      </c>
      <c r="H100">
        <v>-10.9234753021271</v>
      </c>
      <c r="I100">
        <v>0.412498513727104</v>
      </c>
      <c r="J100">
        <v>0.28448643894013198</v>
      </c>
      <c r="K100">
        <v>611.90867507565201</v>
      </c>
      <c r="L100">
        <v>589.73542074514705</v>
      </c>
      <c r="M100">
        <v>33.108584710880699</v>
      </c>
      <c r="N100">
        <v>0.92572081748115698</v>
      </c>
      <c r="O100">
        <v>17.6058802940147</v>
      </c>
      <c r="P100">
        <v>16.802943581357301</v>
      </c>
      <c r="Q100">
        <v>-7.2875456106688996E-2</v>
      </c>
    </row>
    <row r="101" spans="1:17" x14ac:dyDescent="0.3">
      <c r="A101" t="s">
        <v>266</v>
      </c>
      <c r="B101" t="s">
        <v>267</v>
      </c>
      <c r="C101" t="s">
        <v>3159</v>
      </c>
      <c r="D101" t="s">
        <v>268</v>
      </c>
      <c r="E101">
        <v>101113.135006725</v>
      </c>
      <c r="F101">
        <v>11421.8</v>
      </c>
      <c r="G101">
        <v>94.4057252676036</v>
      </c>
      <c r="H101">
        <v>5.15355216681579</v>
      </c>
      <c r="I101">
        <v>21.234565299518799</v>
      </c>
      <c r="J101">
        <v>-1.01546807998633</v>
      </c>
      <c r="K101">
        <v>11017.994314803</v>
      </c>
      <c r="L101">
        <v>9385.9994830993692</v>
      </c>
      <c r="M101">
        <v>44.905450360125599</v>
      </c>
      <c r="N101">
        <v>0.69434843092148901</v>
      </c>
      <c r="O101">
        <v>16.426482690994401</v>
      </c>
      <c r="P101">
        <v>128.62575938028499</v>
      </c>
      <c r="Q101">
        <v>0.181134161264809</v>
      </c>
    </row>
    <row r="102" spans="1:17" x14ac:dyDescent="0.3">
      <c r="A102" t="s">
        <v>269</v>
      </c>
      <c r="B102" t="s">
        <v>270</v>
      </c>
      <c r="C102" t="s">
        <v>3145</v>
      </c>
      <c r="D102" t="s">
        <v>222</v>
      </c>
      <c r="E102">
        <v>101011.67642815001</v>
      </c>
      <c r="F102">
        <v>4709.75</v>
      </c>
      <c r="G102">
        <v>38.230703322079101</v>
      </c>
      <c r="H102">
        <v>8.81763585560787</v>
      </c>
      <c r="I102">
        <v>11.8533077656807</v>
      </c>
      <c r="J102">
        <v>7.6439613139018299</v>
      </c>
      <c r="K102">
        <v>4374.1082419734903</v>
      </c>
      <c r="L102">
        <v>3898.0176683282898</v>
      </c>
      <c r="M102">
        <v>69.956411710617701</v>
      </c>
      <c r="N102">
        <v>1.4710751510192199</v>
      </c>
      <c r="O102">
        <v>3.2751207601252799</v>
      </c>
      <c r="P102">
        <v>75.044599717535107</v>
      </c>
      <c r="Q102">
        <v>6.4906707390007007E-2</v>
      </c>
    </row>
    <row r="103" spans="1:17" x14ac:dyDescent="0.3">
      <c r="A103" t="s">
        <v>271</v>
      </c>
      <c r="B103" t="s">
        <v>272</v>
      </c>
      <c r="C103" t="s">
        <v>3145</v>
      </c>
      <c r="D103" t="s">
        <v>43</v>
      </c>
      <c r="E103">
        <v>100952.718794895</v>
      </c>
      <c r="F103">
        <v>2020.95</v>
      </c>
      <c r="G103">
        <v>22.409823266708099</v>
      </c>
      <c r="H103">
        <v>-0.899939940451706</v>
      </c>
      <c r="I103">
        <v>5.1830301995834596</v>
      </c>
      <c r="J103">
        <v>-1.6506490776856599</v>
      </c>
      <c r="K103">
        <v>2088.3039563412099</v>
      </c>
      <c r="L103">
        <v>1830.20260756628</v>
      </c>
      <c r="M103">
        <v>27.1069720956372</v>
      </c>
      <c r="N103">
        <v>0.63221553504549399</v>
      </c>
      <c r="O103">
        <v>13.9018778297335</v>
      </c>
      <c r="P103">
        <v>51.694501782698403</v>
      </c>
      <c r="Q103">
        <v>1.3259347074532E-2</v>
      </c>
    </row>
    <row r="104" spans="1:17" x14ac:dyDescent="0.3">
      <c r="A104" t="s">
        <v>273</v>
      </c>
      <c r="B104" t="s">
        <v>274</v>
      </c>
      <c r="C104" t="s">
        <v>3149</v>
      </c>
      <c r="D104" t="s">
        <v>275</v>
      </c>
      <c r="E104">
        <v>100495.41031701</v>
      </c>
      <c r="F104">
        <v>6982.9</v>
      </c>
      <c r="G104">
        <v>13.9483048085349</v>
      </c>
      <c r="H104">
        <v>1.48531377774369</v>
      </c>
      <c r="I104">
        <v>1.9666716634765999</v>
      </c>
      <c r="J104">
        <v>0.82490868327253597</v>
      </c>
      <c r="K104">
        <v>6892.5280915252997</v>
      </c>
      <c r="L104">
        <v>6344.0246039410104</v>
      </c>
      <c r="M104">
        <v>46.645718089666502</v>
      </c>
      <c r="N104">
        <v>0.68531167139677895</v>
      </c>
      <c r="O104">
        <v>4.7838290681522002</v>
      </c>
      <c r="P104">
        <v>47.754972492594099</v>
      </c>
      <c r="Q104">
        <v>5.9234391267561998E-2</v>
      </c>
    </row>
    <row r="105" spans="1:17" x14ac:dyDescent="0.3">
      <c r="A105" t="s">
        <v>276</v>
      </c>
      <c r="B105" t="s">
        <v>277</v>
      </c>
      <c r="C105" t="s">
        <v>3144</v>
      </c>
      <c r="D105" t="s">
        <v>278</v>
      </c>
      <c r="E105">
        <v>99777.178949580004</v>
      </c>
      <c r="F105">
        <v>11583.6</v>
      </c>
      <c r="G105">
        <v>153.983990982081</v>
      </c>
      <c r="H105">
        <v>-4.1188689700761199</v>
      </c>
      <c r="I105">
        <v>36.9368070636609</v>
      </c>
      <c r="J105">
        <v>0.64571733432106104</v>
      </c>
      <c r="K105">
        <v>11166.590516125099</v>
      </c>
      <c r="L105">
        <v>9075.4401798784693</v>
      </c>
      <c r="M105">
        <v>50.802573455004698</v>
      </c>
      <c r="N105">
        <v>0.43058877840712101</v>
      </c>
      <c r="O105">
        <v>8.9384992575710402</v>
      </c>
      <c r="P105">
        <v>199.41066997518601</v>
      </c>
      <c r="Q105">
        <v>0.103573549394276</v>
      </c>
    </row>
    <row r="106" spans="1:17" x14ac:dyDescent="0.3">
      <c r="A106" t="s">
        <v>279</v>
      </c>
      <c r="B106" t="s">
        <v>280</v>
      </c>
      <c r="C106" t="s">
        <v>3154</v>
      </c>
      <c r="D106" t="s">
        <v>281</v>
      </c>
      <c r="E106">
        <v>99623.830224120902</v>
      </c>
      <c r="F106">
        <v>72.19</v>
      </c>
      <c r="G106">
        <v>106.899129282833</v>
      </c>
      <c r="H106">
        <v>-9.24667692320104</v>
      </c>
      <c r="I106">
        <v>62.437079350638903</v>
      </c>
      <c r="J106">
        <v>-3.12480835178506</v>
      </c>
      <c r="K106">
        <v>74.4528835877354</v>
      </c>
      <c r="L106">
        <v>57.131331137994799</v>
      </c>
      <c r="M106">
        <v>36.722384207699598</v>
      </c>
      <c r="N106">
        <v>0.76888485062700096</v>
      </c>
      <c r="O106">
        <v>19.185482753843999</v>
      </c>
      <c r="P106">
        <v>142.24832214764999</v>
      </c>
      <c r="Q106">
        <v>0.21297962748740901</v>
      </c>
    </row>
    <row r="107" spans="1:17" x14ac:dyDescent="0.3">
      <c r="A107" t="s">
        <v>282</v>
      </c>
      <c r="B107" t="s">
        <v>283</v>
      </c>
      <c r="C107" t="s">
        <v>3149</v>
      </c>
      <c r="D107" t="s">
        <v>51</v>
      </c>
      <c r="E107">
        <v>99270.468990559995</v>
      </c>
      <c r="F107">
        <v>2179.6999999999998</v>
      </c>
      <c r="G107">
        <v>56.6585472466057</v>
      </c>
      <c r="H107">
        <v>-2.16826930985316</v>
      </c>
      <c r="I107">
        <v>23.745481575300001</v>
      </c>
      <c r="J107">
        <v>0.96337120049339098</v>
      </c>
      <c r="K107">
        <v>2141.6724221494601</v>
      </c>
      <c r="L107">
        <v>1786.8930544305499</v>
      </c>
      <c r="M107">
        <v>43.352389313973703</v>
      </c>
      <c r="N107">
        <v>0.72186488545403504</v>
      </c>
      <c r="O107">
        <v>6.0696426113685504</v>
      </c>
      <c r="P107">
        <v>94.096170970614395</v>
      </c>
      <c r="Q107">
        <v>0.11823413179860599</v>
      </c>
    </row>
    <row r="108" spans="1:17" x14ac:dyDescent="0.3">
      <c r="A108" t="s">
        <v>284</v>
      </c>
      <c r="B108" t="s">
        <v>285</v>
      </c>
      <c r="C108" t="s">
        <v>3157</v>
      </c>
      <c r="D108" t="s">
        <v>286</v>
      </c>
      <c r="E108">
        <v>97832.49696171</v>
      </c>
      <c r="F108">
        <v>686.7</v>
      </c>
      <c r="G108">
        <v>39.983553855864002</v>
      </c>
      <c r="H108">
        <v>1.54178739869791</v>
      </c>
      <c r="I108">
        <v>2.7286831037088302</v>
      </c>
      <c r="J108">
        <v>-2.1935028799640701</v>
      </c>
      <c r="K108">
        <v>672.885942300848</v>
      </c>
      <c r="L108">
        <v>592.58561708833702</v>
      </c>
      <c r="M108">
        <v>44.218296337448798</v>
      </c>
      <c r="N108">
        <v>0.75291753500446001</v>
      </c>
      <c r="O108">
        <v>4.9148099606815201</v>
      </c>
      <c r="P108">
        <v>84.795479009687796</v>
      </c>
      <c r="Q108">
        <v>0.187109186822741</v>
      </c>
    </row>
    <row r="109" spans="1:17" x14ac:dyDescent="0.3">
      <c r="A109" t="s">
        <v>287</v>
      </c>
      <c r="B109" t="s">
        <v>288</v>
      </c>
      <c r="C109" t="s">
        <v>3152</v>
      </c>
      <c r="D109" t="s">
        <v>117</v>
      </c>
      <c r="E109">
        <v>94095.485874000005</v>
      </c>
      <c r="F109">
        <v>964.5</v>
      </c>
      <c r="G109">
        <v>14.774203844554499</v>
      </c>
      <c r="H109">
        <v>-9.3488505798612707</v>
      </c>
      <c r="I109">
        <v>-6.5196874891229699</v>
      </c>
      <c r="J109">
        <v>-5.92183899093303</v>
      </c>
      <c r="K109">
        <v>989.69801142443396</v>
      </c>
      <c r="L109">
        <v>914.82423172535903</v>
      </c>
      <c r="M109">
        <v>23.8007443051659</v>
      </c>
      <c r="N109">
        <v>1.3940844825787699</v>
      </c>
      <c r="O109">
        <v>13.7376879212026</v>
      </c>
      <c r="P109">
        <v>65.835625859697302</v>
      </c>
      <c r="Q109">
        <v>9.5986798314126001E-2</v>
      </c>
    </row>
    <row r="110" spans="1:17" x14ac:dyDescent="0.3">
      <c r="A110" t="s">
        <v>289</v>
      </c>
      <c r="B110" t="s">
        <v>290</v>
      </c>
      <c r="C110" t="s">
        <v>3150</v>
      </c>
      <c r="D110" t="s">
        <v>80</v>
      </c>
      <c r="E110">
        <v>93230.043760319997</v>
      </c>
      <c r="F110">
        <v>1973.65</v>
      </c>
      <c r="G110">
        <v>143.90390767629199</v>
      </c>
      <c r="H110">
        <v>7.6445586838462196</v>
      </c>
      <c r="I110">
        <v>17.594277290038001</v>
      </c>
      <c r="J110">
        <v>3.56742805689009</v>
      </c>
      <c r="K110">
        <v>1803.75475100889</v>
      </c>
      <c r="L110">
        <v>1477.6596970527801</v>
      </c>
      <c r="M110">
        <v>60.184246209970297</v>
      </c>
      <c r="N110">
        <v>0.857286599456348</v>
      </c>
      <c r="O110">
        <v>0.98041699389454995</v>
      </c>
      <c r="P110">
        <v>185.23014668689899</v>
      </c>
      <c r="Q110">
        <v>0.17130309654467299</v>
      </c>
    </row>
    <row r="111" spans="1:17" x14ac:dyDescent="0.3">
      <c r="A111" t="s">
        <v>291</v>
      </c>
      <c r="B111" t="s">
        <v>292</v>
      </c>
      <c r="C111" t="s">
        <v>3145</v>
      </c>
      <c r="D111" t="s">
        <v>34</v>
      </c>
      <c r="E111">
        <v>92974.175415000005</v>
      </c>
      <c r="F111">
        <v>104.67</v>
      </c>
      <c r="G111">
        <v>14.394191195468</v>
      </c>
      <c r="H111">
        <v>-0.64242126745037798</v>
      </c>
      <c r="I111">
        <v>-23.2950663570013</v>
      </c>
      <c r="J111">
        <v>-1.2560848173816801</v>
      </c>
      <c r="K111">
        <v>107.779308572698</v>
      </c>
      <c r="L111">
        <v>105.683074898854</v>
      </c>
      <c r="M111">
        <v>28.730960635705902</v>
      </c>
      <c r="N111">
        <v>0.68689414138045901</v>
      </c>
      <c r="O111">
        <v>23.1489443011369</v>
      </c>
      <c r="P111">
        <v>52.981584332066603</v>
      </c>
      <c r="Q111">
        <v>0.12336518347448799</v>
      </c>
    </row>
    <row r="112" spans="1:17" x14ac:dyDescent="0.3">
      <c r="A112" t="s">
        <v>293</v>
      </c>
      <c r="B112" t="s">
        <v>294</v>
      </c>
      <c r="C112" t="s">
        <v>3143</v>
      </c>
      <c r="D112" t="s">
        <v>18</v>
      </c>
      <c r="E112">
        <v>92209.188774194903</v>
      </c>
      <c r="F112">
        <v>431.6</v>
      </c>
      <c r="G112">
        <v>125.60758981509299</v>
      </c>
      <c r="H112">
        <v>8.0682284910194202</v>
      </c>
      <c r="I112">
        <v>22.6436941713993</v>
      </c>
      <c r="J112">
        <v>11.343542571058901</v>
      </c>
      <c r="K112">
        <v>405.82496017595997</v>
      </c>
      <c r="L112">
        <v>348.95580769641299</v>
      </c>
      <c r="M112">
        <v>67.915543038493894</v>
      </c>
      <c r="N112">
        <v>0.89838052657420198</v>
      </c>
      <c r="O112">
        <v>5.9198331788693004</v>
      </c>
      <c r="P112">
        <v>170.65217391304299</v>
      </c>
      <c r="Q112">
        <v>7.5667614078527998E-2</v>
      </c>
    </row>
    <row r="113" spans="1:17" x14ac:dyDescent="0.3">
      <c r="A113" t="s">
        <v>295</v>
      </c>
      <c r="B113" t="s">
        <v>296</v>
      </c>
      <c r="C113" t="s">
        <v>3147</v>
      </c>
      <c r="D113" t="s">
        <v>195</v>
      </c>
      <c r="E113">
        <v>91665.958298850004</v>
      </c>
      <c r="F113">
        <v>3395.95</v>
      </c>
      <c r="G113">
        <v>38.656086446219099</v>
      </c>
      <c r="H113">
        <v>-5.9267242185395101</v>
      </c>
      <c r="I113">
        <v>14.3045273427315</v>
      </c>
      <c r="J113">
        <v>-7.1343263290748098</v>
      </c>
      <c r="K113">
        <v>3547.88694915209</v>
      </c>
      <c r="L113">
        <v>3029.6077922514301</v>
      </c>
      <c r="M113">
        <v>19.834896819415601</v>
      </c>
      <c r="N113">
        <v>0.71861249048467901</v>
      </c>
      <c r="O113">
        <v>14.5482118405747</v>
      </c>
      <c r="P113">
        <v>69.374064837905195</v>
      </c>
      <c r="Q113">
        <v>0.11460177182718501</v>
      </c>
    </row>
    <row r="114" spans="1:17" x14ac:dyDescent="0.3">
      <c r="A114" t="s">
        <v>297</v>
      </c>
      <c r="B114" t="s">
        <v>298</v>
      </c>
      <c r="C114" t="s">
        <v>3156</v>
      </c>
      <c r="D114" t="s">
        <v>48</v>
      </c>
      <c r="E114">
        <v>91430.172768367993</v>
      </c>
      <c r="F114">
        <v>85.76</v>
      </c>
      <c r="G114">
        <v>22.025658845527801</v>
      </c>
      <c r="H114">
        <v>-7.6828274934979603</v>
      </c>
      <c r="I114">
        <v>-5.7942693735409101</v>
      </c>
      <c r="J114">
        <v>-1.92636670122567</v>
      </c>
      <c r="K114">
        <v>91.971434234748997</v>
      </c>
      <c r="L114">
        <v>85.922094886391307</v>
      </c>
      <c r="M114">
        <v>32.934017436754097</v>
      </c>
      <c r="N114">
        <v>0.77115283391179101</v>
      </c>
      <c r="O114">
        <v>20.977145522388</v>
      </c>
      <c r="P114">
        <v>64.923076923076906</v>
      </c>
      <c r="Q114">
        <v>0.110434862834432</v>
      </c>
    </row>
    <row r="115" spans="1:17" x14ac:dyDescent="0.3">
      <c r="A115" t="s">
        <v>299</v>
      </c>
      <c r="B115" t="s">
        <v>300</v>
      </c>
      <c r="C115" t="s">
        <v>3149</v>
      </c>
      <c r="D115" t="s">
        <v>275</v>
      </c>
      <c r="E115">
        <v>91113.076667425004</v>
      </c>
      <c r="F115">
        <v>937.4</v>
      </c>
      <c r="G115">
        <v>35.8599508860923</v>
      </c>
      <c r="H115">
        <v>-1.6459937157217299</v>
      </c>
      <c r="I115">
        <v>7.4786775484485304</v>
      </c>
      <c r="J115">
        <v>-1.2267217197967999</v>
      </c>
      <c r="K115">
        <v>933.50532732624004</v>
      </c>
      <c r="L115">
        <v>839.95261282551201</v>
      </c>
      <c r="M115">
        <v>41.850713732136903</v>
      </c>
      <c r="N115">
        <v>0.98639320456899204</v>
      </c>
      <c r="O115">
        <v>19.2660550458715</v>
      </c>
      <c r="P115">
        <v>74.027661746960007</v>
      </c>
      <c r="Q115">
        <v>0.121337727709738</v>
      </c>
    </row>
    <row r="116" spans="1:17" x14ac:dyDescent="0.3">
      <c r="A116" t="s">
        <v>301</v>
      </c>
      <c r="B116" t="s">
        <v>302</v>
      </c>
      <c r="C116" t="s">
        <v>3155</v>
      </c>
      <c r="D116" t="s">
        <v>303</v>
      </c>
      <c r="E116">
        <v>90537.854345575004</v>
      </c>
      <c r="F116">
        <v>15381.8</v>
      </c>
      <c r="G116">
        <v>154.582681680446</v>
      </c>
      <c r="H116">
        <v>9.9196256925514401</v>
      </c>
      <c r="I116">
        <v>92.141527168364902</v>
      </c>
      <c r="J116">
        <v>1.7867092105139699</v>
      </c>
      <c r="K116">
        <v>13601.1123486301</v>
      </c>
      <c r="L116">
        <v>10456.7965809982</v>
      </c>
      <c r="M116">
        <v>65.507930994831597</v>
      </c>
      <c r="N116">
        <v>0.70573774488586705</v>
      </c>
      <c r="O116">
        <v>0.72943348632801197</v>
      </c>
      <c r="P116">
        <v>203.02994483845501</v>
      </c>
      <c r="Q116">
        <v>0.131748984020501</v>
      </c>
    </row>
    <row r="117" spans="1:17" x14ac:dyDescent="0.3">
      <c r="A117" t="s">
        <v>304</v>
      </c>
      <c r="B117" t="s">
        <v>305</v>
      </c>
      <c r="C117" t="s">
        <v>3154</v>
      </c>
      <c r="D117" t="s">
        <v>154</v>
      </c>
      <c r="E117">
        <v>88514.050484099993</v>
      </c>
      <c r="F117">
        <v>253.85</v>
      </c>
      <c r="G117">
        <v>70.401182429574405</v>
      </c>
      <c r="H117">
        <v>-1.97641321182748</v>
      </c>
      <c r="I117">
        <v>-12.737555313509301</v>
      </c>
      <c r="J117">
        <v>-5.75783074593717</v>
      </c>
      <c r="K117">
        <v>276.59092640367601</v>
      </c>
      <c r="L117">
        <v>256.34967523329601</v>
      </c>
      <c r="M117">
        <v>30.760095508471501</v>
      </c>
      <c r="N117">
        <v>0.74053287943978696</v>
      </c>
      <c r="O117">
        <v>32.105574157967297</v>
      </c>
      <c r="P117">
        <v>123.656387665198</v>
      </c>
      <c r="Q117">
        <v>0.14643269072515699</v>
      </c>
    </row>
    <row r="118" spans="1:17" x14ac:dyDescent="0.3">
      <c r="A118" t="s">
        <v>306</v>
      </c>
      <c r="B118" t="s">
        <v>307</v>
      </c>
      <c r="C118" t="s">
        <v>3153</v>
      </c>
      <c r="D118" t="s">
        <v>77</v>
      </c>
      <c r="E118">
        <v>87478.134333480004</v>
      </c>
      <c r="F118">
        <v>24325.25</v>
      </c>
      <c r="G118">
        <v>-35.628729791712303</v>
      </c>
      <c r="H118">
        <v>-2.8301704580282201</v>
      </c>
      <c r="I118">
        <v>-13.406128121547599</v>
      </c>
      <c r="J118">
        <v>-0.92808068798422505</v>
      </c>
      <c r="K118">
        <v>25478.105012364798</v>
      </c>
      <c r="L118">
        <v>25906.020339294599</v>
      </c>
      <c r="M118">
        <v>28.136824125825498</v>
      </c>
      <c r="N118">
        <v>0.55134205538527903</v>
      </c>
      <c r="O118">
        <v>26.361496798594001</v>
      </c>
      <c r="P118">
        <v>2.6381856540084399</v>
      </c>
      <c r="Q118">
        <v>-6.6197247354632005E-2</v>
      </c>
    </row>
    <row r="119" spans="1:17" x14ac:dyDescent="0.3">
      <c r="A119" t="s">
        <v>308</v>
      </c>
      <c r="B119" t="s">
        <v>309</v>
      </c>
      <c r="C119" t="s">
        <v>3145</v>
      </c>
      <c r="D119" t="s">
        <v>310</v>
      </c>
      <c r="E119">
        <v>87266.496052300005</v>
      </c>
      <c r="F119">
        <v>83.36</v>
      </c>
      <c r="G119">
        <v>-5.1852528789430501</v>
      </c>
      <c r="H119">
        <v>-9.1114991791254294</v>
      </c>
      <c r="I119">
        <v>-14.750309444253899</v>
      </c>
      <c r="J119">
        <v>-3.1346647495154101</v>
      </c>
      <c r="K119">
        <v>88.0237836167788</v>
      </c>
      <c r="L119">
        <v>84.441653856687793</v>
      </c>
      <c r="M119">
        <v>31.078163917554399</v>
      </c>
      <c r="N119">
        <v>0.29602003459852799</v>
      </c>
      <c r="O119">
        <v>29.438579654510502</v>
      </c>
      <c r="P119">
        <v>40.100840336134397</v>
      </c>
      <c r="Q119">
        <v>4.2204549461200003E-2</v>
      </c>
    </row>
    <row r="120" spans="1:17" x14ac:dyDescent="0.3">
      <c r="A120" t="s">
        <v>311</v>
      </c>
      <c r="B120" t="s">
        <v>312</v>
      </c>
      <c r="C120" t="s">
        <v>3151</v>
      </c>
      <c r="D120" t="s">
        <v>313</v>
      </c>
      <c r="E120">
        <v>86291.108698259995</v>
      </c>
      <c r="F120">
        <v>4488.75</v>
      </c>
      <c r="G120">
        <v>23.586821811852001</v>
      </c>
      <c r="H120">
        <v>10.186642676587301</v>
      </c>
      <c r="I120">
        <v>14.6503305240874</v>
      </c>
      <c r="J120">
        <v>9.4143183986124193</v>
      </c>
      <c r="K120">
        <v>4158.2396136171601</v>
      </c>
      <c r="L120">
        <v>3879.1408065501701</v>
      </c>
      <c r="M120">
        <v>68.507892536497707</v>
      </c>
      <c r="N120">
        <v>0.81873010830307502</v>
      </c>
      <c r="O120">
        <v>4.29852408799775</v>
      </c>
      <c r="P120">
        <v>55.899973951549804</v>
      </c>
      <c r="Q120">
        <v>0.136228376097799</v>
      </c>
    </row>
    <row r="121" spans="1:17" x14ac:dyDescent="0.3">
      <c r="A121" t="s">
        <v>314</v>
      </c>
      <c r="B121" t="s">
        <v>315</v>
      </c>
      <c r="C121" t="s">
        <v>3147</v>
      </c>
      <c r="D121" t="s">
        <v>195</v>
      </c>
      <c r="E121">
        <v>86242.812779030006</v>
      </c>
      <c r="F121">
        <v>669.3</v>
      </c>
      <c r="G121">
        <v>-4.4687756170435904</v>
      </c>
      <c r="H121">
        <v>-1.9158182426955499</v>
      </c>
      <c r="I121">
        <v>19.173977071956699</v>
      </c>
      <c r="J121">
        <v>-2.2750869364631399</v>
      </c>
      <c r="K121">
        <v>676.08706682364095</v>
      </c>
      <c r="L121">
        <v>616.63315479136202</v>
      </c>
      <c r="M121">
        <v>29.1488160116633</v>
      </c>
      <c r="N121">
        <v>0.64990808132648004</v>
      </c>
      <c r="O121">
        <v>7.5526669654863303</v>
      </c>
      <c r="P121">
        <v>37.6310919185687</v>
      </c>
      <c r="Q121">
        <v>-1.6334947921021001E-2</v>
      </c>
    </row>
    <row r="122" spans="1:17" x14ac:dyDescent="0.3">
      <c r="A122" t="s">
        <v>316</v>
      </c>
      <c r="B122" t="s">
        <v>317</v>
      </c>
      <c r="C122" t="s">
        <v>3158</v>
      </c>
      <c r="D122" t="s">
        <v>133</v>
      </c>
      <c r="E122">
        <v>85759.916583040002</v>
      </c>
      <c r="F122">
        <v>3133.65</v>
      </c>
      <c r="G122">
        <v>60.635069974310298</v>
      </c>
      <c r="H122">
        <v>9.8379456038682598</v>
      </c>
      <c r="I122">
        <v>10.4944601346558</v>
      </c>
      <c r="J122">
        <v>3.2138404436171002</v>
      </c>
      <c r="K122">
        <v>3026.0364940915701</v>
      </c>
      <c r="L122">
        <v>2712.4500503075001</v>
      </c>
      <c r="M122">
        <v>51.005355030875798</v>
      </c>
      <c r="N122">
        <v>0.88152499756868696</v>
      </c>
      <c r="O122">
        <v>8.58583441035214</v>
      </c>
      <c r="P122">
        <v>102.327608471074</v>
      </c>
      <c r="Q122">
        <v>2.1345470875504001E-2</v>
      </c>
    </row>
    <row r="123" spans="1:17" x14ac:dyDescent="0.3">
      <c r="A123" t="s">
        <v>318</v>
      </c>
      <c r="B123" t="s">
        <v>319</v>
      </c>
      <c r="C123" t="s">
        <v>3154</v>
      </c>
      <c r="D123" t="s">
        <v>320</v>
      </c>
      <c r="E123">
        <v>85472.188200000004</v>
      </c>
      <c r="F123">
        <v>4526.3500000000004</v>
      </c>
      <c r="G123">
        <v>85.035228267589304</v>
      </c>
      <c r="H123">
        <v>3.0602372270084199</v>
      </c>
      <c r="I123">
        <v>96.694881001702299</v>
      </c>
      <c r="J123">
        <v>-4.5406315335862901</v>
      </c>
      <c r="K123">
        <v>4328.45181947119</v>
      </c>
      <c r="L123">
        <v>3542.2574489921499</v>
      </c>
      <c r="M123">
        <v>48.687558279548199</v>
      </c>
      <c r="N123">
        <v>1.1820252834360501</v>
      </c>
      <c r="O123">
        <v>29.4641377710517</v>
      </c>
      <c r="P123">
        <v>159.836394948335</v>
      </c>
      <c r="Q123">
        <v>0.24933194885183099</v>
      </c>
    </row>
    <row r="124" spans="1:17" x14ac:dyDescent="0.3">
      <c r="A124" t="s">
        <v>321</v>
      </c>
      <c r="B124" t="s">
        <v>322</v>
      </c>
      <c r="C124" t="s">
        <v>3143</v>
      </c>
      <c r="D124" t="s">
        <v>67</v>
      </c>
      <c r="E124">
        <v>85413.175105410002</v>
      </c>
      <c r="F124">
        <v>533.4</v>
      </c>
      <c r="G124">
        <v>117.32486642795</v>
      </c>
      <c r="H124">
        <v>-13.712275416989399</v>
      </c>
      <c r="I124">
        <v>19.659299390448101</v>
      </c>
      <c r="J124">
        <v>-8.3161708384605895</v>
      </c>
      <c r="K124">
        <v>583.795744379388</v>
      </c>
      <c r="L124">
        <v>478.38696865606198</v>
      </c>
      <c r="M124">
        <v>31.217294289168301</v>
      </c>
      <c r="N124">
        <v>0.55992390908092304</v>
      </c>
      <c r="O124">
        <v>43.963254593175797</v>
      </c>
      <c r="P124">
        <v>172.88540245566099</v>
      </c>
      <c r="Q124">
        <v>0.134105397644594</v>
      </c>
    </row>
    <row r="125" spans="1:17" x14ac:dyDescent="0.3">
      <c r="A125" t="s">
        <v>323</v>
      </c>
      <c r="B125" t="s">
        <v>324</v>
      </c>
      <c r="C125" t="s">
        <v>3150</v>
      </c>
      <c r="D125" t="s">
        <v>108</v>
      </c>
      <c r="E125">
        <v>85332.570668475004</v>
      </c>
      <c r="F125">
        <v>84.13</v>
      </c>
      <c r="G125">
        <v>35.2850015722778</v>
      </c>
      <c r="H125">
        <v>-9.1701729673867494</v>
      </c>
      <c r="I125">
        <v>-18.994269373540899</v>
      </c>
      <c r="J125">
        <v>-5.8878222542544902</v>
      </c>
      <c r="K125">
        <v>94.102798869457402</v>
      </c>
      <c r="L125">
        <v>89.593379552840105</v>
      </c>
      <c r="M125">
        <v>16.637593588087899</v>
      </c>
      <c r="N125">
        <v>0.72299693063648596</v>
      </c>
      <c r="O125">
        <v>40.734577439676698</v>
      </c>
      <c r="P125">
        <v>73.822314049586694</v>
      </c>
      <c r="Q125">
        <v>0.115165919183389</v>
      </c>
    </row>
    <row r="126" spans="1:17" x14ac:dyDescent="0.3">
      <c r="A126" t="s">
        <v>325</v>
      </c>
      <c r="B126" t="s">
        <v>326</v>
      </c>
      <c r="C126" t="s">
        <v>3149</v>
      </c>
      <c r="D126" t="s">
        <v>51</v>
      </c>
      <c r="E126">
        <v>85299.430361894905</v>
      </c>
      <c r="F126">
        <v>1472.7</v>
      </c>
      <c r="G126">
        <v>37.303473258586401</v>
      </c>
      <c r="H126">
        <v>-3.7868870709821998</v>
      </c>
      <c r="I126">
        <v>19.145703708558599</v>
      </c>
      <c r="J126">
        <v>-0.26507946929315901</v>
      </c>
      <c r="K126">
        <v>1475.82456230035</v>
      </c>
      <c r="L126">
        <v>1273.96445715147</v>
      </c>
      <c r="M126">
        <v>42.049690162635997</v>
      </c>
      <c r="N126">
        <v>0.59550192764453802</v>
      </c>
      <c r="O126">
        <v>8.10076729815985</v>
      </c>
      <c r="P126">
        <v>76.445216557838606</v>
      </c>
      <c r="Q126">
        <v>8.9671240399465002E-2</v>
      </c>
    </row>
    <row r="127" spans="1:17" x14ac:dyDescent="0.3">
      <c r="A127" t="s">
        <v>327</v>
      </c>
      <c r="B127" t="s">
        <v>328</v>
      </c>
      <c r="C127" t="s">
        <v>3145</v>
      </c>
      <c r="D127" t="s">
        <v>34</v>
      </c>
      <c r="E127">
        <v>85137.603334870902</v>
      </c>
      <c r="F127">
        <v>112.22</v>
      </c>
      <c r="G127">
        <v>-16.489991692133799</v>
      </c>
      <c r="H127">
        <v>-7.9210110636368896</v>
      </c>
      <c r="I127">
        <v>-34.271014375294698</v>
      </c>
      <c r="J127">
        <v>-1.9649390718331601</v>
      </c>
      <c r="K127">
        <v>121.639624303389</v>
      </c>
      <c r="L127">
        <v>126.814031441658</v>
      </c>
      <c r="M127">
        <v>15.6542219357531</v>
      </c>
      <c r="N127">
        <v>0.86039692051563599</v>
      </c>
      <c r="O127">
        <v>53.715915166636897</v>
      </c>
      <c r="P127">
        <v>22.9808219178082</v>
      </c>
      <c r="Q127">
        <v>9.3936475481961004E-2</v>
      </c>
    </row>
    <row r="128" spans="1:17" x14ac:dyDescent="0.3">
      <c r="A128" t="s">
        <v>329</v>
      </c>
      <c r="B128" t="s">
        <v>330</v>
      </c>
      <c r="C128" t="s">
        <v>3144</v>
      </c>
      <c r="D128" t="s">
        <v>278</v>
      </c>
      <c r="E128">
        <v>84697.816649600005</v>
      </c>
      <c r="F128">
        <v>5506.15</v>
      </c>
      <c r="G128">
        <v>66.317835791794295</v>
      </c>
      <c r="H128">
        <v>6.5137063040695802</v>
      </c>
      <c r="I128">
        <v>30.249571517221</v>
      </c>
      <c r="J128">
        <v>6.6986289434198003</v>
      </c>
      <c r="K128">
        <v>5184.7361544371897</v>
      </c>
      <c r="L128">
        <v>4365.0737173676398</v>
      </c>
      <c r="M128">
        <v>59.877104576547701</v>
      </c>
      <c r="N128">
        <v>0.93809273132895798</v>
      </c>
      <c r="O128">
        <v>3.3380855951981001</v>
      </c>
      <c r="P128">
        <v>95.748122472559103</v>
      </c>
      <c r="Q128">
        <v>0.137353878006581</v>
      </c>
    </row>
    <row r="129" spans="1:17" x14ac:dyDescent="0.3">
      <c r="A129" t="s">
        <v>331</v>
      </c>
      <c r="B129" t="s">
        <v>332</v>
      </c>
      <c r="C129" t="s">
        <v>3143</v>
      </c>
      <c r="D129" t="s">
        <v>181</v>
      </c>
      <c r="E129">
        <v>80847.039201330001</v>
      </c>
      <c r="F129">
        <v>732.6</v>
      </c>
      <c r="G129">
        <v>-2.8171439897360799</v>
      </c>
      <c r="H129">
        <v>-5.9979373047847302</v>
      </c>
      <c r="I129">
        <v>-33.376815697509798</v>
      </c>
      <c r="J129">
        <v>-2.3231190178675001</v>
      </c>
      <c r="K129">
        <v>804.09256395001103</v>
      </c>
      <c r="L129">
        <v>892.39310978667402</v>
      </c>
      <c r="M129">
        <v>24.260351769025501</v>
      </c>
      <c r="N129">
        <v>0.215717421522203</v>
      </c>
      <c r="O129">
        <v>71.9082719082719</v>
      </c>
      <c r="P129">
        <v>40.344827586206897</v>
      </c>
      <c r="Q129">
        <v>-1.9529676868865999E-2</v>
      </c>
    </row>
    <row r="130" spans="1:17" x14ac:dyDescent="0.3">
      <c r="A130" t="s">
        <v>333</v>
      </c>
      <c r="B130" t="s">
        <v>334</v>
      </c>
      <c r="C130" t="s">
        <v>3145</v>
      </c>
      <c r="D130" t="s">
        <v>54</v>
      </c>
      <c r="E130">
        <v>78504.256565595002</v>
      </c>
      <c r="F130">
        <v>1968.75</v>
      </c>
      <c r="G130">
        <v>31.057513089382901</v>
      </c>
      <c r="H130">
        <v>-1.5763390398586801</v>
      </c>
      <c r="I130">
        <v>5.9131413892784197</v>
      </c>
      <c r="J130">
        <v>0.93737121995853701</v>
      </c>
      <c r="K130">
        <v>1937.51316874555</v>
      </c>
      <c r="L130">
        <v>1722.7665487300101</v>
      </c>
      <c r="M130">
        <v>49.6291828693303</v>
      </c>
      <c r="N130">
        <v>0.66829408943753799</v>
      </c>
      <c r="O130">
        <v>5.5873015873015799</v>
      </c>
      <c r="P130">
        <v>61.9037828947368</v>
      </c>
      <c r="Q130">
        <v>4.6055074929699999E-4</v>
      </c>
    </row>
    <row r="131" spans="1:17" x14ac:dyDescent="0.3">
      <c r="A131" t="s">
        <v>335</v>
      </c>
      <c r="B131" t="s">
        <v>336</v>
      </c>
      <c r="C131" t="s">
        <v>3158</v>
      </c>
      <c r="D131" t="s">
        <v>133</v>
      </c>
      <c r="E131">
        <v>77255.774411519902</v>
      </c>
      <c r="F131">
        <v>1766.8</v>
      </c>
      <c r="G131">
        <v>114.77102841246401</v>
      </c>
      <c r="H131">
        <v>-3.5197604360787502</v>
      </c>
      <c r="I131">
        <v>30.9816096958474</v>
      </c>
      <c r="J131">
        <v>-3.12068397766329</v>
      </c>
      <c r="K131">
        <v>1810.58053820085</v>
      </c>
      <c r="L131">
        <v>1541.7689765663299</v>
      </c>
      <c r="M131">
        <v>40.200378504730097</v>
      </c>
      <c r="N131">
        <v>0.41964942708237502</v>
      </c>
      <c r="O131">
        <v>17.43264659271</v>
      </c>
      <c r="P131">
        <v>148.495077355836</v>
      </c>
      <c r="Q131">
        <v>0.169375585206751</v>
      </c>
    </row>
    <row r="132" spans="1:17" x14ac:dyDescent="0.3">
      <c r="A132" t="s">
        <v>337</v>
      </c>
      <c r="B132" t="s">
        <v>338</v>
      </c>
      <c r="C132" t="s">
        <v>3145</v>
      </c>
      <c r="D132" t="s">
        <v>120</v>
      </c>
      <c r="E132">
        <v>76432.841130529996</v>
      </c>
      <c r="F132">
        <v>1683.6</v>
      </c>
      <c r="G132">
        <v>99.987911252985199</v>
      </c>
      <c r="H132">
        <v>-6.1088152390178401</v>
      </c>
      <c r="I132">
        <v>25.630679164952198</v>
      </c>
      <c r="J132">
        <v>3.6288164273318602</v>
      </c>
      <c r="K132">
        <v>1670.02064402624</v>
      </c>
      <c r="L132">
        <v>1365.8331608485601</v>
      </c>
      <c r="M132">
        <v>48.813947982972202</v>
      </c>
      <c r="N132">
        <v>0.81943355285764696</v>
      </c>
      <c r="O132">
        <v>16.8032786885246</v>
      </c>
      <c r="P132">
        <v>154.58944503251101</v>
      </c>
      <c r="Q132">
        <v>2.3963617216813001E-2</v>
      </c>
    </row>
    <row r="133" spans="1:17" x14ac:dyDescent="0.3">
      <c r="A133" t="s">
        <v>339</v>
      </c>
      <c r="B133" t="s">
        <v>340</v>
      </c>
      <c r="C133" t="s">
        <v>3155</v>
      </c>
      <c r="D133" t="s">
        <v>89</v>
      </c>
      <c r="E133">
        <v>75078.866800644901</v>
      </c>
      <c r="F133">
        <v>718.95</v>
      </c>
      <c r="G133">
        <v>112.347175546888</v>
      </c>
      <c r="H133">
        <v>3.7458077801774898</v>
      </c>
      <c r="I133">
        <v>65.782306530972306</v>
      </c>
      <c r="J133">
        <v>1.8199733339904201</v>
      </c>
      <c r="K133">
        <v>670.85037672126202</v>
      </c>
      <c r="L133">
        <v>504.17956050307799</v>
      </c>
      <c r="M133">
        <v>49.476880499505</v>
      </c>
      <c r="N133">
        <v>1.0003072411218199</v>
      </c>
      <c r="O133">
        <v>9.3608734960706403</v>
      </c>
      <c r="P133">
        <v>170.63805759457901</v>
      </c>
      <c r="Q133">
        <v>0.24883129166906701</v>
      </c>
    </row>
    <row r="134" spans="1:17" hidden="1" x14ac:dyDescent="0.3">
      <c r="A134" t="s">
        <v>341</v>
      </c>
      <c r="B134" t="s">
        <v>342</v>
      </c>
      <c r="C134" t="s">
        <v>3146</v>
      </c>
      <c r="D134" t="s">
        <v>27</v>
      </c>
      <c r="E134">
        <v>75022.5</v>
      </c>
      <c r="F134">
        <v>1506.6</v>
      </c>
      <c r="G134">
        <v>58.897253361781601</v>
      </c>
      <c r="H134">
        <v>12.0060599290045</v>
      </c>
      <c r="I134">
        <v>42.461542420298997</v>
      </c>
      <c r="J134">
        <v>4.7153810017124602</v>
      </c>
      <c r="K134">
        <v>1333.1452583026601</v>
      </c>
      <c r="M134">
        <v>64.009455692832006</v>
      </c>
      <c r="N134">
        <v>1.2239053870835499</v>
      </c>
      <c r="O134">
        <v>4.0754015664409904</v>
      </c>
      <c r="P134">
        <v>99.549668874172099</v>
      </c>
    </row>
    <row r="135" spans="1:17" x14ac:dyDescent="0.3">
      <c r="A135" t="s">
        <v>343</v>
      </c>
      <c r="B135" t="s">
        <v>344</v>
      </c>
      <c r="C135" t="s">
        <v>3149</v>
      </c>
      <c r="D135" t="s">
        <v>51</v>
      </c>
      <c r="E135">
        <v>72013.999500000005</v>
      </c>
      <c r="F135">
        <v>6132.75</v>
      </c>
      <c r="G135">
        <v>42.463374298908903</v>
      </c>
      <c r="H135">
        <v>-1.5629851669286601</v>
      </c>
      <c r="I135">
        <v>18.868723412723899</v>
      </c>
      <c r="J135">
        <v>-1.53355390227523</v>
      </c>
      <c r="K135">
        <v>6001.1376110545598</v>
      </c>
      <c r="L135">
        <v>5322.9738069454497</v>
      </c>
      <c r="M135">
        <v>35.900974040440502</v>
      </c>
      <c r="N135">
        <v>0.75559062657953602</v>
      </c>
      <c r="O135">
        <v>5.0083567730626299</v>
      </c>
      <c r="P135">
        <v>74.724711178221895</v>
      </c>
      <c r="Q135">
        <v>4.7023088104131999E-2</v>
      </c>
    </row>
    <row r="136" spans="1:17" x14ac:dyDescent="0.3">
      <c r="A136" t="s">
        <v>345</v>
      </c>
      <c r="B136" t="s">
        <v>346</v>
      </c>
      <c r="C136" t="s">
        <v>3159</v>
      </c>
      <c r="D136" t="s">
        <v>268</v>
      </c>
      <c r="E136">
        <v>71618.279106479997</v>
      </c>
      <c r="F136">
        <v>8382.25</v>
      </c>
      <c r="G136">
        <v>5.19394283331299</v>
      </c>
      <c r="H136">
        <v>5.1008836961387001</v>
      </c>
      <c r="I136">
        <v>3.4250610477755901</v>
      </c>
      <c r="J136">
        <v>1.6380618818731101</v>
      </c>
      <c r="K136">
        <v>8084.8766168575703</v>
      </c>
      <c r="L136">
        <v>7434.7177571963402</v>
      </c>
      <c r="M136">
        <v>58.240776118996699</v>
      </c>
      <c r="N136">
        <v>0.59725469929842301</v>
      </c>
      <c r="O136">
        <v>18.5248590772167</v>
      </c>
      <c r="P136">
        <v>57.413145539906097</v>
      </c>
      <c r="Q136">
        <v>0.14466201446803401</v>
      </c>
    </row>
    <row r="137" spans="1:17" x14ac:dyDescent="0.3">
      <c r="A137" t="s">
        <v>347</v>
      </c>
      <c r="B137" t="s">
        <v>348</v>
      </c>
      <c r="C137" t="s">
        <v>3145</v>
      </c>
      <c r="D137" t="s">
        <v>349</v>
      </c>
      <c r="E137">
        <v>70393.815275999994</v>
      </c>
      <c r="F137">
        <v>740.15</v>
      </c>
      <c r="G137">
        <v>-33.725092756945301</v>
      </c>
      <c r="H137">
        <v>-4.5087079397614502</v>
      </c>
      <c r="I137">
        <v>-11.0452335608687</v>
      </c>
      <c r="J137">
        <v>0.56320096661240004</v>
      </c>
      <c r="K137">
        <v>749.92472531251497</v>
      </c>
      <c r="L137">
        <v>744.321594036737</v>
      </c>
      <c r="M137">
        <v>38.849820992816099</v>
      </c>
      <c r="N137">
        <v>0.61061281237419596</v>
      </c>
      <c r="O137">
        <v>10.437073566169</v>
      </c>
      <c r="P137">
        <v>14.2294930164364</v>
      </c>
      <c r="Q137">
        <v>-0.13671583521149799</v>
      </c>
    </row>
    <row r="138" spans="1:17" x14ac:dyDescent="0.3">
      <c r="A138" t="s">
        <v>350</v>
      </c>
      <c r="B138" t="s">
        <v>351</v>
      </c>
      <c r="C138" t="s">
        <v>3157</v>
      </c>
      <c r="D138" t="s">
        <v>120</v>
      </c>
      <c r="E138">
        <v>69740</v>
      </c>
      <c r="F138">
        <v>881</v>
      </c>
      <c r="G138">
        <v>-2.4935291204123202</v>
      </c>
      <c r="H138">
        <v>-4.1854727351215599</v>
      </c>
      <c r="I138">
        <v>-24.268754493637601</v>
      </c>
      <c r="J138">
        <v>-0.72070027259161695</v>
      </c>
      <c r="K138">
        <v>916.78002979055395</v>
      </c>
      <c r="L138">
        <v>919.85057780227999</v>
      </c>
      <c r="M138">
        <v>36.777983443992902</v>
      </c>
      <c r="N138">
        <v>0.83428292563783402</v>
      </c>
      <c r="O138">
        <v>29.2735527809307</v>
      </c>
      <c r="P138">
        <v>38.620092832979303</v>
      </c>
      <c r="Q138">
        <v>-5.3190924204267E-2</v>
      </c>
    </row>
    <row r="139" spans="1:17" x14ac:dyDescent="0.3">
      <c r="A139" t="s">
        <v>352</v>
      </c>
      <c r="B139" t="s">
        <v>353</v>
      </c>
      <c r="C139" t="s">
        <v>3158</v>
      </c>
      <c r="D139" t="s">
        <v>133</v>
      </c>
      <c r="E139">
        <v>69218.957857689995</v>
      </c>
      <c r="F139">
        <v>1931.5</v>
      </c>
      <c r="G139">
        <v>45.440100684511101</v>
      </c>
      <c r="H139">
        <v>6.9932589023073204</v>
      </c>
      <c r="I139">
        <v>25.053831258985898</v>
      </c>
      <c r="J139">
        <v>1.3398014600125601</v>
      </c>
      <c r="K139">
        <v>1839.04552225408</v>
      </c>
      <c r="L139">
        <v>1644.30675361351</v>
      </c>
      <c r="M139">
        <v>49.281171711863202</v>
      </c>
      <c r="N139">
        <v>1.4557274156525799</v>
      </c>
      <c r="O139">
        <v>6.9220812839761701</v>
      </c>
      <c r="P139">
        <v>83.759870611740098</v>
      </c>
      <c r="Q139">
        <v>9.3561510393565001E-2</v>
      </c>
    </row>
    <row r="140" spans="1:17" x14ac:dyDescent="0.3">
      <c r="A140" t="s">
        <v>354</v>
      </c>
      <c r="B140" t="s">
        <v>355</v>
      </c>
      <c r="C140" t="s">
        <v>3145</v>
      </c>
      <c r="D140" t="s">
        <v>34</v>
      </c>
      <c r="E140">
        <v>69072.312945679994</v>
      </c>
      <c r="F140">
        <v>518.65</v>
      </c>
      <c r="G140">
        <v>-1.7923279185963401</v>
      </c>
      <c r="H140">
        <v>0.877761617992454</v>
      </c>
      <c r="I140">
        <v>-11.5468366107047</v>
      </c>
      <c r="J140">
        <v>-1.3116102323861301</v>
      </c>
      <c r="K140">
        <v>532.41648644239297</v>
      </c>
      <c r="L140">
        <v>512.68326040145496</v>
      </c>
      <c r="M140">
        <v>34.983229611486699</v>
      </c>
      <c r="N140">
        <v>0.609486194874165</v>
      </c>
      <c r="O140">
        <v>21.989781162633701</v>
      </c>
      <c r="P140">
        <v>32.680992581222803</v>
      </c>
      <c r="Q140">
        <v>0.12980108243796001</v>
      </c>
    </row>
    <row r="141" spans="1:17" x14ac:dyDescent="0.3">
      <c r="A141" t="s">
        <v>356</v>
      </c>
      <c r="B141" t="s">
        <v>357</v>
      </c>
      <c r="C141" t="s">
        <v>3145</v>
      </c>
      <c r="D141" t="s">
        <v>43</v>
      </c>
      <c r="E141">
        <v>68921.604000000007</v>
      </c>
      <c r="F141">
        <v>387.65</v>
      </c>
      <c r="G141">
        <v>46.825956870110197</v>
      </c>
      <c r="H141">
        <v>1.98654013317511</v>
      </c>
      <c r="I141">
        <v>4.10284586584888</v>
      </c>
      <c r="J141">
        <v>1.8089967221052801</v>
      </c>
      <c r="K141">
        <v>392.61865249377502</v>
      </c>
      <c r="L141">
        <v>360.06743519034399</v>
      </c>
      <c r="M141">
        <v>52.503441908823604</v>
      </c>
      <c r="N141">
        <v>0.306027521657594</v>
      </c>
      <c r="O141">
        <v>20.675867406165299</v>
      </c>
      <c r="P141">
        <v>82.423529411764605</v>
      </c>
      <c r="Q141">
        <v>0.122436535672762</v>
      </c>
    </row>
    <row r="142" spans="1:17" x14ac:dyDescent="0.3">
      <c r="A142" t="s">
        <v>358</v>
      </c>
      <c r="B142" t="s">
        <v>359</v>
      </c>
      <c r="C142" t="s">
        <v>3151</v>
      </c>
      <c r="D142" t="s">
        <v>117</v>
      </c>
      <c r="E142">
        <v>68492.743653519996</v>
      </c>
      <c r="F142">
        <v>1474.75</v>
      </c>
      <c r="G142">
        <v>6.9807693697707398</v>
      </c>
      <c r="H142">
        <v>-5.9905297816981298</v>
      </c>
      <c r="I142">
        <v>11.3313081007467</v>
      </c>
      <c r="J142">
        <v>-1.53751331621703</v>
      </c>
      <c r="K142">
        <v>1542.0616683897299</v>
      </c>
      <c r="L142">
        <v>1427.6883111309201</v>
      </c>
      <c r="M142">
        <v>35.540433377084199</v>
      </c>
      <c r="N142">
        <v>0.81612355698459005</v>
      </c>
      <c r="O142">
        <v>22.359721986777402</v>
      </c>
      <c r="P142">
        <v>47.136585852539099</v>
      </c>
      <c r="Q142">
        <v>7.8930617170047998E-2</v>
      </c>
    </row>
    <row r="143" spans="1:17" x14ac:dyDescent="0.3">
      <c r="A143" t="s">
        <v>360</v>
      </c>
      <c r="B143" t="s">
        <v>361</v>
      </c>
      <c r="C143" t="s">
        <v>3159</v>
      </c>
      <c r="D143" t="s">
        <v>172</v>
      </c>
      <c r="E143">
        <v>67704.135770199995</v>
      </c>
      <c r="F143">
        <v>4560.7</v>
      </c>
      <c r="G143">
        <v>3.6475383921142601</v>
      </c>
      <c r="H143">
        <v>-2.1810597391492701</v>
      </c>
      <c r="I143">
        <v>9.7189996528410596</v>
      </c>
      <c r="J143">
        <v>-2.0929372358627498</v>
      </c>
      <c r="K143">
        <v>4491.0428724815702</v>
      </c>
      <c r="L143">
        <v>4040.7457952995401</v>
      </c>
      <c r="M143">
        <v>33.833265091082502</v>
      </c>
      <c r="N143">
        <v>0.456699061371802</v>
      </c>
      <c r="O143">
        <v>5.3358037143421004</v>
      </c>
      <c r="P143">
        <v>41.636645962732899</v>
      </c>
      <c r="Q143">
        <v>3.4208790435474E-2</v>
      </c>
    </row>
    <row r="144" spans="1:17" x14ac:dyDescent="0.3">
      <c r="A144" t="s">
        <v>362</v>
      </c>
      <c r="B144" t="s">
        <v>363</v>
      </c>
      <c r="C144" t="s">
        <v>3156</v>
      </c>
      <c r="D144" t="s">
        <v>92</v>
      </c>
      <c r="E144">
        <v>67288.875786555</v>
      </c>
      <c r="F144">
        <v>319.85000000000002</v>
      </c>
      <c r="G144">
        <v>56.319003824867401</v>
      </c>
      <c r="H144">
        <v>-0.68219264821401704</v>
      </c>
      <c r="I144">
        <v>20.4712011042391</v>
      </c>
      <c r="J144">
        <v>3.26477509526319</v>
      </c>
      <c r="K144">
        <v>324.974863781892</v>
      </c>
      <c r="L144">
        <v>279.95420704531898</v>
      </c>
      <c r="M144">
        <v>50.104210430977297</v>
      </c>
      <c r="N144">
        <v>0.82560447892437805</v>
      </c>
      <c r="O144">
        <v>12.849773331249001</v>
      </c>
      <c r="P144">
        <v>97.377352668929305</v>
      </c>
    </row>
    <row r="145" spans="1:17" x14ac:dyDescent="0.3">
      <c r="A145" t="s">
        <v>364</v>
      </c>
      <c r="B145" t="s">
        <v>365</v>
      </c>
      <c r="C145" t="s">
        <v>3159</v>
      </c>
      <c r="D145" t="s">
        <v>172</v>
      </c>
      <c r="E145">
        <v>67079.455773374997</v>
      </c>
      <c r="F145">
        <v>2325.6999999999998</v>
      </c>
      <c r="G145">
        <v>-22.813342067469101</v>
      </c>
      <c r="H145">
        <v>-5.2066021681161603</v>
      </c>
      <c r="I145">
        <v>-21.067551454214399</v>
      </c>
      <c r="J145">
        <v>-3.0575026552362199</v>
      </c>
      <c r="K145">
        <v>2421.60450306241</v>
      </c>
      <c r="L145">
        <v>2420.61654104933</v>
      </c>
      <c r="M145">
        <v>21.724317505553898</v>
      </c>
      <c r="N145">
        <v>0.75635442161993005</v>
      </c>
      <c r="O145">
        <v>15.833942468934</v>
      </c>
      <c r="P145">
        <v>11.6916796734301</v>
      </c>
      <c r="Q145">
        <v>-4.5876753105801998E-2</v>
      </c>
    </row>
    <row r="146" spans="1:17" x14ac:dyDescent="0.3">
      <c r="A146" t="s">
        <v>366</v>
      </c>
      <c r="B146" t="s">
        <v>367</v>
      </c>
      <c r="C146" t="s">
        <v>3154</v>
      </c>
      <c r="D146" t="s">
        <v>154</v>
      </c>
      <c r="E146">
        <v>66974.277643875001</v>
      </c>
      <c r="F146">
        <v>15531.55</v>
      </c>
      <c r="G146">
        <v>212.67624018872999</v>
      </c>
      <c r="H146">
        <v>22.060341029832301</v>
      </c>
      <c r="I146">
        <v>74.391340896047794</v>
      </c>
      <c r="J146">
        <v>1.1058322824603899</v>
      </c>
      <c r="K146">
        <v>13462.121004009399</v>
      </c>
      <c r="L146">
        <v>10341.054375609199</v>
      </c>
      <c r="M146">
        <v>71.101288678520405</v>
      </c>
      <c r="N146">
        <v>1.54594545959192</v>
      </c>
      <c r="O146">
        <v>6.5569759618325296</v>
      </c>
      <c r="P146">
        <v>285.35523328660503</v>
      </c>
      <c r="Q146">
        <v>0.19215613126332401</v>
      </c>
    </row>
    <row r="147" spans="1:17" x14ac:dyDescent="0.3">
      <c r="A147" t="s">
        <v>368</v>
      </c>
      <c r="B147" t="s">
        <v>369</v>
      </c>
      <c r="C147" t="s">
        <v>3154</v>
      </c>
      <c r="D147" t="s">
        <v>370</v>
      </c>
      <c r="E147">
        <v>66614.796031050006</v>
      </c>
      <c r="F147">
        <v>5060.3500000000004</v>
      </c>
      <c r="G147">
        <v>-18.847990467616501</v>
      </c>
      <c r="H147">
        <v>-0.82236501378743498</v>
      </c>
      <c r="I147">
        <v>7.5246884239250198</v>
      </c>
      <c r="J147">
        <v>-1.44446104417122</v>
      </c>
      <c r="K147">
        <v>5337.9647767656197</v>
      </c>
      <c r="L147">
        <v>4994.5074462519397</v>
      </c>
      <c r="M147">
        <v>43.235758692795002</v>
      </c>
      <c r="N147">
        <v>0.75580591237435302</v>
      </c>
      <c r="O147">
        <v>27.659154011086098</v>
      </c>
      <c r="P147">
        <v>40.526242710358197</v>
      </c>
      <c r="Q147">
        <v>9.3439633769528005E-2</v>
      </c>
    </row>
    <row r="148" spans="1:17" x14ac:dyDescent="0.3">
      <c r="A148" t="s">
        <v>371</v>
      </c>
      <c r="B148" t="s">
        <v>372</v>
      </c>
      <c r="C148" t="s">
        <v>3152</v>
      </c>
      <c r="D148" t="s">
        <v>373</v>
      </c>
      <c r="E148">
        <v>65651.432251699996</v>
      </c>
      <c r="F148">
        <v>231.44</v>
      </c>
      <c r="G148">
        <v>16.825479466995201</v>
      </c>
      <c r="H148">
        <v>6.9362142380384899</v>
      </c>
      <c r="I148">
        <v>-14.5929088293232</v>
      </c>
      <c r="J148">
        <v>-1.1833711422158799</v>
      </c>
      <c r="K148">
        <v>228.11071782303301</v>
      </c>
      <c r="L148">
        <v>221.95236514768499</v>
      </c>
      <c r="M148">
        <v>41.381461986371399</v>
      </c>
      <c r="N148">
        <v>1.22887186588102</v>
      </c>
      <c r="O148">
        <v>23.725371586588299</v>
      </c>
      <c r="P148">
        <v>55.120643431635401</v>
      </c>
      <c r="Q148">
        <v>9.6435389094129007E-2</v>
      </c>
    </row>
    <row r="149" spans="1:17" x14ac:dyDescent="0.3">
      <c r="A149" t="s">
        <v>374</v>
      </c>
      <c r="B149" t="s">
        <v>375</v>
      </c>
      <c r="C149" t="s">
        <v>3145</v>
      </c>
      <c r="D149" t="s">
        <v>24</v>
      </c>
      <c r="E149">
        <v>65514.990193400001</v>
      </c>
      <c r="F149">
        <v>21.09</v>
      </c>
      <c r="G149">
        <v>-2.6530289138608798</v>
      </c>
      <c r="H149">
        <v>-8.9631216109101093</v>
      </c>
      <c r="I149">
        <v>-24.751591549273101</v>
      </c>
      <c r="J149">
        <v>-1.8493588421438001</v>
      </c>
      <c r="K149">
        <v>22.739933613462</v>
      </c>
      <c r="L149">
        <v>22.919779129699101</v>
      </c>
      <c r="M149">
        <v>20.691332325758498</v>
      </c>
      <c r="N149">
        <v>0.59237894949868897</v>
      </c>
      <c r="O149">
        <v>55.761024182076802</v>
      </c>
      <c r="P149">
        <v>34.331210191082803</v>
      </c>
      <c r="Q149">
        <v>4.1930958718176002E-2</v>
      </c>
    </row>
    <row r="150" spans="1:17" x14ac:dyDescent="0.3">
      <c r="A150" t="s">
        <v>376</v>
      </c>
      <c r="B150" t="s">
        <v>377</v>
      </c>
      <c r="C150" t="s">
        <v>3155</v>
      </c>
      <c r="D150" t="s">
        <v>95</v>
      </c>
      <c r="E150">
        <v>65068.906474935</v>
      </c>
      <c r="F150">
        <v>556.35</v>
      </c>
      <c r="G150">
        <v>-29.1435358453341</v>
      </c>
      <c r="H150">
        <v>-7.9129595652901497</v>
      </c>
      <c r="I150">
        <v>-5.1536025776502301</v>
      </c>
      <c r="J150">
        <v>-1.66327804034696</v>
      </c>
      <c r="K150">
        <v>578.73022765333496</v>
      </c>
      <c r="L150">
        <v>555.32504392724695</v>
      </c>
      <c r="M150">
        <v>27.906913302889201</v>
      </c>
      <c r="N150">
        <v>0.66843431586399205</v>
      </c>
      <c r="O150">
        <v>13.1481980767502</v>
      </c>
      <c r="P150">
        <v>26.731207289293799</v>
      </c>
      <c r="Q150">
        <v>-6.5631752870819002E-2</v>
      </c>
    </row>
    <row r="151" spans="1:17" x14ac:dyDescent="0.3">
      <c r="A151" t="s">
        <v>378</v>
      </c>
      <c r="B151" t="s">
        <v>379</v>
      </c>
      <c r="C151" t="s">
        <v>3154</v>
      </c>
      <c r="D151" t="s">
        <v>202</v>
      </c>
      <c r="E151">
        <v>64472.197271855999</v>
      </c>
      <c r="F151">
        <v>223.28</v>
      </c>
      <c r="G151">
        <v>0.80457601335974904</v>
      </c>
      <c r="H151">
        <v>-6.58703869720126</v>
      </c>
      <c r="I151">
        <v>18.5790953878026</v>
      </c>
      <c r="J151">
        <v>-1.9199330971603501</v>
      </c>
      <c r="K151">
        <v>235.59006541031201</v>
      </c>
      <c r="L151">
        <v>216.009268888196</v>
      </c>
      <c r="M151">
        <v>26.377875700259999</v>
      </c>
      <c r="N151">
        <v>1.14168593798442</v>
      </c>
      <c r="O151">
        <v>18.528305266929401</v>
      </c>
      <c r="P151">
        <v>41.720088860679098</v>
      </c>
      <c r="Q151">
        <v>4.7873630041221998E-2</v>
      </c>
    </row>
    <row r="152" spans="1:17" x14ac:dyDescent="0.3">
      <c r="A152" t="s">
        <v>380</v>
      </c>
      <c r="B152" t="s">
        <v>381</v>
      </c>
      <c r="C152" t="s">
        <v>3146</v>
      </c>
      <c r="D152" t="s">
        <v>27</v>
      </c>
      <c r="E152">
        <v>63078.334059200002</v>
      </c>
      <c r="F152">
        <v>9.02</v>
      </c>
      <c r="G152">
        <v>-49.254026482600302</v>
      </c>
      <c r="H152">
        <v>-29.1158603380118</v>
      </c>
      <c r="I152">
        <v>-44.660936040207503</v>
      </c>
      <c r="J152">
        <v>-1.93181578675843</v>
      </c>
      <c r="K152">
        <v>11.9670291240647</v>
      </c>
      <c r="L152">
        <v>13.443421291606899</v>
      </c>
      <c r="M152">
        <v>28.060998570657201</v>
      </c>
      <c r="N152">
        <v>0.62158758911164602</v>
      </c>
      <c r="O152">
        <v>112.63858093126299</v>
      </c>
      <c r="P152">
        <v>1.80586907449209</v>
      </c>
      <c r="Q152">
        <v>-4.5070869875690001E-3</v>
      </c>
    </row>
    <row r="153" spans="1:17" x14ac:dyDescent="0.3">
      <c r="A153" t="s">
        <v>382</v>
      </c>
      <c r="B153" t="s">
        <v>383</v>
      </c>
      <c r="C153" t="s">
        <v>3147</v>
      </c>
      <c r="D153" t="s">
        <v>384</v>
      </c>
      <c r="E153">
        <v>63048.643547009997</v>
      </c>
      <c r="F153">
        <v>1765</v>
      </c>
      <c r="G153">
        <v>6.6888147937752196</v>
      </c>
      <c r="H153">
        <v>-3.94362909856661</v>
      </c>
      <c r="I153">
        <v>12.637448186427701</v>
      </c>
      <c r="J153">
        <v>0.36684719619509598</v>
      </c>
      <c r="K153">
        <v>1750.52357480405</v>
      </c>
      <c r="L153">
        <v>1603.5641188515799</v>
      </c>
      <c r="M153">
        <v>54.226063868446502</v>
      </c>
      <c r="N153">
        <v>0.61187485209203196</v>
      </c>
      <c r="O153">
        <v>12.8725212464589</v>
      </c>
      <c r="P153">
        <v>50.861147912303899</v>
      </c>
      <c r="Q153">
        <v>5.8930477336609E-2</v>
      </c>
    </row>
    <row r="154" spans="1:17" x14ac:dyDescent="0.3">
      <c r="A154" t="s">
        <v>385</v>
      </c>
      <c r="B154" t="s">
        <v>386</v>
      </c>
      <c r="C154" t="s">
        <v>3151</v>
      </c>
      <c r="D154" t="s">
        <v>190</v>
      </c>
      <c r="E154">
        <v>62684.805335149998</v>
      </c>
      <c r="F154">
        <v>4004.05</v>
      </c>
      <c r="G154">
        <v>2.9880030664692399</v>
      </c>
      <c r="H154">
        <v>5.7523304361902401</v>
      </c>
      <c r="I154">
        <v>9.9198391726280395</v>
      </c>
      <c r="J154">
        <v>4.34044548261845</v>
      </c>
      <c r="K154">
        <v>3947.8439279875602</v>
      </c>
      <c r="L154">
        <v>3751.8946100417602</v>
      </c>
      <c r="M154">
        <v>62.656858361800197</v>
      </c>
      <c r="N154">
        <v>0.75098306322413999</v>
      </c>
      <c r="O154">
        <v>23.6498045728699</v>
      </c>
      <c r="P154">
        <v>53.282673608452598</v>
      </c>
      <c r="Q154">
        <v>0.114061331429833</v>
      </c>
    </row>
    <row r="155" spans="1:17" x14ac:dyDescent="0.3">
      <c r="A155" t="s">
        <v>387</v>
      </c>
      <c r="B155" t="s">
        <v>388</v>
      </c>
      <c r="C155" t="s">
        <v>3152</v>
      </c>
      <c r="D155" t="s">
        <v>117</v>
      </c>
      <c r="E155">
        <v>62622.200417400003</v>
      </c>
      <c r="F155">
        <v>742.95</v>
      </c>
      <c r="G155">
        <v>34.012414010259199</v>
      </c>
      <c r="H155">
        <v>2.6647385458240298</v>
      </c>
      <c r="I155">
        <v>-2.9112941179474898</v>
      </c>
      <c r="J155">
        <v>0.53356075444796602</v>
      </c>
      <c r="K155">
        <v>753.32070787342002</v>
      </c>
      <c r="L155">
        <v>689.72227762628597</v>
      </c>
      <c r="M155">
        <v>50.305081490023497</v>
      </c>
      <c r="N155">
        <v>0.564076849861601</v>
      </c>
      <c r="O155">
        <v>14.1395787065078</v>
      </c>
      <c r="P155">
        <v>73.931874048928904</v>
      </c>
      <c r="Q155">
        <v>0.175949804702621</v>
      </c>
    </row>
    <row r="156" spans="1:17" x14ac:dyDescent="0.3">
      <c r="A156" t="s">
        <v>389</v>
      </c>
      <c r="B156" t="s">
        <v>390</v>
      </c>
      <c r="C156" t="s">
        <v>3155</v>
      </c>
      <c r="D156" t="s">
        <v>303</v>
      </c>
      <c r="E156">
        <v>60704.114400400002</v>
      </c>
      <c r="F156">
        <v>1865.3</v>
      </c>
      <c r="G156">
        <v>97.228607508124199</v>
      </c>
      <c r="H156">
        <v>-1.7815934816114201</v>
      </c>
      <c r="I156">
        <v>31.412326585273</v>
      </c>
      <c r="J156">
        <v>3.7409807962323001</v>
      </c>
      <c r="K156">
        <v>1764.9631478189999</v>
      </c>
      <c r="L156">
        <v>1446.6078649669</v>
      </c>
      <c r="M156">
        <v>52.474284957636797</v>
      </c>
      <c r="N156">
        <v>0.87225520525031097</v>
      </c>
      <c r="O156">
        <v>4.26741006808557</v>
      </c>
      <c r="P156">
        <v>131.22598239742101</v>
      </c>
      <c r="Q156">
        <v>4.6512892973582999E-2</v>
      </c>
    </row>
    <row r="157" spans="1:17" x14ac:dyDescent="0.3">
      <c r="A157" t="s">
        <v>391</v>
      </c>
      <c r="B157" t="s">
        <v>392</v>
      </c>
      <c r="C157" t="s">
        <v>3149</v>
      </c>
      <c r="D157" t="s">
        <v>51</v>
      </c>
      <c r="E157">
        <v>60287.882155339998</v>
      </c>
      <c r="F157">
        <v>29209.55</v>
      </c>
      <c r="G157">
        <v>3.8892273286591901</v>
      </c>
      <c r="H157">
        <v>9.1022286825825898E-3</v>
      </c>
      <c r="I157">
        <v>-0.93086682915223995</v>
      </c>
      <c r="J157">
        <v>0.36852441245951301</v>
      </c>
      <c r="K157">
        <v>28654.48344905</v>
      </c>
      <c r="L157">
        <v>27194.939614310399</v>
      </c>
      <c r="M157">
        <v>40.905992237449198</v>
      </c>
      <c r="N157">
        <v>0.73111109447800104</v>
      </c>
      <c r="O157">
        <v>4.4897987130921102</v>
      </c>
      <c r="P157">
        <v>32.770681818181799</v>
      </c>
      <c r="Q157">
        <v>2.0503170752909999E-2</v>
      </c>
    </row>
    <row r="158" spans="1:17" x14ac:dyDescent="0.3">
      <c r="A158" t="s">
        <v>393</v>
      </c>
      <c r="B158" t="s">
        <v>394</v>
      </c>
      <c r="C158" t="s">
        <v>3159</v>
      </c>
      <c r="D158" t="s">
        <v>395</v>
      </c>
      <c r="E158">
        <v>59090.612665679997</v>
      </c>
      <c r="F158">
        <v>903</v>
      </c>
      <c r="G158">
        <v>-1.93360433715756</v>
      </c>
      <c r="H158">
        <v>-5.0614856842340599</v>
      </c>
      <c r="I158">
        <v>25.354129584632801</v>
      </c>
      <c r="J158">
        <v>-1.24344790495636</v>
      </c>
      <c r="K158">
        <v>947.30249786542799</v>
      </c>
      <c r="L158">
        <v>843.82006399295199</v>
      </c>
      <c r="M158">
        <v>43.738872485277099</v>
      </c>
      <c r="N158">
        <v>0.64915897208515605</v>
      </c>
      <c r="O158">
        <v>31.4507198228128</v>
      </c>
      <c r="P158">
        <v>57.701711491442502</v>
      </c>
      <c r="Q158">
        <v>0.15095875339654999</v>
      </c>
    </row>
    <row r="159" spans="1:17" x14ac:dyDescent="0.3">
      <c r="A159" t="s">
        <v>396</v>
      </c>
      <c r="B159" t="s">
        <v>397</v>
      </c>
      <c r="C159" t="s">
        <v>3145</v>
      </c>
      <c r="D159" t="s">
        <v>141</v>
      </c>
      <c r="E159">
        <v>58515.325414325998</v>
      </c>
      <c r="F159">
        <v>216.14</v>
      </c>
      <c r="G159">
        <v>236.50195642338201</v>
      </c>
      <c r="H159">
        <v>-2.4921728418666298</v>
      </c>
      <c r="I159">
        <v>19.4850441416291</v>
      </c>
      <c r="J159">
        <v>-7.8912003322646003</v>
      </c>
      <c r="K159">
        <v>229.17851680305699</v>
      </c>
      <c r="L159">
        <v>186.21501180697999</v>
      </c>
      <c r="M159">
        <v>37.945302614241903</v>
      </c>
      <c r="N159">
        <v>0.46228008230108703</v>
      </c>
      <c r="O159">
        <v>43.4255575090219</v>
      </c>
      <c r="P159">
        <v>361.83760683760602</v>
      </c>
    </row>
    <row r="160" spans="1:17" x14ac:dyDescent="0.3">
      <c r="A160" t="s">
        <v>398</v>
      </c>
      <c r="B160" t="s">
        <v>399</v>
      </c>
      <c r="C160" t="s">
        <v>3144</v>
      </c>
      <c r="D160" t="s">
        <v>21</v>
      </c>
      <c r="E160">
        <v>58267.739277759902</v>
      </c>
      <c r="F160">
        <v>3095.75</v>
      </c>
      <c r="G160">
        <v>10.923595302417599</v>
      </c>
      <c r="H160">
        <v>0.159950343384171</v>
      </c>
      <c r="I160">
        <v>19.503751127646701</v>
      </c>
      <c r="J160">
        <v>7.1538288284873897</v>
      </c>
      <c r="K160">
        <v>2943.76434362799</v>
      </c>
      <c r="L160">
        <v>2677.2442603320601</v>
      </c>
      <c r="M160">
        <v>66.709459387110797</v>
      </c>
      <c r="N160">
        <v>1.4293879112031</v>
      </c>
      <c r="O160">
        <v>2.9734313171283202</v>
      </c>
      <c r="P160">
        <v>49.618191484220198</v>
      </c>
      <c r="Q160">
        <v>-3.8951764998754003E-2</v>
      </c>
    </row>
    <row r="161" spans="1:17" x14ac:dyDescent="0.3">
      <c r="A161" t="s">
        <v>400</v>
      </c>
      <c r="B161" t="s">
        <v>401</v>
      </c>
      <c r="C161" t="s">
        <v>3158</v>
      </c>
      <c r="D161" t="s">
        <v>133</v>
      </c>
      <c r="E161">
        <v>58042.050747119902</v>
      </c>
      <c r="F161">
        <v>1610.8</v>
      </c>
      <c r="G161">
        <v>45.342427538283303</v>
      </c>
      <c r="H161">
        <v>-5.5493588182081499</v>
      </c>
      <c r="I161">
        <v>-10.9205403048971</v>
      </c>
      <c r="J161">
        <v>-1.60381762209552</v>
      </c>
      <c r="K161">
        <v>1730.60691196894</v>
      </c>
      <c r="L161">
        <v>1566.40068458934</v>
      </c>
      <c r="M161">
        <v>38.151908563722003</v>
      </c>
      <c r="N161">
        <v>1.00868512884504</v>
      </c>
      <c r="O161">
        <v>28.4144524459895</v>
      </c>
      <c r="P161">
        <v>86.429790804664194</v>
      </c>
      <c r="Q161">
        <v>0.171297409625668</v>
      </c>
    </row>
    <row r="162" spans="1:17" x14ac:dyDescent="0.3">
      <c r="A162" t="s">
        <v>402</v>
      </c>
      <c r="B162" t="s">
        <v>403</v>
      </c>
      <c r="C162" t="s">
        <v>3145</v>
      </c>
      <c r="D162" t="s">
        <v>404</v>
      </c>
      <c r="E162">
        <v>57637.161726044898</v>
      </c>
      <c r="F162">
        <v>4274.8</v>
      </c>
      <c r="G162">
        <v>160.99483469185</v>
      </c>
      <c r="H162">
        <v>28.636263064935601</v>
      </c>
      <c r="I162">
        <v>40.714694705420598</v>
      </c>
      <c r="J162">
        <v>-0.36584707212809803</v>
      </c>
      <c r="K162">
        <v>3559.7446505176599</v>
      </c>
      <c r="L162">
        <v>2733.27326867806</v>
      </c>
      <c r="M162">
        <v>51.2423919381011</v>
      </c>
      <c r="N162">
        <v>2.2163731531586799</v>
      </c>
      <c r="O162">
        <v>16.725928698418599</v>
      </c>
      <c r="P162">
        <v>191.59618008185501</v>
      </c>
      <c r="Q162">
        <v>0.205363508665308</v>
      </c>
    </row>
    <row r="163" spans="1:17" x14ac:dyDescent="0.3">
      <c r="A163" t="s">
        <v>405</v>
      </c>
      <c r="B163" t="s">
        <v>406</v>
      </c>
      <c r="C163" t="s">
        <v>3154</v>
      </c>
      <c r="D163" t="s">
        <v>258</v>
      </c>
      <c r="E163">
        <v>57541.367340899997</v>
      </c>
      <c r="F163">
        <v>5198.6000000000004</v>
      </c>
      <c r="G163">
        <v>40.324500948157699</v>
      </c>
      <c r="H163">
        <v>-0.34882848784509801</v>
      </c>
      <c r="I163">
        <v>-3.3816014839421502</v>
      </c>
      <c r="J163">
        <v>0.920351856003507</v>
      </c>
      <c r="K163">
        <v>4950.9484705904697</v>
      </c>
      <c r="L163">
        <v>4428.2945886524903</v>
      </c>
      <c r="M163">
        <v>49.567898162858199</v>
      </c>
      <c r="N163">
        <v>0.48411068981753302</v>
      </c>
      <c r="O163">
        <v>12.3369753395144</v>
      </c>
      <c r="P163">
        <v>107.92320767923199</v>
      </c>
      <c r="Q163">
        <v>0.15427205216425099</v>
      </c>
    </row>
    <row r="164" spans="1:17" x14ac:dyDescent="0.3">
      <c r="A164" t="s">
        <v>407</v>
      </c>
      <c r="B164" t="s">
        <v>408</v>
      </c>
      <c r="C164" t="s">
        <v>3151</v>
      </c>
      <c r="D164" t="s">
        <v>409</v>
      </c>
      <c r="E164">
        <v>57429.704219250001</v>
      </c>
      <c r="F164">
        <v>2998.65</v>
      </c>
      <c r="G164">
        <v>-10.4492301417626</v>
      </c>
      <c r="H164">
        <v>-1.32739701611627</v>
      </c>
      <c r="I164">
        <v>15.4633312433331</v>
      </c>
      <c r="J164">
        <v>-2.3370283282031101</v>
      </c>
      <c r="K164">
        <v>3008.6651408951102</v>
      </c>
      <c r="L164">
        <v>2829.5074772277599</v>
      </c>
      <c r="M164">
        <v>44.441319706460398</v>
      </c>
      <c r="N164">
        <v>0.82423162453135701</v>
      </c>
      <c r="O164">
        <v>12.550647791506099</v>
      </c>
      <c r="P164">
        <v>36.687482906372402</v>
      </c>
      <c r="Q164">
        <v>-1.0963862824510001E-3</v>
      </c>
    </row>
    <row r="165" spans="1:17" x14ac:dyDescent="0.3">
      <c r="A165" t="s">
        <v>410</v>
      </c>
      <c r="B165" t="s">
        <v>411</v>
      </c>
      <c r="C165" t="s">
        <v>3145</v>
      </c>
      <c r="D165" t="s">
        <v>412</v>
      </c>
      <c r="E165">
        <v>56920.060107944897</v>
      </c>
      <c r="F165">
        <v>222.08</v>
      </c>
      <c r="G165">
        <v>-3.4482095976467901</v>
      </c>
      <c r="H165">
        <v>-0.64021688282580003</v>
      </c>
      <c r="I165">
        <v>-3.02645555824009</v>
      </c>
      <c r="J165">
        <v>-2.0314518493311602</v>
      </c>
      <c r="K165">
        <v>224.87382498200901</v>
      </c>
      <c r="L165">
        <v>210.92853070786401</v>
      </c>
      <c r="M165">
        <v>31.894672156713199</v>
      </c>
      <c r="N165">
        <v>0.63625620268521399</v>
      </c>
      <c r="O165">
        <v>11.176152737752099</v>
      </c>
      <c r="P165">
        <v>43.277419354838699</v>
      </c>
      <c r="Q165">
        <v>0.103587676331377</v>
      </c>
    </row>
    <row r="166" spans="1:17" x14ac:dyDescent="0.3">
      <c r="A166" t="s">
        <v>413</v>
      </c>
      <c r="B166" t="s">
        <v>414</v>
      </c>
      <c r="C166" t="s">
        <v>3145</v>
      </c>
      <c r="D166" t="s">
        <v>412</v>
      </c>
      <c r="E166">
        <v>55631.49321144</v>
      </c>
      <c r="F166">
        <v>1029.7</v>
      </c>
      <c r="G166">
        <v>285.120487891913</v>
      </c>
      <c r="H166">
        <v>21.469283579327101</v>
      </c>
      <c r="I166">
        <v>84.488529753829397</v>
      </c>
      <c r="J166">
        <v>19.9092633695698</v>
      </c>
      <c r="K166">
        <v>758.41737841210499</v>
      </c>
      <c r="L166">
        <v>583.25848220472994</v>
      </c>
      <c r="M166">
        <v>74.040279001606095</v>
      </c>
      <c r="N166">
        <v>2.6400439972085401</v>
      </c>
      <c r="O166">
        <v>3.33106730115566</v>
      </c>
      <c r="P166">
        <v>356.60440108641399</v>
      </c>
      <c r="Q166">
        <v>0.15479066808442399</v>
      </c>
    </row>
    <row r="167" spans="1:17" x14ac:dyDescent="0.3">
      <c r="A167" t="s">
        <v>415</v>
      </c>
      <c r="B167" t="s">
        <v>416</v>
      </c>
      <c r="C167" t="s">
        <v>3144</v>
      </c>
      <c r="D167" t="s">
        <v>278</v>
      </c>
      <c r="E167">
        <v>55487.376492750001</v>
      </c>
      <c r="F167">
        <v>5132.1000000000004</v>
      </c>
      <c r="G167">
        <v>-8.4662905446439396</v>
      </c>
      <c r="H167">
        <v>-4.2667193798138401</v>
      </c>
      <c r="I167">
        <v>-15.751204343982</v>
      </c>
      <c r="J167">
        <v>1.40241418393961</v>
      </c>
      <c r="K167">
        <v>5318.2440699933804</v>
      </c>
      <c r="L167">
        <v>5083.4627922947502</v>
      </c>
      <c r="M167">
        <v>43.713455284564901</v>
      </c>
      <c r="N167">
        <v>1.18326707372271</v>
      </c>
      <c r="O167">
        <v>16.9112059390892</v>
      </c>
      <c r="P167">
        <v>24.838238871320801</v>
      </c>
      <c r="Q167">
        <v>-7.1487734777650001E-3</v>
      </c>
    </row>
    <row r="168" spans="1:17" x14ac:dyDescent="0.3">
      <c r="A168" t="s">
        <v>417</v>
      </c>
      <c r="B168" t="s">
        <v>418</v>
      </c>
      <c r="C168" t="s">
        <v>3151</v>
      </c>
      <c r="D168" t="s">
        <v>409</v>
      </c>
      <c r="E168">
        <v>55055.019483024997</v>
      </c>
      <c r="F168">
        <v>129444.65</v>
      </c>
      <c r="G168">
        <v>-8.3200092782317405</v>
      </c>
      <c r="H168">
        <v>-2.1047118223449401</v>
      </c>
      <c r="I168">
        <v>-12.8293328062179</v>
      </c>
      <c r="J168">
        <v>-1.5091451380833401</v>
      </c>
      <c r="K168">
        <v>134357.993285351</v>
      </c>
      <c r="L168">
        <v>130131.29880343001</v>
      </c>
      <c r="M168">
        <v>25.597676807492</v>
      </c>
      <c r="N168">
        <v>0.63402212567448801</v>
      </c>
      <c r="O168">
        <v>16.995951551493199</v>
      </c>
      <c r="P168">
        <v>20.967207607278102</v>
      </c>
      <c r="Q168">
        <v>5.0400627176844001E-2</v>
      </c>
    </row>
    <row r="169" spans="1:17" x14ac:dyDescent="0.3">
      <c r="A169" t="s">
        <v>419</v>
      </c>
      <c r="B169" t="s">
        <v>420</v>
      </c>
      <c r="C169" t="s">
        <v>3151</v>
      </c>
      <c r="D169" t="s">
        <v>190</v>
      </c>
      <c r="E169">
        <v>55033.604543250003</v>
      </c>
      <c r="F169">
        <v>955.25</v>
      </c>
      <c r="G169">
        <v>34.063375399033198</v>
      </c>
      <c r="H169">
        <v>-6.73395600629821</v>
      </c>
      <c r="I169">
        <v>19.725424964770902</v>
      </c>
      <c r="J169">
        <v>-4.12371038720981</v>
      </c>
      <c r="K169">
        <v>1047.22879601621</v>
      </c>
      <c r="L169">
        <v>906.77942033611203</v>
      </c>
      <c r="M169">
        <v>27.710160027883099</v>
      </c>
      <c r="N169">
        <v>0.93206023479022404</v>
      </c>
      <c r="O169">
        <v>31.3792200994504</v>
      </c>
      <c r="P169">
        <v>74.125045570543193</v>
      </c>
      <c r="Q169">
        <v>0.107382334233365</v>
      </c>
    </row>
    <row r="170" spans="1:17" x14ac:dyDescent="0.3">
      <c r="A170" t="s">
        <v>421</v>
      </c>
      <c r="B170" t="s">
        <v>422</v>
      </c>
      <c r="C170" t="s">
        <v>3145</v>
      </c>
      <c r="D170" t="s">
        <v>34</v>
      </c>
      <c r="E170">
        <v>53933.327331936001</v>
      </c>
      <c r="F170">
        <v>45.68</v>
      </c>
      <c r="G170">
        <v>-11.718181594183299</v>
      </c>
      <c r="H170">
        <v>-5.4986285235133003</v>
      </c>
      <c r="I170">
        <v>-27.690814658321401</v>
      </c>
      <c r="J170">
        <v>-0.84959719970674397</v>
      </c>
      <c r="K170">
        <v>48.760426287654198</v>
      </c>
      <c r="L170">
        <v>49.210659534608403</v>
      </c>
      <c r="M170">
        <v>33.5542072891432</v>
      </c>
      <c r="N170">
        <v>0.54413922699182804</v>
      </c>
      <c r="O170">
        <v>54.662872154115597</v>
      </c>
      <c r="P170">
        <v>31.4532374100719</v>
      </c>
      <c r="Q170">
        <v>0.107412709783732</v>
      </c>
    </row>
    <row r="171" spans="1:17" x14ac:dyDescent="0.3">
      <c r="A171" t="s">
        <v>423</v>
      </c>
      <c r="B171" t="s">
        <v>424</v>
      </c>
      <c r="C171" t="s">
        <v>3147</v>
      </c>
      <c r="D171" t="s">
        <v>195</v>
      </c>
      <c r="E171">
        <v>53842.9474105599</v>
      </c>
      <c r="F171">
        <v>16047.8</v>
      </c>
      <c r="G171">
        <v>-33.4495310249157</v>
      </c>
      <c r="H171">
        <v>1.8348769615107099</v>
      </c>
      <c r="I171">
        <v>-13.1758952987757</v>
      </c>
      <c r="J171">
        <v>-0.91889249550095398</v>
      </c>
      <c r="K171">
        <v>16603.861742379599</v>
      </c>
      <c r="L171">
        <v>16494.831326274099</v>
      </c>
      <c r="M171">
        <v>49.645019496211098</v>
      </c>
      <c r="N171">
        <v>1.3004697348875101</v>
      </c>
      <c r="O171">
        <v>19.954137015665701</v>
      </c>
      <c r="P171">
        <v>4.5772674547421399</v>
      </c>
      <c r="Q171">
        <v>-3.6229977881097997E-2</v>
      </c>
    </row>
    <row r="172" spans="1:17" x14ac:dyDescent="0.3">
      <c r="A172" t="s">
        <v>425</v>
      </c>
      <c r="B172" t="s">
        <v>426</v>
      </c>
      <c r="C172" t="s">
        <v>3145</v>
      </c>
      <c r="D172" t="s">
        <v>54</v>
      </c>
      <c r="E172">
        <v>53302.699183124998</v>
      </c>
      <c r="F172">
        <v>5097.05</v>
      </c>
      <c r="G172">
        <v>20.244983379153201</v>
      </c>
      <c r="H172">
        <v>-0.67075052384755196</v>
      </c>
      <c r="I172">
        <v>-1.6709390979108201</v>
      </c>
      <c r="J172">
        <v>-6.2886705580372597</v>
      </c>
      <c r="K172">
        <v>4883.5524451788096</v>
      </c>
      <c r="L172">
        <v>4335.1967141947398</v>
      </c>
      <c r="M172">
        <v>29.0188033969754</v>
      </c>
      <c r="N172">
        <v>0.61872445916011898</v>
      </c>
      <c r="O172">
        <v>8.6089012271804304</v>
      </c>
      <c r="P172">
        <v>73.2099772317939</v>
      </c>
      <c r="Q172">
        <v>7.8082556326409994E-2</v>
      </c>
    </row>
    <row r="173" spans="1:17" x14ac:dyDescent="0.3">
      <c r="A173" t="s">
        <v>427</v>
      </c>
      <c r="B173" t="s">
        <v>428</v>
      </c>
      <c r="C173" t="s">
        <v>3157</v>
      </c>
      <c r="D173" t="s">
        <v>429</v>
      </c>
      <c r="E173">
        <v>53229.123321758998</v>
      </c>
      <c r="F173">
        <v>184.79</v>
      </c>
      <c r="G173">
        <v>-0.16846010102853601</v>
      </c>
      <c r="H173">
        <v>-4.9384015531279299</v>
      </c>
      <c r="I173">
        <v>-2.3746943959892999</v>
      </c>
      <c r="J173">
        <v>-2.4879406584514601</v>
      </c>
      <c r="K173">
        <v>195.79364427003301</v>
      </c>
      <c r="L173">
        <v>181.317676975056</v>
      </c>
      <c r="M173">
        <v>28.517541095533701</v>
      </c>
      <c r="N173">
        <v>0.53399620065251696</v>
      </c>
      <c r="O173">
        <v>24.3573786460306</v>
      </c>
      <c r="P173">
        <v>35.377289377289301</v>
      </c>
      <c r="Q173">
        <v>-7.9271132131851996E-2</v>
      </c>
    </row>
    <row r="174" spans="1:17" x14ac:dyDescent="0.3">
      <c r="A174" t="s">
        <v>430</v>
      </c>
      <c r="B174" t="s">
        <v>431</v>
      </c>
      <c r="C174" t="s">
        <v>3156</v>
      </c>
      <c r="D174" t="s">
        <v>432</v>
      </c>
      <c r="E174">
        <v>52941.585897719997</v>
      </c>
      <c r="F174">
        <v>872.6</v>
      </c>
      <c r="G174">
        <v>-5.0440886172791801</v>
      </c>
      <c r="H174">
        <v>-6.0775485043105002</v>
      </c>
      <c r="I174">
        <v>-18.572368167026799</v>
      </c>
      <c r="J174">
        <v>-2.0826881161173301</v>
      </c>
      <c r="K174">
        <v>930.60992768448705</v>
      </c>
      <c r="L174">
        <v>936.65628905818301</v>
      </c>
      <c r="M174">
        <v>34.019733500819399</v>
      </c>
      <c r="N174">
        <v>0.63760211253661803</v>
      </c>
      <c r="O174">
        <v>35.228054091221601</v>
      </c>
      <c r="P174">
        <v>29.812555786968101</v>
      </c>
      <c r="Q174">
        <v>1.1514131971639001E-2</v>
      </c>
    </row>
    <row r="175" spans="1:17" x14ac:dyDescent="0.3">
      <c r="A175" t="s">
        <v>433</v>
      </c>
      <c r="B175" t="s">
        <v>434</v>
      </c>
      <c r="C175" t="s">
        <v>3152</v>
      </c>
      <c r="D175" t="s">
        <v>117</v>
      </c>
      <c r="E175">
        <v>52800.504769286999</v>
      </c>
      <c r="F175">
        <v>129.03</v>
      </c>
      <c r="G175">
        <v>20.694691466117501</v>
      </c>
      <c r="H175">
        <v>-0.83141017839920595</v>
      </c>
      <c r="I175">
        <v>-23.885153351441399</v>
      </c>
      <c r="J175">
        <v>-1.5294276490227601</v>
      </c>
      <c r="K175">
        <v>134.65712081198501</v>
      </c>
      <c r="L175">
        <v>133.21162477260799</v>
      </c>
      <c r="M175">
        <v>33.349349676723797</v>
      </c>
      <c r="N175">
        <v>0.91499095623007398</v>
      </c>
      <c r="O175">
        <v>35.898628225993903</v>
      </c>
      <c r="P175">
        <v>57.738386308068399</v>
      </c>
      <c r="Q175">
        <v>-5.3501599035310002E-3</v>
      </c>
    </row>
    <row r="176" spans="1:17" x14ac:dyDescent="0.3">
      <c r="A176" t="s">
        <v>435</v>
      </c>
      <c r="B176" t="s">
        <v>436</v>
      </c>
      <c r="C176" t="s">
        <v>3143</v>
      </c>
      <c r="D176" t="s">
        <v>437</v>
      </c>
      <c r="E176">
        <v>52635.003087919999</v>
      </c>
      <c r="F176">
        <v>349.45</v>
      </c>
      <c r="G176">
        <v>25.191418695715502</v>
      </c>
      <c r="H176">
        <v>6.8403924223036396</v>
      </c>
      <c r="I176">
        <v>2.7176511562604002</v>
      </c>
      <c r="J176">
        <v>0.327568451351124</v>
      </c>
      <c r="K176">
        <v>348.27881799617398</v>
      </c>
      <c r="L176">
        <v>313.80107818037402</v>
      </c>
      <c r="M176">
        <v>50.339640182748496</v>
      </c>
      <c r="N176">
        <v>0.71270249783226003</v>
      </c>
      <c r="O176">
        <v>9.9441980254685909</v>
      </c>
      <c r="P176">
        <v>82.290036515388607</v>
      </c>
      <c r="Q176">
        <v>4.7378236408403003E-2</v>
      </c>
    </row>
    <row r="177" spans="1:17" x14ac:dyDescent="0.3">
      <c r="A177" t="s">
        <v>438</v>
      </c>
      <c r="B177" t="s">
        <v>439</v>
      </c>
      <c r="C177" t="s">
        <v>3152</v>
      </c>
      <c r="D177" t="s">
        <v>117</v>
      </c>
      <c r="E177">
        <v>52584.791126115</v>
      </c>
      <c r="F177">
        <v>997.7</v>
      </c>
      <c r="G177">
        <v>50.095496966312901</v>
      </c>
      <c r="H177">
        <v>23.181685713053898</v>
      </c>
      <c r="I177">
        <v>25.710026469639899</v>
      </c>
      <c r="J177">
        <v>1.34328533777506</v>
      </c>
      <c r="K177">
        <v>869.45241806000899</v>
      </c>
      <c r="L177">
        <v>722.60393045501803</v>
      </c>
      <c r="M177">
        <v>70.671250758194205</v>
      </c>
      <c r="N177">
        <v>1.01573693023042</v>
      </c>
      <c r="O177">
        <v>4.2397514282850501</v>
      </c>
      <c r="P177">
        <v>102.784552845528</v>
      </c>
    </row>
    <row r="178" spans="1:17" x14ac:dyDescent="0.3">
      <c r="A178" t="s">
        <v>440</v>
      </c>
      <c r="B178" t="s">
        <v>441</v>
      </c>
      <c r="C178" t="s">
        <v>3145</v>
      </c>
      <c r="D178" t="s">
        <v>24</v>
      </c>
      <c r="E178">
        <v>52486.917529305902</v>
      </c>
      <c r="F178">
        <v>71.569999999999993</v>
      </c>
      <c r="G178">
        <v>-47.656454791570702</v>
      </c>
      <c r="H178">
        <v>-9.2090374997483904E-2</v>
      </c>
      <c r="I178">
        <v>-26.3477802694247</v>
      </c>
      <c r="J178">
        <v>-1.2441929824525</v>
      </c>
      <c r="K178">
        <v>73.594186711235295</v>
      </c>
      <c r="L178">
        <v>76.977166272842595</v>
      </c>
      <c r="M178">
        <v>37.908971000819299</v>
      </c>
      <c r="N178">
        <v>0.99862705636669802</v>
      </c>
      <c r="O178">
        <v>30.082436775185101</v>
      </c>
      <c r="P178">
        <v>1.64749325379918</v>
      </c>
      <c r="Q178">
        <v>3.1919580786454002E-2</v>
      </c>
    </row>
    <row r="179" spans="1:17" x14ac:dyDescent="0.3">
      <c r="A179" t="s">
        <v>442</v>
      </c>
      <c r="B179" t="s">
        <v>443</v>
      </c>
      <c r="C179" t="s">
        <v>3147</v>
      </c>
      <c r="D179" t="s">
        <v>234</v>
      </c>
      <c r="E179">
        <v>52420.964840740002</v>
      </c>
      <c r="F179">
        <v>1976.55</v>
      </c>
      <c r="G179">
        <v>-0.25637185960685399</v>
      </c>
      <c r="H179">
        <v>-3.6779951038358001</v>
      </c>
      <c r="I179">
        <v>-5.6168416946057</v>
      </c>
      <c r="J179">
        <v>-5.0229975154763</v>
      </c>
      <c r="K179">
        <v>2062.7222856949702</v>
      </c>
      <c r="L179">
        <v>1932.0796304225601</v>
      </c>
      <c r="M179">
        <v>21.658613460772401</v>
      </c>
      <c r="N179">
        <v>0.55577431312655101</v>
      </c>
      <c r="O179">
        <v>11.5529584376818</v>
      </c>
      <c r="P179">
        <v>27.774904648005599</v>
      </c>
      <c r="Q179">
        <v>-7.4351127331779999E-3</v>
      </c>
    </row>
    <row r="180" spans="1:17" x14ac:dyDescent="0.3">
      <c r="A180" t="s">
        <v>444</v>
      </c>
      <c r="B180" t="s">
        <v>445</v>
      </c>
      <c r="C180" t="s">
        <v>3146</v>
      </c>
      <c r="D180" t="s">
        <v>27</v>
      </c>
      <c r="E180">
        <v>52156.425000000003</v>
      </c>
      <c r="F180">
        <v>1873</v>
      </c>
      <c r="G180">
        <v>-21.4826944920197</v>
      </c>
      <c r="H180">
        <v>-7.3899263559710402</v>
      </c>
      <c r="I180">
        <v>-11.974906879608501</v>
      </c>
      <c r="J180">
        <v>-5.9642354029362199</v>
      </c>
      <c r="K180">
        <v>1966.3182023888901</v>
      </c>
      <c r="L180">
        <v>1863.00093709216</v>
      </c>
      <c r="M180">
        <v>18.8810717034094</v>
      </c>
      <c r="N180">
        <v>0.782239153980403</v>
      </c>
      <c r="O180">
        <v>16.1238654564869</v>
      </c>
      <c r="P180">
        <v>21.3554490086821</v>
      </c>
      <c r="Q180">
        <v>1.7225268726858999E-2</v>
      </c>
    </row>
    <row r="181" spans="1:17" x14ac:dyDescent="0.3">
      <c r="A181" t="s">
        <v>446</v>
      </c>
      <c r="B181" t="s">
        <v>447</v>
      </c>
      <c r="C181" t="s">
        <v>3159</v>
      </c>
      <c r="D181" t="s">
        <v>448</v>
      </c>
      <c r="E181">
        <v>51415.84175</v>
      </c>
      <c r="F181">
        <v>4695.6499999999996</v>
      </c>
      <c r="G181">
        <v>42.1601743233322</v>
      </c>
      <c r="H181">
        <v>8.6825122583657208</v>
      </c>
      <c r="I181">
        <v>17.491197196791902</v>
      </c>
      <c r="J181">
        <v>0.88780712521701899</v>
      </c>
      <c r="K181">
        <v>4044.6488764512201</v>
      </c>
      <c r="L181">
        <v>3540.1100505248401</v>
      </c>
      <c r="M181">
        <v>69.855329767811298</v>
      </c>
      <c r="N181">
        <v>1.0909834471401101</v>
      </c>
      <c r="O181">
        <v>3.9462055306506998</v>
      </c>
      <c r="P181">
        <v>89.646607431340797</v>
      </c>
      <c r="Q181">
        <v>0.10097841843576599</v>
      </c>
    </row>
    <row r="182" spans="1:17" x14ac:dyDescent="0.3">
      <c r="A182" t="s">
        <v>449</v>
      </c>
      <c r="B182" t="s">
        <v>450</v>
      </c>
      <c r="C182" t="s">
        <v>3145</v>
      </c>
      <c r="D182" t="s">
        <v>34</v>
      </c>
      <c r="E182">
        <v>51191.499830503999</v>
      </c>
      <c r="F182">
        <v>59.02</v>
      </c>
      <c r="G182">
        <v>-0.77357549151108795</v>
      </c>
      <c r="H182">
        <v>0.39534646944764901</v>
      </c>
      <c r="I182">
        <v>-17.492651250563501</v>
      </c>
      <c r="J182">
        <v>4.0793925823593797</v>
      </c>
      <c r="K182">
        <v>59.264745319255297</v>
      </c>
      <c r="L182">
        <v>57.935031063702702</v>
      </c>
      <c r="M182">
        <v>61.554009324864097</v>
      </c>
      <c r="N182">
        <v>0.776910741141422</v>
      </c>
      <c r="O182">
        <v>30.294815316841699</v>
      </c>
      <c r="P182">
        <v>44.479804161566697</v>
      </c>
      <c r="Q182">
        <v>0.104679784349064</v>
      </c>
    </row>
    <row r="183" spans="1:17" x14ac:dyDescent="0.3">
      <c r="A183" t="s">
        <v>451</v>
      </c>
      <c r="B183" t="s">
        <v>452</v>
      </c>
      <c r="C183" t="s">
        <v>3145</v>
      </c>
      <c r="D183" t="s">
        <v>54</v>
      </c>
      <c r="E183">
        <v>51077.294136550001</v>
      </c>
      <c r="F183">
        <v>683.65</v>
      </c>
      <c r="G183">
        <v>-29.300701678682898</v>
      </c>
      <c r="H183">
        <v>-2.4743960264065299</v>
      </c>
      <c r="I183">
        <v>-2.92342731912135</v>
      </c>
      <c r="J183">
        <v>-1.6675819346496099</v>
      </c>
      <c r="K183">
        <v>694.24470984267498</v>
      </c>
      <c r="L183">
        <v>669.93848218294795</v>
      </c>
      <c r="M183">
        <v>30.664028474161999</v>
      </c>
      <c r="N183">
        <v>0.58266236354450496</v>
      </c>
      <c r="O183">
        <v>18.9790097271995</v>
      </c>
      <c r="P183">
        <v>23.469387755102002</v>
      </c>
      <c r="Q183">
        <v>-9.6594153628460008E-3</v>
      </c>
    </row>
    <row r="184" spans="1:17" x14ac:dyDescent="0.3">
      <c r="A184" t="s">
        <v>453</v>
      </c>
      <c r="B184" t="s">
        <v>454</v>
      </c>
      <c r="C184" t="s">
        <v>609</v>
      </c>
      <c r="D184" t="s">
        <v>455</v>
      </c>
      <c r="E184">
        <v>50709.693906749999</v>
      </c>
      <c r="F184">
        <v>45570.65</v>
      </c>
      <c r="G184">
        <v>-8.3378223850601092</v>
      </c>
      <c r="H184">
        <v>6.5772147024147003</v>
      </c>
      <c r="I184">
        <v>15.890751102962</v>
      </c>
      <c r="J184">
        <v>1.8608740211435</v>
      </c>
      <c r="K184">
        <v>42618.8803620955</v>
      </c>
      <c r="L184">
        <v>39817.963504359497</v>
      </c>
      <c r="M184">
        <v>64.391292421121307</v>
      </c>
      <c r="N184">
        <v>1.31365228428258</v>
      </c>
      <c r="O184">
        <v>2.7205010242337999</v>
      </c>
      <c r="P184">
        <v>37.800366192370397</v>
      </c>
      <c r="Q184">
        <v>-1.0592098165648E-2</v>
      </c>
    </row>
    <row r="185" spans="1:17" x14ac:dyDescent="0.3">
      <c r="A185" t="s">
        <v>456</v>
      </c>
      <c r="B185" t="s">
        <v>457</v>
      </c>
      <c r="C185" t="s">
        <v>3154</v>
      </c>
      <c r="D185" t="s">
        <v>458</v>
      </c>
      <c r="E185">
        <v>50038.496101475001</v>
      </c>
      <c r="F185">
        <v>1871.7</v>
      </c>
      <c r="G185">
        <v>-31.018513170179599</v>
      </c>
      <c r="H185">
        <v>-0.364998695364947</v>
      </c>
      <c r="I185">
        <v>-18.818315261487701</v>
      </c>
      <c r="J185">
        <v>-1.4623024939039</v>
      </c>
      <c r="K185">
        <v>1963.2261233434299</v>
      </c>
      <c r="L185">
        <v>2008.5993626381201</v>
      </c>
      <c r="M185">
        <v>24.0395566519855</v>
      </c>
      <c r="N185">
        <v>0.74439550129898202</v>
      </c>
      <c r="O185">
        <v>31.1107549286744</v>
      </c>
      <c r="P185">
        <v>7.5689655172413701</v>
      </c>
      <c r="Q185">
        <v>-7.1985668476869996E-3</v>
      </c>
    </row>
    <row r="186" spans="1:17" x14ac:dyDescent="0.3">
      <c r="A186" t="s">
        <v>459</v>
      </c>
      <c r="B186" t="s">
        <v>460</v>
      </c>
      <c r="C186" t="s">
        <v>3149</v>
      </c>
      <c r="D186" t="s">
        <v>51</v>
      </c>
      <c r="E186">
        <v>48968.110710679997</v>
      </c>
      <c r="F186">
        <v>1738.45</v>
      </c>
      <c r="G186">
        <v>91.012546570919397</v>
      </c>
      <c r="H186">
        <v>4.1513278840871903</v>
      </c>
      <c r="I186">
        <v>53.875571286854502</v>
      </c>
      <c r="J186">
        <v>-1.02076460238455</v>
      </c>
      <c r="K186">
        <v>1655.4048506812901</v>
      </c>
      <c r="L186">
        <v>1300.36021821023</v>
      </c>
      <c r="M186">
        <v>47.396641800671901</v>
      </c>
      <c r="N186">
        <v>0.76891537451387404</v>
      </c>
      <c r="O186">
        <v>5.3208317754321399</v>
      </c>
      <c r="P186">
        <v>140.749203711397</v>
      </c>
      <c r="Q186">
        <v>0.17528234740971901</v>
      </c>
    </row>
    <row r="187" spans="1:17" hidden="1" x14ac:dyDescent="0.3">
      <c r="A187" t="s">
        <v>461</v>
      </c>
      <c r="B187" t="s">
        <v>462</v>
      </c>
      <c r="C187" t="s">
        <v>3160</v>
      </c>
      <c r="D187" t="s">
        <v>108</v>
      </c>
      <c r="E187">
        <v>48868.449234879998</v>
      </c>
      <c r="F187">
        <v>1094.6500000000001</v>
      </c>
      <c r="G187">
        <v>3.9829482081188101</v>
      </c>
      <c r="H187">
        <v>-1.0170333157245399</v>
      </c>
      <c r="I187">
        <v>17.3367224111953</v>
      </c>
      <c r="J187">
        <v>-1.0040232987717901</v>
      </c>
      <c r="M187">
        <v>47.706598437617103</v>
      </c>
      <c r="O187">
        <v>15.8315443292376</v>
      </c>
      <c r="P187">
        <v>36.473008353073098</v>
      </c>
    </row>
    <row r="188" spans="1:17" x14ac:dyDescent="0.3">
      <c r="A188" t="s">
        <v>463</v>
      </c>
      <c r="B188" t="s">
        <v>464</v>
      </c>
      <c r="C188" t="s">
        <v>3144</v>
      </c>
      <c r="D188" t="s">
        <v>21</v>
      </c>
      <c r="E188">
        <v>48656.840865779901</v>
      </c>
      <c r="F188">
        <v>1786.35</v>
      </c>
      <c r="G188">
        <v>21.915225710015701</v>
      </c>
      <c r="H188">
        <v>5.3596768575043097</v>
      </c>
      <c r="I188">
        <v>14.821271553762999</v>
      </c>
      <c r="J188">
        <v>3.41775852776756</v>
      </c>
      <c r="K188">
        <v>1737.7338017259001</v>
      </c>
      <c r="L188">
        <v>1594.80757166429</v>
      </c>
      <c r="M188">
        <v>66.124747079944896</v>
      </c>
      <c r="N188">
        <v>0.71940694312157805</v>
      </c>
      <c r="O188">
        <v>7.9687631203291698</v>
      </c>
      <c r="P188">
        <v>63.705095307917802</v>
      </c>
      <c r="Q188">
        <v>0.19480022280224199</v>
      </c>
    </row>
    <row r="189" spans="1:17" x14ac:dyDescent="0.3">
      <c r="A189" t="s">
        <v>465</v>
      </c>
      <c r="B189" t="s">
        <v>466</v>
      </c>
      <c r="C189" t="s">
        <v>3154</v>
      </c>
      <c r="D189" t="s">
        <v>154</v>
      </c>
      <c r="E189">
        <v>48595.07187765</v>
      </c>
      <c r="F189">
        <v>1824.85</v>
      </c>
      <c r="G189">
        <v>344.82417434230803</v>
      </c>
      <c r="H189">
        <v>13.8190665241852</v>
      </c>
      <c r="I189">
        <v>83.755056772011599</v>
      </c>
      <c r="J189">
        <v>6.7663612186715598</v>
      </c>
      <c r="K189">
        <v>1689.9082936703301</v>
      </c>
      <c r="L189">
        <v>1302.8942310319501</v>
      </c>
      <c r="M189">
        <v>73.2511141446804</v>
      </c>
      <c r="N189">
        <v>1.2277831752445401</v>
      </c>
      <c r="O189">
        <v>7.8992793928268101</v>
      </c>
      <c r="P189">
        <v>422.87965616045801</v>
      </c>
      <c r="Q189">
        <v>0.24772643524945701</v>
      </c>
    </row>
    <row r="190" spans="1:17" x14ac:dyDescent="0.3">
      <c r="A190" t="s">
        <v>467</v>
      </c>
      <c r="B190" t="s">
        <v>468</v>
      </c>
      <c r="C190" t="s">
        <v>3144</v>
      </c>
      <c r="D190" t="s">
        <v>21</v>
      </c>
      <c r="E190">
        <v>48401.342039050003</v>
      </c>
      <c r="F190">
        <v>7210.4</v>
      </c>
      <c r="G190">
        <v>15.251689343002999</v>
      </c>
      <c r="H190">
        <v>5.8149198548136303</v>
      </c>
      <c r="I190">
        <v>25.483519714015902</v>
      </c>
      <c r="J190">
        <v>0.54557348705132802</v>
      </c>
      <c r="K190">
        <v>6774.4619307904404</v>
      </c>
      <c r="L190">
        <v>6008.5422404153596</v>
      </c>
      <c r="M190">
        <v>52.993222103620198</v>
      </c>
      <c r="N190">
        <v>0.92682000125133801</v>
      </c>
      <c r="O190">
        <v>5.1952734938422296</v>
      </c>
      <c r="P190">
        <v>68.182401306198599</v>
      </c>
      <c r="Q190">
        <v>2.3066032715364001E-2</v>
      </c>
    </row>
    <row r="191" spans="1:17" x14ac:dyDescent="0.3">
      <c r="A191" t="s">
        <v>469</v>
      </c>
      <c r="B191" t="s">
        <v>470</v>
      </c>
      <c r="C191" t="s">
        <v>3145</v>
      </c>
      <c r="D191" t="s">
        <v>34</v>
      </c>
      <c r="E191">
        <v>47657.327221287997</v>
      </c>
      <c r="F191">
        <v>104.82</v>
      </c>
      <c r="G191">
        <v>-26.367145773370101</v>
      </c>
      <c r="H191">
        <v>-4.6477849646709002</v>
      </c>
      <c r="I191">
        <v>-36.9275059482869</v>
      </c>
      <c r="J191">
        <v>-0.26052284172550699</v>
      </c>
      <c r="K191">
        <v>112.04452276731401</v>
      </c>
      <c r="L191">
        <v>117.67736697319199</v>
      </c>
      <c r="M191">
        <v>20.421199511725199</v>
      </c>
      <c r="N191">
        <v>0.58559468372113899</v>
      </c>
      <c r="O191">
        <v>50.686891814539202</v>
      </c>
      <c r="P191">
        <v>21.3194444444444</v>
      </c>
      <c r="Q191">
        <v>5.8991427503863998E-2</v>
      </c>
    </row>
    <row r="192" spans="1:17" x14ac:dyDescent="0.3">
      <c r="A192" t="s">
        <v>471</v>
      </c>
      <c r="B192" t="s">
        <v>472</v>
      </c>
      <c r="C192" t="s">
        <v>3145</v>
      </c>
      <c r="D192" t="s">
        <v>24</v>
      </c>
      <c r="E192">
        <v>47483.769572486999</v>
      </c>
      <c r="F192">
        <v>195.3</v>
      </c>
      <c r="G192">
        <v>6.9170536598205903</v>
      </c>
      <c r="H192">
        <v>7.2513723671442296</v>
      </c>
      <c r="I192">
        <v>15.3659015104551</v>
      </c>
      <c r="J192">
        <v>4.1981300676902702</v>
      </c>
      <c r="K192">
        <v>190.81541382998</v>
      </c>
      <c r="L192">
        <v>174.56250875466799</v>
      </c>
      <c r="M192">
        <v>54.536728395727998</v>
      </c>
      <c r="N192">
        <v>1.0030152802960099</v>
      </c>
      <c r="O192">
        <v>5.7808499743983601</v>
      </c>
      <c r="P192">
        <v>42.2950819672131</v>
      </c>
      <c r="Q192">
        <v>8.2215950990550998E-2</v>
      </c>
    </row>
    <row r="193" spans="1:17" x14ac:dyDescent="0.3">
      <c r="A193" t="s">
        <v>473</v>
      </c>
      <c r="B193" t="s">
        <v>474</v>
      </c>
      <c r="C193" t="s">
        <v>3159</v>
      </c>
      <c r="D193" t="s">
        <v>395</v>
      </c>
      <c r="E193">
        <v>46883.527194419999</v>
      </c>
      <c r="F193">
        <v>1621.1</v>
      </c>
      <c r="G193">
        <v>13.38991004807</v>
      </c>
      <c r="H193">
        <v>-5.2424377257022803</v>
      </c>
      <c r="I193">
        <v>31.7597265189494</v>
      </c>
      <c r="J193">
        <v>-1.6649000469428901</v>
      </c>
      <c r="K193">
        <v>1645.9266258294899</v>
      </c>
      <c r="L193">
        <v>1444.0114073438499</v>
      </c>
      <c r="M193">
        <v>36.293551693792999</v>
      </c>
      <c r="N193">
        <v>0.53735403328567899</v>
      </c>
      <c r="O193">
        <v>10.3571648880389</v>
      </c>
      <c r="P193">
        <v>59.079534860899798</v>
      </c>
      <c r="Q193">
        <v>9.5224798110702003E-2</v>
      </c>
    </row>
    <row r="194" spans="1:17" x14ac:dyDescent="0.3">
      <c r="A194" t="s">
        <v>475</v>
      </c>
      <c r="B194" t="s">
        <v>476</v>
      </c>
      <c r="C194" t="s">
        <v>3150</v>
      </c>
      <c r="D194" t="s">
        <v>108</v>
      </c>
      <c r="E194">
        <v>46725.264630750004</v>
      </c>
      <c r="F194">
        <v>122.26</v>
      </c>
      <c r="G194">
        <v>38.311889083315201</v>
      </c>
      <c r="H194">
        <v>-7.1044563986275797</v>
      </c>
      <c r="I194">
        <v>-17.441319002302102</v>
      </c>
      <c r="J194">
        <v>0.239987566978214</v>
      </c>
      <c r="K194">
        <v>128.89937911027999</v>
      </c>
      <c r="L194">
        <v>121.965938087106</v>
      </c>
      <c r="M194">
        <v>35.530487941909001</v>
      </c>
      <c r="N194">
        <v>0.51585169597044001</v>
      </c>
      <c r="O194">
        <v>39.456895141501697</v>
      </c>
      <c r="P194">
        <v>92.839116719242895</v>
      </c>
      <c r="Q194">
        <v>0.165206499769255</v>
      </c>
    </row>
    <row r="195" spans="1:17" x14ac:dyDescent="0.3">
      <c r="A195" t="s">
        <v>477</v>
      </c>
      <c r="B195" t="s">
        <v>478</v>
      </c>
      <c r="C195" t="s">
        <v>3144</v>
      </c>
      <c r="D195" t="s">
        <v>278</v>
      </c>
      <c r="E195">
        <v>45871.298143759901</v>
      </c>
      <c r="F195">
        <v>7328.7</v>
      </c>
      <c r="G195">
        <v>-30.030573245820602</v>
      </c>
      <c r="H195">
        <v>-2.3857779190742301</v>
      </c>
      <c r="I195">
        <v>-15.1915509632171</v>
      </c>
      <c r="J195">
        <v>-5.4953882732375297</v>
      </c>
      <c r="K195">
        <v>7527.2000008672503</v>
      </c>
      <c r="L195">
        <v>7458.9760176072195</v>
      </c>
      <c r="M195">
        <v>31.833966902963901</v>
      </c>
      <c r="N195">
        <v>0.66350724476470102</v>
      </c>
      <c r="O195">
        <v>25.533860029745998</v>
      </c>
      <c r="P195">
        <v>14.310893436486101</v>
      </c>
      <c r="Q195">
        <v>3.0552094394989998E-3</v>
      </c>
    </row>
    <row r="196" spans="1:17" x14ac:dyDescent="0.3">
      <c r="A196" t="s">
        <v>479</v>
      </c>
      <c r="B196" t="s">
        <v>480</v>
      </c>
      <c r="C196" t="s">
        <v>3149</v>
      </c>
      <c r="D196" t="s">
        <v>275</v>
      </c>
      <c r="E196">
        <v>45565.499022540003</v>
      </c>
      <c r="F196">
        <v>609.54999999999995</v>
      </c>
      <c r="G196">
        <v>55.200727830679597</v>
      </c>
      <c r="H196">
        <v>2.6545135529894099</v>
      </c>
      <c r="I196">
        <v>26.794745647672201</v>
      </c>
      <c r="J196">
        <v>-1.4123780061020299</v>
      </c>
      <c r="K196">
        <v>571.80336721769595</v>
      </c>
      <c r="L196">
        <v>486.09851555228499</v>
      </c>
      <c r="M196">
        <v>51.159612566643403</v>
      </c>
      <c r="N196">
        <v>0.81383881002360003</v>
      </c>
      <c r="O196">
        <v>3.1088507915675501</v>
      </c>
      <c r="P196">
        <v>94.247928616953402</v>
      </c>
      <c r="Q196">
        <v>0.116016710069052</v>
      </c>
    </row>
    <row r="197" spans="1:17" x14ac:dyDescent="0.3">
      <c r="A197" t="s">
        <v>481</v>
      </c>
      <c r="B197" t="s">
        <v>482</v>
      </c>
      <c r="C197" t="s">
        <v>3149</v>
      </c>
      <c r="D197" t="s">
        <v>51</v>
      </c>
      <c r="E197">
        <v>44912.080703909996</v>
      </c>
      <c r="F197">
        <v>2659.3</v>
      </c>
      <c r="G197">
        <v>48.853722078750302</v>
      </c>
      <c r="H197">
        <v>-2.84398429788068</v>
      </c>
      <c r="I197">
        <v>27.847295120805398</v>
      </c>
      <c r="J197">
        <v>-4.1179322784090404</v>
      </c>
      <c r="K197">
        <v>2736.3434166290499</v>
      </c>
      <c r="L197">
        <v>2416.51707793376</v>
      </c>
      <c r="M197">
        <v>37.236406674904302</v>
      </c>
      <c r="N197">
        <v>0.75879090249179304</v>
      </c>
      <c r="O197">
        <v>16.1207836648742</v>
      </c>
      <c r="P197">
        <v>92.000288798238302</v>
      </c>
      <c r="Q197">
        <v>6.9186060490681003E-2</v>
      </c>
    </row>
    <row r="198" spans="1:17" x14ac:dyDescent="0.3">
      <c r="A198" t="s">
        <v>483</v>
      </c>
      <c r="B198" t="s">
        <v>484</v>
      </c>
      <c r="C198" t="s">
        <v>3145</v>
      </c>
      <c r="D198" t="s">
        <v>222</v>
      </c>
      <c r="E198">
        <v>44807.2108741599</v>
      </c>
      <c r="F198">
        <v>703.4</v>
      </c>
      <c r="G198">
        <v>62.661764296551901</v>
      </c>
      <c r="H198">
        <v>9.3562509803333693</v>
      </c>
      <c r="I198">
        <v>14.0535044908138</v>
      </c>
      <c r="J198">
        <v>9.9346614207639998</v>
      </c>
      <c r="K198">
        <v>671.58132762411105</v>
      </c>
      <c r="L198">
        <v>588.60833152701298</v>
      </c>
      <c r="M198">
        <v>63.3906472204389</v>
      </c>
      <c r="N198">
        <v>1.4120282332308201</v>
      </c>
      <c r="O198">
        <v>6.4259311913562804</v>
      </c>
      <c r="P198">
        <v>103.884057971014</v>
      </c>
      <c r="Q198">
        <v>4.6120134240612003E-2</v>
      </c>
    </row>
    <row r="199" spans="1:17" x14ac:dyDescent="0.3">
      <c r="A199" t="s">
        <v>485</v>
      </c>
      <c r="B199" t="s">
        <v>486</v>
      </c>
      <c r="C199" t="s">
        <v>3145</v>
      </c>
      <c r="D199" t="s">
        <v>487</v>
      </c>
      <c r="E199">
        <v>44326.142663984901</v>
      </c>
      <c r="F199">
        <v>725.15</v>
      </c>
      <c r="G199">
        <v>-49.851392909388103</v>
      </c>
      <c r="H199">
        <v>6.6291255194432903</v>
      </c>
      <c r="I199">
        <v>73.659527280255702</v>
      </c>
      <c r="J199">
        <v>-5.1205303622163703</v>
      </c>
      <c r="K199">
        <v>641.88606100888501</v>
      </c>
      <c r="L199">
        <v>566.30528577797395</v>
      </c>
      <c r="M199">
        <v>45.222932222278097</v>
      </c>
      <c r="N199">
        <v>1.1956143290819701</v>
      </c>
      <c r="O199">
        <v>37.668068675446399</v>
      </c>
      <c r="P199">
        <v>133.91935483870901</v>
      </c>
      <c r="Q199">
        <v>-5.2273397747323001E-2</v>
      </c>
    </row>
    <row r="200" spans="1:17" x14ac:dyDescent="0.3">
      <c r="A200" t="s">
        <v>488</v>
      </c>
      <c r="B200" t="s">
        <v>489</v>
      </c>
      <c r="C200" t="s">
        <v>3154</v>
      </c>
      <c r="D200" t="s">
        <v>138</v>
      </c>
      <c r="E200">
        <v>43826.677981544999</v>
      </c>
      <c r="F200">
        <v>51677.45</v>
      </c>
      <c r="G200">
        <v>10.121272419046299</v>
      </c>
      <c r="H200">
        <v>1.1823141875355201</v>
      </c>
      <c r="I200">
        <v>5.03173508462719</v>
      </c>
      <c r="J200">
        <v>-1.41612017900082</v>
      </c>
      <c r="K200">
        <v>50391.6519108332</v>
      </c>
      <c r="L200">
        <v>47815.019538303997</v>
      </c>
      <c r="M200">
        <v>51.459329065158499</v>
      </c>
      <c r="N200">
        <v>0.60735587376196298</v>
      </c>
      <c r="O200">
        <v>16.0931895826903</v>
      </c>
      <c r="P200">
        <v>47.743991171517798</v>
      </c>
      <c r="Q200">
        <v>-1.5412259527642001E-2</v>
      </c>
    </row>
    <row r="201" spans="1:17" x14ac:dyDescent="0.3">
      <c r="A201" t="s">
        <v>490</v>
      </c>
      <c r="B201" t="s">
        <v>491</v>
      </c>
      <c r="C201" t="s">
        <v>3145</v>
      </c>
      <c r="D201" t="s">
        <v>141</v>
      </c>
      <c r="E201">
        <v>43465.252800000002</v>
      </c>
      <c r="F201">
        <v>215.06</v>
      </c>
      <c r="G201">
        <v>141.63949536419199</v>
      </c>
      <c r="H201">
        <v>-9.4251270231758202</v>
      </c>
      <c r="I201">
        <v>-1.67956958058025</v>
      </c>
      <c r="J201">
        <v>-2.3087255212111701</v>
      </c>
      <c r="K201">
        <v>248.310817936983</v>
      </c>
      <c r="L201">
        <v>226.15531938149201</v>
      </c>
      <c r="M201">
        <v>32.807345467929203</v>
      </c>
      <c r="N201">
        <v>0.37710712782443201</v>
      </c>
      <c r="O201">
        <v>64.465730493815599</v>
      </c>
      <c r="P201">
        <v>205.04964539007</v>
      </c>
      <c r="Q201">
        <v>0.15943957725826299</v>
      </c>
    </row>
    <row r="202" spans="1:17" x14ac:dyDescent="0.3">
      <c r="A202" t="s">
        <v>492</v>
      </c>
      <c r="B202" t="s">
        <v>493</v>
      </c>
      <c r="C202" t="s">
        <v>3154</v>
      </c>
      <c r="D202" t="s">
        <v>458</v>
      </c>
      <c r="E202">
        <v>43078.750446899998</v>
      </c>
      <c r="F202">
        <v>1576.05</v>
      </c>
      <c r="G202">
        <v>-37.083770808153403</v>
      </c>
      <c r="H202">
        <v>9.2180312022139592</v>
      </c>
      <c r="I202">
        <v>-10.095434783392999</v>
      </c>
      <c r="J202">
        <v>-0.87770416336174095</v>
      </c>
      <c r="K202">
        <v>1510.7461782484099</v>
      </c>
      <c r="L202">
        <v>1508.49067990959</v>
      </c>
      <c r="M202">
        <v>50.155572789106003</v>
      </c>
      <c r="N202">
        <v>0.97773273886698397</v>
      </c>
      <c r="O202">
        <v>13.4703848228165</v>
      </c>
      <c r="P202">
        <v>20.7701149425287</v>
      </c>
      <c r="Q202">
        <v>7.2197842771454995E-2</v>
      </c>
    </row>
    <row r="203" spans="1:17" x14ac:dyDescent="0.3">
      <c r="A203" t="s">
        <v>494</v>
      </c>
      <c r="B203" t="s">
        <v>495</v>
      </c>
      <c r="C203" t="s">
        <v>3144</v>
      </c>
      <c r="D203" t="s">
        <v>21</v>
      </c>
      <c r="E203">
        <v>42996.807494699999</v>
      </c>
      <c r="F203">
        <v>1060.0999999999999</v>
      </c>
      <c r="G203">
        <v>-45.609277392306701</v>
      </c>
      <c r="H203">
        <v>-2.4912928919731799E-2</v>
      </c>
      <c r="I203">
        <v>-11.9601974173817</v>
      </c>
      <c r="J203">
        <v>0.26248982645297297</v>
      </c>
      <c r="K203">
        <v>1059.5830145545399</v>
      </c>
      <c r="L203">
        <v>1079.64933095694</v>
      </c>
      <c r="M203">
        <v>47.412497933805398</v>
      </c>
      <c r="N203">
        <v>0.48426281983434399</v>
      </c>
      <c r="O203">
        <v>32.063012923309103</v>
      </c>
      <c r="P203">
        <v>9.2773940830842108</v>
      </c>
    </row>
    <row r="204" spans="1:17" x14ac:dyDescent="0.3">
      <c r="A204" t="s">
        <v>496</v>
      </c>
      <c r="B204" t="s">
        <v>497</v>
      </c>
      <c r="C204" t="s">
        <v>3147</v>
      </c>
      <c r="D204" t="s">
        <v>127</v>
      </c>
      <c r="E204">
        <v>42577.471099800001</v>
      </c>
      <c r="F204">
        <v>329</v>
      </c>
      <c r="G204">
        <v>-29.355119048315501</v>
      </c>
      <c r="H204">
        <v>-6.4287732254090804</v>
      </c>
      <c r="I204">
        <v>-15.10673590136</v>
      </c>
      <c r="J204">
        <v>-2.2901602022483498</v>
      </c>
      <c r="K204">
        <v>347.40721011793897</v>
      </c>
      <c r="L204">
        <v>354.70739117606399</v>
      </c>
      <c r="M204">
        <v>24.7705499602163</v>
      </c>
      <c r="N204">
        <v>0.25445321739617999</v>
      </c>
      <c r="O204">
        <v>24.7720364741641</v>
      </c>
      <c r="P204">
        <v>15.1154653603918</v>
      </c>
      <c r="Q204">
        <v>-1.5081344517968E-2</v>
      </c>
    </row>
    <row r="205" spans="1:17" x14ac:dyDescent="0.3">
      <c r="A205" t="s">
        <v>498</v>
      </c>
      <c r="B205" t="s">
        <v>499</v>
      </c>
      <c r="C205" t="s">
        <v>3153</v>
      </c>
      <c r="D205" t="s">
        <v>77</v>
      </c>
      <c r="E205">
        <v>42535.692942130001</v>
      </c>
      <c r="F205">
        <v>2285.65</v>
      </c>
      <c r="G205">
        <v>-12.8627775703117</v>
      </c>
      <c r="H205">
        <v>-7.3983410583570803</v>
      </c>
      <c r="I205">
        <v>-18.232660749991901</v>
      </c>
      <c r="J205">
        <v>-2.1328176618959098</v>
      </c>
      <c r="K205">
        <v>2411.2929486104299</v>
      </c>
      <c r="L205">
        <v>2409.3254668151299</v>
      </c>
      <c r="M205">
        <v>23.417563118703999</v>
      </c>
      <c r="N205">
        <v>0.785600077343514</v>
      </c>
      <c r="O205">
        <v>24.428499551549798</v>
      </c>
      <c r="P205">
        <v>26.769273433166902</v>
      </c>
      <c r="Q205">
        <v>-2.8181566031659999E-2</v>
      </c>
    </row>
    <row r="206" spans="1:17" x14ac:dyDescent="0.3">
      <c r="A206" t="s">
        <v>500</v>
      </c>
      <c r="B206" t="s">
        <v>501</v>
      </c>
      <c r="C206" t="s">
        <v>3154</v>
      </c>
      <c r="D206" t="s">
        <v>83</v>
      </c>
      <c r="E206">
        <v>42242.662499999999</v>
      </c>
      <c r="F206">
        <v>1129.8499999999999</v>
      </c>
      <c r="G206">
        <v>97.130174294123705</v>
      </c>
      <c r="H206">
        <v>-1.65106880904423</v>
      </c>
      <c r="I206">
        <v>11.844137344319901</v>
      </c>
      <c r="J206">
        <v>-5.5042941154882099</v>
      </c>
      <c r="K206">
        <v>1232.06865642772</v>
      </c>
      <c r="L206">
        <v>1141.1543761225</v>
      </c>
      <c r="M206">
        <v>42.521446958429003</v>
      </c>
      <c r="N206">
        <v>0.70579867808695396</v>
      </c>
      <c r="O206">
        <v>58.844094348807303</v>
      </c>
      <c r="P206">
        <v>151.07777777777699</v>
      </c>
      <c r="Q206">
        <v>0.169397189677821</v>
      </c>
    </row>
    <row r="207" spans="1:17" x14ac:dyDescent="0.3">
      <c r="A207" t="s">
        <v>502</v>
      </c>
      <c r="B207" t="s">
        <v>503</v>
      </c>
      <c r="C207" t="s">
        <v>3151</v>
      </c>
      <c r="D207" t="s">
        <v>504</v>
      </c>
      <c r="E207">
        <v>42202.5</v>
      </c>
      <c r="F207">
        <v>495.8</v>
      </c>
      <c r="G207">
        <v>59.572196078877703</v>
      </c>
      <c r="H207">
        <v>5.2960312090174204</v>
      </c>
      <c r="I207">
        <v>-2.7307310659683499</v>
      </c>
      <c r="J207">
        <v>-2.5195772552228299</v>
      </c>
      <c r="K207">
        <v>499.44108797342801</v>
      </c>
      <c r="L207">
        <v>445.28444018389899</v>
      </c>
      <c r="M207">
        <v>43.573066906340699</v>
      </c>
      <c r="N207">
        <v>1.61731836479135</v>
      </c>
      <c r="O207">
        <v>25.121016538926899</v>
      </c>
      <c r="P207">
        <v>105.130326851468</v>
      </c>
      <c r="Q207">
        <v>0.14491176950201001</v>
      </c>
    </row>
    <row r="208" spans="1:17" x14ac:dyDescent="0.3">
      <c r="A208" t="s">
        <v>505</v>
      </c>
      <c r="B208" t="s">
        <v>506</v>
      </c>
      <c r="C208" t="s">
        <v>3149</v>
      </c>
      <c r="D208" t="s">
        <v>51</v>
      </c>
      <c r="E208">
        <v>41792.695831140001</v>
      </c>
      <c r="F208">
        <v>1649.85</v>
      </c>
      <c r="G208">
        <v>44.718367331153701</v>
      </c>
      <c r="H208">
        <v>15.224899507055</v>
      </c>
      <c r="I208">
        <v>9.0089843423505194</v>
      </c>
      <c r="J208">
        <v>3.2017943046035899</v>
      </c>
      <c r="K208">
        <v>1475.41425539683</v>
      </c>
      <c r="L208">
        <v>1283.88005216274</v>
      </c>
      <c r="M208">
        <v>65.077936280460193</v>
      </c>
      <c r="N208">
        <v>1.38316579836172</v>
      </c>
      <c r="O208">
        <v>3.5639603600327399</v>
      </c>
      <c r="P208">
        <v>76.813846318722497</v>
      </c>
      <c r="Q208">
        <v>2.6135900842475E-2</v>
      </c>
    </row>
    <row r="209" spans="1:17" x14ac:dyDescent="0.3">
      <c r="A209" t="s">
        <v>507</v>
      </c>
      <c r="B209" t="s">
        <v>508</v>
      </c>
      <c r="C209" t="s">
        <v>3154</v>
      </c>
      <c r="D209" t="s">
        <v>509</v>
      </c>
      <c r="E209">
        <v>41671.675862999997</v>
      </c>
      <c r="F209">
        <v>3815.4</v>
      </c>
      <c r="G209">
        <v>-10.650977395130001</v>
      </c>
      <c r="H209">
        <v>-0.70851570028232702</v>
      </c>
      <c r="I209">
        <v>13.416730377970699</v>
      </c>
      <c r="J209">
        <v>-4.2090292696995402</v>
      </c>
      <c r="K209">
        <v>3944.0566748064898</v>
      </c>
      <c r="L209">
        <v>3606.4216522943002</v>
      </c>
      <c r="M209">
        <v>30.646590543587699</v>
      </c>
      <c r="N209">
        <v>0.82187135632001496</v>
      </c>
      <c r="O209">
        <v>15.8463070713424</v>
      </c>
      <c r="P209">
        <v>44.064340734028001</v>
      </c>
      <c r="Q209">
        <v>0.119391280969039</v>
      </c>
    </row>
    <row r="210" spans="1:17" x14ac:dyDescent="0.3">
      <c r="A210" t="s">
        <v>510</v>
      </c>
      <c r="B210" t="s">
        <v>511</v>
      </c>
      <c r="C210" t="s">
        <v>3159</v>
      </c>
      <c r="D210" t="s">
        <v>395</v>
      </c>
      <c r="E210">
        <v>41561.145082169998</v>
      </c>
      <c r="F210">
        <v>555.25</v>
      </c>
      <c r="G210">
        <v>-36.870966789896002</v>
      </c>
      <c r="H210">
        <v>-7.3003876856202599</v>
      </c>
      <c r="I210">
        <v>3.0696938371614202</v>
      </c>
      <c r="J210">
        <v>-5.1591143163553301</v>
      </c>
      <c r="K210">
        <v>582.19208807159703</v>
      </c>
      <c r="L210">
        <v>564.02529128184506</v>
      </c>
      <c r="M210">
        <v>19.583422474682699</v>
      </c>
      <c r="N210">
        <v>0.68535259370507595</v>
      </c>
      <c r="O210">
        <v>13.147230977037299</v>
      </c>
      <c r="P210">
        <v>23.9950870924519</v>
      </c>
      <c r="Q210">
        <v>-9.1893220674184997E-2</v>
      </c>
    </row>
    <row r="211" spans="1:17" x14ac:dyDescent="0.3">
      <c r="A211" t="s">
        <v>512</v>
      </c>
      <c r="B211" t="s">
        <v>513</v>
      </c>
      <c r="C211" t="s">
        <v>3154</v>
      </c>
      <c r="D211" t="s">
        <v>229</v>
      </c>
      <c r="E211">
        <v>41519.17543345</v>
      </c>
      <c r="F211">
        <v>10138.450000000001</v>
      </c>
      <c r="G211">
        <v>65.312321654582206</v>
      </c>
      <c r="H211">
        <v>4.1906115724440998</v>
      </c>
      <c r="I211">
        <v>31.723922371693298</v>
      </c>
      <c r="J211">
        <v>-1.6194378241732299</v>
      </c>
      <c r="K211">
        <v>9543.48300527641</v>
      </c>
      <c r="L211">
        <v>7909.9913470111296</v>
      </c>
      <c r="M211">
        <v>54.856034981660301</v>
      </c>
      <c r="N211">
        <v>0.72322574668680595</v>
      </c>
      <c r="O211">
        <v>8.4978473040750799</v>
      </c>
      <c r="P211">
        <v>123.036309438694</v>
      </c>
      <c r="Q211">
        <v>0.28718796930777502</v>
      </c>
    </row>
    <row r="212" spans="1:17" x14ac:dyDescent="0.3">
      <c r="A212" t="s">
        <v>514</v>
      </c>
      <c r="B212" t="s">
        <v>515</v>
      </c>
      <c r="C212" t="s">
        <v>3145</v>
      </c>
      <c r="D212" t="s">
        <v>34</v>
      </c>
      <c r="E212">
        <v>41519.013620099999</v>
      </c>
      <c r="F212">
        <v>54.3</v>
      </c>
      <c r="G212">
        <v>-9.6992788075519503</v>
      </c>
      <c r="H212">
        <v>-7.8503707371752496</v>
      </c>
      <c r="I212">
        <v>-24.485711916328199</v>
      </c>
      <c r="J212">
        <v>-1.95682001179046E-2</v>
      </c>
      <c r="K212">
        <v>59.179792303936999</v>
      </c>
      <c r="L212">
        <v>58.460891088090598</v>
      </c>
      <c r="M212">
        <v>27.850849426820201</v>
      </c>
      <c r="N212">
        <v>1.28692124590622</v>
      </c>
      <c r="O212">
        <v>35.3591160220994</v>
      </c>
      <c r="P212">
        <v>40.491591203104697</v>
      </c>
      <c r="Q212">
        <v>0.11061698725038301</v>
      </c>
    </row>
    <row r="213" spans="1:17" x14ac:dyDescent="0.3">
      <c r="A213" t="s">
        <v>516</v>
      </c>
      <c r="B213" t="s">
        <v>517</v>
      </c>
      <c r="C213" t="s">
        <v>3155</v>
      </c>
      <c r="D213" t="s">
        <v>303</v>
      </c>
      <c r="E213">
        <v>41517.737992959999</v>
      </c>
      <c r="F213">
        <v>2022.4</v>
      </c>
      <c r="G213">
        <v>87.809842800255495</v>
      </c>
      <c r="H213">
        <v>8.1717830118121206</v>
      </c>
      <c r="I213">
        <v>30.959036911603899</v>
      </c>
      <c r="J213">
        <v>-1.06100777770748</v>
      </c>
      <c r="K213">
        <v>1894.4095796607901</v>
      </c>
      <c r="L213">
        <v>1555.32394756132</v>
      </c>
      <c r="M213">
        <v>51.802786743633597</v>
      </c>
      <c r="N213">
        <v>0.93731334835172497</v>
      </c>
      <c r="O213">
        <v>8.7593947784810204</v>
      </c>
      <c r="P213">
        <v>148.45208845208799</v>
      </c>
      <c r="Q213">
        <v>0.196350017437008</v>
      </c>
    </row>
    <row r="214" spans="1:17" x14ac:dyDescent="0.3">
      <c r="A214" t="s">
        <v>518</v>
      </c>
      <c r="B214" t="s">
        <v>519</v>
      </c>
      <c r="C214" t="s">
        <v>3145</v>
      </c>
      <c r="D214" t="s">
        <v>54</v>
      </c>
      <c r="E214">
        <v>41480.903414232002</v>
      </c>
      <c r="F214">
        <v>166.64</v>
      </c>
      <c r="G214">
        <v>-4.7573832336769604</v>
      </c>
      <c r="H214">
        <v>-3.13824688147945</v>
      </c>
      <c r="I214">
        <v>-9.6836680096227692</v>
      </c>
      <c r="J214">
        <v>-9.0547235086526207E-2</v>
      </c>
      <c r="K214">
        <v>173.102960180986</v>
      </c>
      <c r="L214">
        <v>164.96706414813201</v>
      </c>
      <c r="M214">
        <v>35.973769370860303</v>
      </c>
      <c r="N214">
        <v>1.1917618129877401</v>
      </c>
      <c r="O214">
        <v>16.568650984157401</v>
      </c>
      <c r="P214">
        <v>31.627172195892499</v>
      </c>
      <c r="Q214">
        <v>8.9243418134401994E-2</v>
      </c>
    </row>
    <row r="215" spans="1:17" x14ac:dyDescent="0.3">
      <c r="A215" t="s">
        <v>520</v>
      </c>
      <c r="B215" t="s">
        <v>521</v>
      </c>
      <c r="C215" t="s">
        <v>3152</v>
      </c>
      <c r="D215" t="s">
        <v>166</v>
      </c>
      <c r="E215">
        <v>41355.437947879</v>
      </c>
      <c r="F215">
        <v>232.12</v>
      </c>
      <c r="G215">
        <v>109.30677875840701</v>
      </c>
      <c r="H215">
        <v>23.605543636835499</v>
      </c>
      <c r="I215">
        <v>15.001319267209</v>
      </c>
      <c r="J215">
        <v>4.9286702258010804</v>
      </c>
      <c r="K215">
        <v>199.35441838560999</v>
      </c>
      <c r="L215">
        <v>172.507021666394</v>
      </c>
      <c r="M215">
        <v>66.011529309408303</v>
      </c>
      <c r="N215">
        <v>1.3054739665802899</v>
      </c>
      <c r="O215">
        <v>0.29295192141995902</v>
      </c>
      <c r="P215">
        <v>161.98645598194099</v>
      </c>
      <c r="Q215">
        <v>9.1015616296218002E-2</v>
      </c>
    </row>
    <row r="216" spans="1:17" x14ac:dyDescent="0.3">
      <c r="A216" t="s">
        <v>522</v>
      </c>
      <c r="B216" t="s">
        <v>523</v>
      </c>
      <c r="C216" t="s">
        <v>3154</v>
      </c>
      <c r="D216" t="s">
        <v>320</v>
      </c>
      <c r="E216">
        <v>41039.2862761</v>
      </c>
      <c r="F216">
        <v>1564.05</v>
      </c>
      <c r="G216">
        <v>176.293210293351</v>
      </c>
      <c r="H216">
        <v>-9.619766486264</v>
      </c>
      <c r="I216">
        <v>32.114048110338999</v>
      </c>
      <c r="J216">
        <v>-7.4554808392828704</v>
      </c>
      <c r="K216">
        <v>1831.7618122280401</v>
      </c>
      <c r="L216">
        <v>1597.96335865129</v>
      </c>
      <c r="M216">
        <v>33.177584211166902</v>
      </c>
      <c r="N216">
        <v>0.36208973005830603</v>
      </c>
      <c r="O216">
        <v>90.495828138486601</v>
      </c>
      <c r="P216">
        <v>259.05647382920102</v>
      </c>
      <c r="Q216">
        <v>0.20025389974828101</v>
      </c>
    </row>
    <row r="217" spans="1:17" x14ac:dyDescent="0.3">
      <c r="A217" t="s">
        <v>524</v>
      </c>
      <c r="B217" t="s">
        <v>525</v>
      </c>
      <c r="C217" t="s">
        <v>3149</v>
      </c>
      <c r="D217" t="s">
        <v>526</v>
      </c>
      <c r="E217">
        <v>40592.88432515</v>
      </c>
      <c r="F217">
        <v>339.95</v>
      </c>
      <c r="G217">
        <v>16.099054684434201</v>
      </c>
      <c r="H217">
        <v>-7.3910187833260501</v>
      </c>
      <c r="I217">
        <v>14.232527033644701</v>
      </c>
      <c r="J217">
        <v>-1.84963503573798</v>
      </c>
      <c r="K217">
        <v>355.10152629722103</v>
      </c>
      <c r="L217">
        <v>322.872667108808</v>
      </c>
      <c r="M217">
        <v>31.930020222695202</v>
      </c>
      <c r="N217">
        <v>0.54524188924654304</v>
      </c>
      <c r="O217">
        <v>16.428886600970699</v>
      </c>
      <c r="P217">
        <v>56.298850574712603</v>
      </c>
      <c r="Q217">
        <v>-1.8163286822419002E-2</v>
      </c>
    </row>
    <row r="218" spans="1:17" x14ac:dyDescent="0.3">
      <c r="A218" t="s">
        <v>527</v>
      </c>
      <c r="B218" t="s">
        <v>528</v>
      </c>
      <c r="C218" t="s">
        <v>3145</v>
      </c>
      <c r="D218" t="s">
        <v>529</v>
      </c>
      <c r="E218">
        <v>40520.649115679997</v>
      </c>
      <c r="F218">
        <v>1069.25</v>
      </c>
      <c r="G218">
        <v>72.619206144260801</v>
      </c>
      <c r="H218">
        <v>3.3235814012140499</v>
      </c>
      <c r="I218">
        <v>20.7622980520282</v>
      </c>
      <c r="J218">
        <v>7.7561429666808399</v>
      </c>
      <c r="K218">
        <v>1045.6871779898199</v>
      </c>
      <c r="L218">
        <v>880.39361360592602</v>
      </c>
      <c r="M218">
        <v>64.556118260887601</v>
      </c>
      <c r="N218">
        <v>1.36535012021692</v>
      </c>
      <c r="O218">
        <v>13.631049801262501</v>
      </c>
      <c r="P218">
        <v>113.019225022412</v>
      </c>
      <c r="Q218">
        <v>0.14708224724202601</v>
      </c>
    </row>
    <row r="219" spans="1:17" x14ac:dyDescent="0.3">
      <c r="A219" t="s">
        <v>530</v>
      </c>
      <c r="B219" t="s">
        <v>531</v>
      </c>
      <c r="C219" t="s">
        <v>3145</v>
      </c>
      <c r="D219" t="s">
        <v>43</v>
      </c>
      <c r="E219">
        <v>40506.120672270001</v>
      </c>
      <c r="F219">
        <v>1196.6500000000001</v>
      </c>
      <c r="G219">
        <v>2.3793660619367398</v>
      </c>
      <c r="H219">
        <v>3.9465274418783101</v>
      </c>
      <c r="I219">
        <v>6.0576134300207398</v>
      </c>
      <c r="J219">
        <v>-0.44105830278310598</v>
      </c>
      <c r="K219">
        <v>1136.9882065962299</v>
      </c>
      <c r="L219">
        <v>1032.76667736639</v>
      </c>
      <c r="M219">
        <v>47.461910338909597</v>
      </c>
      <c r="N219">
        <v>0.67077803038945105</v>
      </c>
      <c r="O219">
        <v>1.35377930054734</v>
      </c>
      <c r="P219">
        <v>40.081943225051198</v>
      </c>
      <c r="Q219">
        <v>-3.0526457427469999E-3</v>
      </c>
    </row>
    <row r="220" spans="1:17" x14ac:dyDescent="0.3">
      <c r="A220" t="s">
        <v>532</v>
      </c>
      <c r="B220" t="s">
        <v>533</v>
      </c>
      <c r="C220" t="s">
        <v>3149</v>
      </c>
      <c r="D220" t="s">
        <v>51</v>
      </c>
      <c r="E220">
        <v>40428.425401845001</v>
      </c>
      <c r="F220">
        <v>3199.55</v>
      </c>
      <c r="G220">
        <v>52.108646701702497</v>
      </c>
      <c r="H220">
        <v>5.3333754356439096</v>
      </c>
      <c r="I220">
        <v>40.915344114685702</v>
      </c>
      <c r="J220">
        <v>-3.2813875652278699</v>
      </c>
      <c r="K220">
        <v>3134.4369436767201</v>
      </c>
      <c r="L220">
        <v>2576.9360806618902</v>
      </c>
      <c r="M220">
        <v>42.291566984042497</v>
      </c>
      <c r="N220">
        <v>0.86628539990369402</v>
      </c>
      <c r="O220">
        <v>8.9215670953727706</v>
      </c>
      <c r="P220">
        <v>93.906245265294999</v>
      </c>
      <c r="Q220">
        <v>9.8170027048555E-2</v>
      </c>
    </row>
    <row r="221" spans="1:17" x14ac:dyDescent="0.3">
      <c r="A221" t="s">
        <v>534</v>
      </c>
      <c r="B221" t="s">
        <v>535</v>
      </c>
      <c r="C221" t="s">
        <v>3151</v>
      </c>
      <c r="D221" t="s">
        <v>190</v>
      </c>
      <c r="E221">
        <v>40294.605137400002</v>
      </c>
      <c r="F221">
        <v>637.29999999999995</v>
      </c>
      <c r="G221">
        <v>-12.2592501645158</v>
      </c>
      <c r="H221">
        <v>-10.536533251125</v>
      </c>
      <c r="I221">
        <v>-18.927848709334199</v>
      </c>
      <c r="J221">
        <v>-3.5052551657570699</v>
      </c>
      <c r="K221">
        <v>692.67305414098701</v>
      </c>
      <c r="L221">
        <v>657.58033973219699</v>
      </c>
      <c r="M221">
        <v>21.390130987865</v>
      </c>
      <c r="N221">
        <v>0.99731468245890997</v>
      </c>
      <c r="O221">
        <v>20.6103875725717</v>
      </c>
      <c r="P221">
        <v>30.567506658471601</v>
      </c>
      <c r="Q221">
        <v>-2.0610384720773998E-2</v>
      </c>
    </row>
    <row r="222" spans="1:17" x14ac:dyDescent="0.3">
      <c r="A222" t="s">
        <v>536</v>
      </c>
      <c r="B222" t="s">
        <v>537</v>
      </c>
      <c r="C222" t="s">
        <v>3157</v>
      </c>
      <c r="D222" t="s">
        <v>538</v>
      </c>
      <c r="E222">
        <v>40266.379416240001</v>
      </c>
      <c r="F222">
        <v>625</v>
      </c>
      <c r="G222">
        <v>-8.7563220338140901</v>
      </c>
      <c r="H222">
        <v>-7.4926102101179497</v>
      </c>
      <c r="I222">
        <v>28.440444362598399</v>
      </c>
      <c r="J222">
        <v>-1.1731562703868901</v>
      </c>
      <c r="K222">
        <v>636.48012854494004</v>
      </c>
      <c r="L222">
        <v>570.65518059578801</v>
      </c>
      <c r="M222">
        <v>30.586372901654499</v>
      </c>
      <c r="N222">
        <v>0.69756740249567895</v>
      </c>
      <c r="O222">
        <v>14.472</v>
      </c>
      <c r="P222">
        <v>48.438427740173303</v>
      </c>
      <c r="Q222">
        <v>-6.8675283337174001E-2</v>
      </c>
    </row>
    <row r="223" spans="1:17" x14ac:dyDescent="0.3">
      <c r="A223" t="s">
        <v>539</v>
      </c>
      <c r="B223" t="s">
        <v>540</v>
      </c>
      <c r="C223" t="s">
        <v>3154</v>
      </c>
      <c r="D223" t="s">
        <v>258</v>
      </c>
      <c r="E223">
        <v>39667.689675900001</v>
      </c>
      <c r="F223">
        <v>4163.8500000000004</v>
      </c>
      <c r="G223">
        <v>-7.8363243263079303</v>
      </c>
      <c r="H223">
        <v>0.34492781117824101</v>
      </c>
      <c r="I223">
        <v>-4.38956665180483</v>
      </c>
      <c r="J223">
        <v>4.0286129208633303</v>
      </c>
      <c r="K223">
        <v>4266.8751687275699</v>
      </c>
      <c r="L223">
        <v>4038.5344201492198</v>
      </c>
      <c r="M223">
        <v>60.090330304346701</v>
      </c>
      <c r="N223">
        <v>0.89541995287315701</v>
      </c>
      <c r="O223">
        <v>18.879162313723999</v>
      </c>
      <c r="P223">
        <v>24.6643014326132</v>
      </c>
      <c r="Q223">
        <v>9.6948807128452996E-2</v>
      </c>
    </row>
    <row r="224" spans="1:17" x14ac:dyDescent="0.3">
      <c r="A224" t="s">
        <v>541</v>
      </c>
      <c r="B224" t="s">
        <v>542</v>
      </c>
      <c r="C224" t="s">
        <v>3143</v>
      </c>
      <c r="D224" t="s">
        <v>181</v>
      </c>
      <c r="E224">
        <v>39255.446878125003</v>
      </c>
      <c r="F224">
        <v>563</v>
      </c>
      <c r="G224">
        <v>7.7474667246805904</v>
      </c>
      <c r="H224">
        <v>-6.4042478167269996</v>
      </c>
      <c r="I224">
        <v>-11.250345997738901</v>
      </c>
      <c r="J224">
        <v>-4.8955541450834996</v>
      </c>
      <c r="K224">
        <v>610.938998107732</v>
      </c>
      <c r="L224">
        <v>580.45488052487406</v>
      </c>
      <c r="M224">
        <v>21.063196280395101</v>
      </c>
      <c r="N224">
        <v>0.57896162747577395</v>
      </c>
      <c r="O224">
        <v>22.548845470692701</v>
      </c>
      <c r="P224">
        <v>41.795743609117203</v>
      </c>
      <c r="Q224">
        <v>-4.0065280213366E-2</v>
      </c>
    </row>
    <row r="225" spans="1:17" x14ac:dyDescent="0.3">
      <c r="A225" t="s">
        <v>543</v>
      </c>
      <c r="B225" t="s">
        <v>544</v>
      </c>
      <c r="C225" t="s">
        <v>3159</v>
      </c>
      <c r="D225" t="s">
        <v>268</v>
      </c>
      <c r="E225">
        <v>39127.753636875001</v>
      </c>
      <c r="F225">
        <v>2839.4</v>
      </c>
      <c r="G225">
        <v>8.5018804355405795</v>
      </c>
      <c r="H225">
        <v>0.81499834931758997</v>
      </c>
      <c r="I225">
        <v>10.176753292113499</v>
      </c>
      <c r="J225">
        <v>3.8943703018576601</v>
      </c>
      <c r="K225">
        <v>2857.9665568918999</v>
      </c>
      <c r="L225">
        <v>2599.0003476710999</v>
      </c>
      <c r="M225">
        <v>49.856399064573402</v>
      </c>
      <c r="N225">
        <v>0.91346597719835099</v>
      </c>
      <c r="O225">
        <v>11.6080862153976</v>
      </c>
      <c r="P225">
        <v>47.743060072326102</v>
      </c>
      <c r="Q225">
        <v>-3.3414221218319999E-3</v>
      </c>
    </row>
    <row r="226" spans="1:17" hidden="1" x14ac:dyDescent="0.3">
      <c r="A226" t="s">
        <v>545</v>
      </c>
      <c r="B226" t="s">
        <v>546</v>
      </c>
      <c r="C226" t="s">
        <v>3160</v>
      </c>
      <c r="D226" t="s">
        <v>100</v>
      </c>
      <c r="E226">
        <v>38625.637302944997</v>
      </c>
      <c r="F226">
        <v>86.95</v>
      </c>
      <c r="G226">
        <v>-31.0081312959157</v>
      </c>
      <c r="H226">
        <v>-23.403150219813899</v>
      </c>
      <c r="I226">
        <v>-17.654357092839099</v>
      </c>
      <c r="J226">
        <v>-4.0519704328897097</v>
      </c>
      <c r="M226">
        <v>28.211864568189601</v>
      </c>
      <c r="O226">
        <v>81.023576768257598</v>
      </c>
      <c r="P226">
        <v>14.407894736842101</v>
      </c>
    </row>
    <row r="227" spans="1:17" x14ac:dyDescent="0.3">
      <c r="A227" t="s">
        <v>547</v>
      </c>
      <c r="B227" t="s">
        <v>548</v>
      </c>
      <c r="C227" t="s">
        <v>3161</v>
      </c>
      <c r="D227" t="s">
        <v>549</v>
      </c>
      <c r="E227">
        <v>37984.182604850001</v>
      </c>
      <c r="F227">
        <v>34011.15</v>
      </c>
      <c r="G227">
        <v>-14.380865541326401</v>
      </c>
      <c r="H227">
        <v>-3.5343701836214501</v>
      </c>
      <c r="I227">
        <v>2.7479822663124098</v>
      </c>
      <c r="J227">
        <v>-2.24111897266611</v>
      </c>
      <c r="K227">
        <v>35083.634821945103</v>
      </c>
      <c r="L227">
        <v>33838.800905828299</v>
      </c>
      <c r="M227">
        <v>37.533087620033001</v>
      </c>
      <c r="N227">
        <v>0.87545702563748296</v>
      </c>
      <c r="O227">
        <v>20.126781952389099</v>
      </c>
      <c r="P227">
        <v>19.341765222929201</v>
      </c>
      <c r="Q227">
        <v>1.7156157761856999E-2</v>
      </c>
    </row>
    <row r="228" spans="1:17" x14ac:dyDescent="0.3">
      <c r="A228" t="s">
        <v>550</v>
      </c>
      <c r="B228" t="s">
        <v>551</v>
      </c>
      <c r="C228" t="s">
        <v>3154</v>
      </c>
      <c r="D228" t="s">
        <v>552</v>
      </c>
      <c r="E228">
        <v>37420.909026289999</v>
      </c>
      <c r="F228">
        <v>4057.55</v>
      </c>
      <c r="G228">
        <v>22.692342840029301</v>
      </c>
      <c r="H228">
        <v>-4.6796489509482804</v>
      </c>
      <c r="I228">
        <v>-6.0111175292083701</v>
      </c>
      <c r="J228">
        <v>-8.67031094912649</v>
      </c>
      <c r="K228">
        <v>4357.7475773651104</v>
      </c>
      <c r="L228">
        <v>3932.1459467730001</v>
      </c>
      <c r="M228">
        <v>35.649415458571603</v>
      </c>
      <c r="N228">
        <v>2.0431856301549698</v>
      </c>
      <c r="O228">
        <v>24.205493462803801</v>
      </c>
      <c r="P228">
        <v>74.8115117832062</v>
      </c>
      <c r="Q228">
        <v>0.20710137489621899</v>
      </c>
    </row>
    <row r="229" spans="1:17" x14ac:dyDescent="0.3">
      <c r="A229" t="s">
        <v>553</v>
      </c>
      <c r="B229" t="s">
        <v>554</v>
      </c>
      <c r="C229" t="s">
        <v>3145</v>
      </c>
      <c r="D229" t="s">
        <v>412</v>
      </c>
      <c r="E229">
        <v>37246.598475009901</v>
      </c>
      <c r="F229">
        <v>1991.9</v>
      </c>
      <c r="G229">
        <v>50.764835985913003</v>
      </c>
      <c r="H229">
        <v>3.2437283390874798</v>
      </c>
      <c r="I229">
        <v>74.513967471041596</v>
      </c>
      <c r="J229">
        <v>4.7454749970114003</v>
      </c>
      <c r="K229">
        <v>1833.32601708367</v>
      </c>
      <c r="L229">
        <v>1438.38056610648</v>
      </c>
      <c r="M229">
        <v>55.583799657451202</v>
      </c>
      <c r="N229">
        <v>0.51683796751015199</v>
      </c>
      <c r="O229">
        <v>8.1856518901551194</v>
      </c>
      <c r="P229">
        <v>107.252106960774</v>
      </c>
      <c r="Q229">
        <v>0.138127813913546</v>
      </c>
    </row>
    <row r="230" spans="1:17" x14ac:dyDescent="0.3">
      <c r="A230" t="s">
        <v>555</v>
      </c>
      <c r="B230" t="s">
        <v>556</v>
      </c>
      <c r="C230" t="s">
        <v>3150</v>
      </c>
      <c r="D230" t="s">
        <v>151</v>
      </c>
      <c r="E230">
        <v>36309.079606665</v>
      </c>
      <c r="F230">
        <v>264.89999999999998</v>
      </c>
      <c r="G230">
        <v>74.030171249403693</v>
      </c>
      <c r="H230">
        <v>-1.8277752461786101</v>
      </c>
      <c r="I230">
        <v>4.2181200069900404</v>
      </c>
      <c r="J230">
        <v>-2.1078802531311398</v>
      </c>
      <c r="K230">
        <v>270.299230564835</v>
      </c>
      <c r="L230">
        <v>240.59912105251601</v>
      </c>
      <c r="M230">
        <v>35.641947199498901</v>
      </c>
      <c r="N230">
        <v>0.409236915181732</v>
      </c>
      <c r="O230">
        <v>17.704794261985601</v>
      </c>
      <c r="P230">
        <v>126.797945205479</v>
      </c>
      <c r="Q230">
        <v>0.160222408779501</v>
      </c>
    </row>
    <row r="231" spans="1:17" x14ac:dyDescent="0.3">
      <c r="A231" t="s">
        <v>557</v>
      </c>
      <c r="B231" t="s">
        <v>558</v>
      </c>
      <c r="C231" t="s">
        <v>3147</v>
      </c>
      <c r="D231" t="s">
        <v>40</v>
      </c>
      <c r="E231">
        <v>36017.003318900002</v>
      </c>
      <c r="F231">
        <v>6756.45</v>
      </c>
      <c r="G231">
        <v>166.84975194499299</v>
      </c>
      <c r="H231">
        <v>-8.5303108156008793</v>
      </c>
      <c r="I231">
        <v>112.367215591686</v>
      </c>
      <c r="J231">
        <v>0.66694206832026504</v>
      </c>
      <c r="K231">
        <v>6404.9096308439803</v>
      </c>
      <c r="L231">
        <v>4538.3238036756502</v>
      </c>
      <c r="M231">
        <v>49.838477641285998</v>
      </c>
      <c r="N231">
        <v>0.284203018292775</v>
      </c>
      <c r="O231">
        <v>25.509698140295502</v>
      </c>
      <c r="P231">
        <v>239.16219065307899</v>
      </c>
      <c r="Q231">
        <v>0.176753503573405</v>
      </c>
    </row>
    <row r="232" spans="1:17" hidden="1" x14ac:dyDescent="0.3">
      <c r="A232" t="s">
        <v>559</v>
      </c>
      <c r="B232" t="s">
        <v>560</v>
      </c>
      <c r="C232" t="s">
        <v>3160</v>
      </c>
      <c r="D232" t="s">
        <v>111</v>
      </c>
      <c r="E232">
        <v>35974.27107001</v>
      </c>
      <c r="F232">
        <v>682.4</v>
      </c>
      <c r="G232">
        <v>-25.862106306701399</v>
      </c>
      <c r="H232">
        <v>10.0584827965471</v>
      </c>
      <c r="I232">
        <v>-12.508332103624801</v>
      </c>
      <c r="J232">
        <v>3.2989982325062499</v>
      </c>
      <c r="M232">
        <v>59.230492165131302</v>
      </c>
      <c r="O232">
        <v>7.5615474794841804</v>
      </c>
      <c r="P232">
        <v>16.133424098025799</v>
      </c>
    </row>
    <row r="233" spans="1:17" x14ac:dyDescent="0.3">
      <c r="A233" t="s">
        <v>561</v>
      </c>
      <c r="B233" t="s">
        <v>562</v>
      </c>
      <c r="C233" t="s">
        <v>3154</v>
      </c>
      <c r="D233" t="s">
        <v>229</v>
      </c>
      <c r="E233">
        <v>35734.652460199999</v>
      </c>
      <c r="F233">
        <v>5610.5</v>
      </c>
      <c r="G233">
        <v>97.262486305210302</v>
      </c>
      <c r="H233">
        <v>1.3973664592764901</v>
      </c>
      <c r="I233">
        <v>107.128925855586</v>
      </c>
      <c r="J233">
        <v>0.79375912732270804</v>
      </c>
      <c r="K233">
        <v>5111.71732659806</v>
      </c>
      <c r="L233">
        <v>3879.0784147906302</v>
      </c>
      <c r="M233">
        <v>56.240909870179301</v>
      </c>
      <c r="N233">
        <v>0.97054393386141102</v>
      </c>
      <c r="O233">
        <v>5.3373139648872501</v>
      </c>
      <c r="P233">
        <v>159.98609823910999</v>
      </c>
    </row>
    <row r="234" spans="1:17" x14ac:dyDescent="0.3">
      <c r="A234" t="s">
        <v>563</v>
      </c>
      <c r="B234" t="s">
        <v>564</v>
      </c>
      <c r="C234" t="s">
        <v>3159</v>
      </c>
      <c r="D234" t="s">
        <v>172</v>
      </c>
      <c r="E234">
        <v>35721.257981800001</v>
      </c>
      <c r="F234">
        <v>8018.85</v>
      </c>
      <c r="G234">
        <v>182.621844877733</v>
      </c>
      <c r="H234">
        <v>16.078458933849699</v>
      </c>
      <c r="I234">
        <v>108.86413036085401</v>
      </c>
      <c r="J234">
        <v>1.82910862244295</v>
      </c>
      <c r="K234">
        <v>7196.7751203609396</v>
      </c>
      <c r="L234">
        <v>5332.4830119287399</v>
      </c>
      <c r="M234">
        <v>59.695381989613303</v>
      </c>
      <c r="N234">
        <v>0.73155022971827999</v>
      </c>
      <c r="O234">
        <v>9.1178909694033408</v>
      </c>
      <c r="P234">
        <v>229.993827160493</v>
      </c>
      <c r="Q234">
        <v>0.102168656351087</v>
      </c>
    </row>
    <row r="235" spans="1:17" hidden="1" x14ac:dyDescent="0.3">
      <c r="A235" t="s">
        <v>565</v>
      </c>
      <c r="B235" t="s">
        <v>566</v>
      </c>
      <c r="C235" t="s">
        <v>3160</v>
      </c>
      <c r="D235" t="s">
        <v>34</v>
      </c>
      <c r="E235">
        <v>35359.711893998901</v>
      </c>
      <c r="F235">
        <v>52.99</v>
      </c>
      <c r="G235">
        <v>-0.33139672762816702</v>
      </c>
      <c r="H235">
        <v>-4.1062178618786804</v>
      </c>
      <c r="I235">
        <v>-23.785515164786698</v>
      </c>
      <c r="J235">
        <v>-0.11137088827720799</v>
      </c>
      <c r="K235">
        <v>55.907454021905998</v>
      </c>
      <c r="L235">
        <v>55.5763301221196</v>
      </c>
      <c r="M235">
        <v>38.107501116408301</v>
      </c>
      <c r="N235">
        <v>0.28680069496555899</v>
      </c>
      <c r="O235">
        <v>46.254010190602003</v>
      </c>
      <c r="P235">
        <v>44.979480164158701</v>
      </c>
      <c r="Q235">
        <v>0.104929308963902</v>
      </c>
    </row>
    <row r="236" spans="1:17" x14ac:dyDescent="0.3">
      <c r="A236" t="s">
        <v>567</v>
      </c>
      <c r="B236" t="s">
        <v>568</v>
      </c>
      <c r="C236" t="s">
        <v>3143</v>
      </c>
      <c r="D236" t="s">
        <v>181</v>
      </c>
      <c r="E236">
        <v>35318.540364</v>
      </c>
      <c r="F236">
        <v>451.7</v>
      </c>
      <c r="G236">
        <v>-32.390685282285702</v>
      </c>
      <c r="H236">
        <v>-5.6048262768211803</v>
      </c>
      <c r="I236">
        <v>-9.7013354608951392</v>
      </c>
      <c r="J236">
        <v>-6.2874716094037604</v>
      </c>
      <c r="K236">
        <v>531.02765715283795</v>
      </c>
      <c r="L236">
        <v>493.84164921220201</v>
      </c>
      <c r="M236">
        <v>24.272785769301102</v>
      </c>
      <c r="N236">
        <v>1.47412233798211</v>
      </c>
      <c r="O236">
        <v>26.267434137702001</v>
      </c>
      <c r="P236">
        <v>20.228906042054799</v>
      </c>
      <c r="Q236">
        <v>-2.010699356633E-2</v>
      </c>
    </row>
    <row r="237" spans="1:17" x14ac:dyDescent="0.3">
      <c r="A237" t="s">
        <v>569</v>
      </c>
      <c r="B237" t="s">
        <v>570</v>
      </c>
      <c r="C237" t="s">
        <v>3157</v>
      </c>
      <c r="D237" t="s">
        <v>111</v>
      </c>
      <c r="E237">
        <v>35273.764594230001</v>
      </c>
      <c r="F237">
        <v>334.05</v>
      </c>
      <c r="G237">
        <v>18.638935590049101</v>
      </c>
      <c r="H237">
        <v>2.96292316397339</v>
      </c>
      <c r="I237">
        <v>32.402901464326298</v>
      </c>
      <c r="J237">
        <v>-2.9615189504838901</v>
      </c>
      <c r="K237">
        <v>330.74059612098802</v>
      </c>
      <c r="L237">
        <v>293.18637006763697</v>
      </c>
      <c r="M237">
        <v>40.0406151642377</v>
      </c>
      <c r="N237">
        <v>0.57826850077835201</v>
      </c>
      <c r="O237">
        <v>9.0854662475677195</v>
      </c>
      <c r="P237">
        <v>68.075471698113205</v>
      </c>
      <c r="Q237">
        <v>1.7028748621135001E-2</v>
      </c>
    </row>
    <row r="238" spans="1:17" x14ac:dyDescent="0.3">
      <c r="A238" t="s">
        <v>571</v>
      </c>
      <c r="B238" t="s">
        <v>572</v>
      </c>
      <c r="C238" t="s">
        <v>3149</v>
      </c>
      <c r="D238" t="s">
        <v>169</v>
      </c>
      <c r="E238">
        <v>35213.023739099997</v>
      </c>
      <c r="F238">
        <v>877.4</v>
      </c>
      <c r="G238">
        <v>-5.7100675007203199</v>
      </c>
      <c r="H238">
        <v>-1.5150491790890901</v>
      </c>
      <c r="I238">
        <v>10.818614278473399</v>
      </c>
      <c r="J238">
        <v>0.18598165540210501</v>
      </c>
      <c r="K238">
        <v>864.57112512039305</v>
      </c>
      <c r="L238">
        <v>782.53597013915805</v>
      </c>
      <c r="M238">
        <v>43.640759718861098</v>
      </c>
      <c r="N238">
        <v>0.489780099399654</v>
      </c>
      <c r="O238">
        <v>7.7330749943013304</v>
      </c>
      <c r="P238">
        <v>44.392331111659601</v>
      </c>
      <c r="Q238">
        <v>3.8954086298777002E-2</v>
      </c>
    </row>
    <row r="239" spans="1:17" x14ac:dyDescent="0.3">
      <c r="A239" t="s">
        <v>573</v>
      </c>
      <c r="B239" t="s">
        <v>574</v>
      </c>
      <c r="C239" t="s">
        <v>3148</v>
      </c>
      <c r="D239" t="s">
        <v>48</v>
      </c>
      <c r="E239">
        <v>35080.550999999999</v>
      </c>
      <c r="F239">
        <v>57.27</v>
      </c>
      <c r="G239">
        <v>38.695184089088499</v>
      </c>
      <c r="H239">
        <v>-1.6021614055511899</v>
      </c>
      <c r="I239">
        <v>-25.291359725761399</v>
      </c>
      <c r="J239">
        <v>-0.42887592055273199</v>
      </c>
      <c r="K239">
        <v>61.474189986400198</v>
      </c>
      <c r="L239">
        <v>59.102992206382098</v>
      </c>
      <c r="M239">
        <v>41.2245818149363</v>
      </c>
      <c r="N239">
        <v>0.55314382903149895</v>
      </c>
      <c r="O239">
        <v>36.4588789942378</v>
      </c>
      <c r="P239">
        <v>84.4444444444444</v>
      </c>
      <c r="Q239">
        <v>7.6378901032229995E-2</v>
      </c>
    </row>
    <row r="240" spans="1:17" x14ac:dyDescent="0.3">
      <c r="A240" t="s">
        <v>575</v>
      </c>
      <c r="B240" t="s">
        <v>576</v>
      </c>
      <c r="C240" t="s">
        <v>3161</v>
      </c>
      <c r="D240" t="s">
        <v>172</v>
      </c>
      <c r="E240">
        <v>34877.413857729996</v>
      </c>
      <c r="F240">
        <v>1035.6500000000001</v>
      </c>
      <c r="G240">
        <v>30.094554610693699</v>
      </c>
      <c r="H240">
        <v>-13.620793769842001</v>
      </c>
      <c r="I240">
        <v>10.709744004385501</v>
      </c>
      <c r="J240">
        <v>-3.72697032629896</v>
      </c>
      <c r="K240">
        <v>1083.4184453589601</v>
      </c>
      <c r="L240">
        <v>908.67861325797799</v>
      </c>
      <c r="M240">
        <v>27.1687109775559</v>
      </c>
      <c r="N240">
        <v>0.41647650489948401</v>
      </c>
      <c r="O240">
        <v>26.876840631487401</v>
      </c>
      <c r="P240">
        <v>71.920650730411694</v>
      </c>
      <c r="Q240">
        <v>6.2274855688287001E-2</v>
      </c>
    </row>
    <row r="241" spans="1:17" x14ac:dyDescent="0.3">
      <c r="A241" t="s">
        <v>577</v>
      </c>
      <c r="B241" t="s">
        <v>578</v>
      </c>
      <c r="C241" t="s">
        <v>3145</v>
      </c>
      <c r="D241" t="s">
        <v>404</v>
      </c>
      <c r="E241">
        <v>34846.643873250003</v>
      </c>
      <c r="F241">
        <v>4702.05</v>
      </c>
      <c r="G241">
        <v>-10.312507763180401</v>
      </c>
      <c r="H241">
        <v>2.8038616854770901</v>
      </c>
      <c r="I241">
        <v>-9.2409181671065905</v>
      </c>
      <c r="J241">
        <v>6.8385910417057003</v>
      </c>
      <c r="K241">
        <v>4562.2080220665703</v>
      </c>
      <c r="L241">
        <v>4397.5499269565098</v>
      </c>
      <c r="M241">
        <v>64.4929960044865</v>
      </c>
      <c r="N241">
        <v>2.6314461900453301</v>
      </c>
      <c r="O241">
        <v>12.0468731723397</v>
      </c>
      <c r="P241">
        <v>28.446745158029799</v>
      </c>
      <c r="Q241">
        <v>5.6529866293933001E-2</v>
      </c>
    </row>
    <row r="242" spans="1:17" x14ac:dyDescent="0.3">
      <c r="A242" t="s">
        <v>579</v>
      </c>
      <c r="B242" t="s">
        <v>580</v>
      </c>
      <c r="C242" t="s">
        <v>3145</v>
      </c>
      <c r="D242" t="s">
        <v>54</v>
      </c>
      <c r="E242">
        <v>34834.783549500004</v>
      </c>
      <c r="F242">
        <v>291</v>
      </c>
      <c r="G242">
        <v>-22.9181519825176</v>
      </c>
      <c r="H242">
        <v>-12.072880441735601</v>
      </c>
      <c r="I242">
        <v>-13.0286218297415</v>
      </c>
      <c r="J242">
        <v>-0.90472259947109401</v>
      </c>
      <c r="K242">
        <v>306.80138969507402</v>
      </c>
      <c r="L242">
        <v>294.44962382184201</v>
      </c>
      <c r="M242">
        <v>26.685467581947702</v>
      </c>
      <c r="N242">
        <v>1.2755347142581599</v>
      </c>
      <c r="O242">
        <v>17.869415807560099</v>
      </c>
      <c r="P242">
        <v>22.603749736675798</v>
      </c>
      <c r="Q242">
        <v>4.2748844889313999E-2</v>
      </c>
    </row>
    <row r="243" spans="1:17" x14ac:dyDescent="0.3">
      <c r="A243" t="s">
        <v>581</v>
      </c>
      <c r="B243" t="s">
        <v>582</v>
      </c>
      <c r="C243" t="s">
        <v>3145</v>
      </c>
      <c r="D243" t="s">
        <v>222</v>
      </c>
      <c r="E243">
        <v>34683.834337439999</v>
      </c>
      <c r="F243">
        <v>6816.3</v>
      </c>
      <c r="G243">
        <v>79.654041740033307</v>
      </c>
      <c r="H243">
        <v>1.0191728071161099</v>
      </c>
      <c r="I243">
        <v>-15.138362171772201</v>
      </c>
      <c r="J243">
        <v>-0.56723301324504305</v>
      </c>
      <c r="K243">
        <v>6757.5701260490496</v>
      </c>
      <c r="L243">
        <v>6099.4421669051699</v>
      </c>
      <c r="M243">
        <v>50.0176537504354</v>
      </c>
      <c r="N243">
        <v>1.6313910528452999</v>
      </c>
      <c r="O243">
        <v>43.139973299297203</v>
      </c>
      <c r="P243">
        <v>136.266897746967</v>
      </c>
      <c r="Q243">
        <v>0.13627560201673999</v>
      </c>
    </row>
    <row r="244" spans="1:17" x14ac:dyDescent="0.3">
      <c r="A244" t="s">
        <v>583</v>
      </c>
      <c r="B244" t="s">
        <v>584</v>
      </c>
      <c r="C244" t="s">
        <v>3155</v>
      </c>
      <c r="D244" t="s">
        <v>585</v>
      </c>
      <c r="E244">
        <v>34491.302323720003</v>
      </c>
      <c r="F244">
        <v>1234.3</v>
      </c>
      <c r="G244">
        <v>-23.8484587900371</v>
      </c>
      <c r="H244">
        <v>2.40700606983475</v>
      </c>
      <c r="I244">
        <v>1.8724190076419001</v>
      </c>
      <c r="J244">
        <v>5.0003760117280898</v>
      </c>
      <c r="K244">
        <v>1256.38020190054</v>
      </c>
      <c r="L244">
        <v>1207.18270648406</v>
      </c>
      <c r="M244">
        <v>62.052973023925603</v>
      </c>
      <c r="N244">
        <v>0.66017866954600302</v>
      </c>
      <c r="O244">
        <v>16.762537470631099</v>
      </c>
      <c r="P244">
        <v>24.670471188323798</v>
      </c>
      <c r="Q244">
        <v>0.111524472116768</v>
      </c>
    </row>
    <row r="245" spans="1:17" x14ac:dyDescent="0.3">
      <c r="A245" t="s">
        <v>586</v>
      </c>
      <c r="B245" t="s">
        <v>587</v>
      </c>
      <c r="C245" t="s">
        <v>3153</v>
      </c>
      <c r="D245" t="s">
        <v>77</v>
      </c>
      <c r="E245">
        <v>34414.989921499997</v>
      </c>
      <c r="F245">
        <v>1852.15</v>
      </c>
      <c r="G245">
        <v>-43.319914023776498</v>
      </c>
      <c r="H245">
        <v>2.7763485328650099</v>
      </c>
      <c r="I245">
        <v>-17.963484355582899</v>
      </c>
      <c r="J245">
        <v>-0.350610490943283</v>
      </c>
      <c r="K245">
        <v>1865.1206634881801</v>
      </c>
      <c r="L245">
        <v>1912.63450923911</v>
      </c>
      <c r="M245">
        <v>36.385057797878801</v>
      </c>
      <c r="N245">
        <v>0.41676524481191302</v>
      </c>
      <c r="O245">
        <v>31.2366708959857</v>
      </c>
      <c r="P245">
        <v>12.1563521860239</v>
      </c>
      <c r="Q245">
        <v>-3.3403958891292003E-2</v>
      </c>
    </row>
    <row r="246" spans="1:17" x14ac:dyDescent="0.3">
      <c r="A246" t="s">
        <v>588</v>
      </c>
      <c r="B246" t="s">
        <v>589</v>
      </c>
      <c r="C246" t="s">
        <v>3145</v>
      </c>
      <c r="D246" t="s">
        <v>43</v>
      </c>
      <c r="E246">
        <v>34372.336000000003</v>
      </c>
      <c r="F246">
        <v>209.28</v>
      </c>
      <c r="G246">
        <v>19.440880143340699</v>
      </c>
      <c r="H246">
        <v>-11.177585725989999</v>
      </c>
      <c r="I246">
        <v>-17.996539005860399</v>
      </c>
      <c r="J246">
        <v>-0.70085712188297999</v>
      </c>
      <c r="K246">
        <v>234.831663811917</v>
      </c>
      <c r="L246">
        <v>230.83805933625601</v>
      </c>
      <c r="M246">
        <v>32.476595884226597</v>
      </c>
      <c r="N246">
        <v>0.38054088871931302</v>
      </c>
      <c r="O246">
        <v>55.150993883791998</v>
      </c>
      <c r="P246">
        <v>60.860876249039102</v>
      </c>
      <c r="Q246">
        <v>2.6286313613942E-2</v>
      </c>
    </row>
    <row r="247" spans="1:17" x14ac:dyDescent="0.3">
      <c r="A247" t="s">
        <v>590</v>
      </c>
      <c r="B247" t="s">
        <v>591</v>
      </c>
      <c r="C247" t="s">
        <v>3151</v>
      </c>
      <c r="D247" t="s">
        <v>190</v>
      </c>
      <c r="E247">
        <v>33679.609010879998</v>
      </c>
      <c r="F247">
        <v>2386.15</v>
      </c>
      <c r="G247">
        <v>22.3508758122783</v>
      </c>
      <c r="H247">
        <v>1.8024953075507799</v>
      </c>
      <c r="I247">
        <v>14.8021047795801</v>
      </c>
      <c r="J247">
        <v>1.9012388656496499</v>
      </c>
      <c r="K247">
        <v>2417.4964286212298</v>
      </c>
      <c r="L247">
        <v>2234.56495714823</v>
      </c>
      <c r="M247">
        <v>56.173420250222797</v>
      </c>
      <c r="N247">
        <v>0.99069973113319298</v>
      </c>
      <c r="O247">
        <v>28.2945330343859</v>
      </c>
      <c r="P247">
        <v>53.0220925385577</v>
      </c>
      <c r="Q247">
        <v>1.9680605951597999E-2</v>
      </c>
    </row>
    <row r="248" spans="1:17" x14ac:dyDescent="0.3">
      <c r="A248" t="s">
        <v>592</v>
      </c>
      <c r="B248" t="s">
        <v>593</v>
      </c>
      <c r="C248" t="s">
        <v>3145</v>
      </c>
      <c r="D248" t="s">
        <v>594</v>
      </c>
      <c r="E248">
        <v>33652.854339999998</v>
      </c>
      <c r="F248">
        <v>618.6</v>
      </c>
      <c r="G248">
        <v>5.0453294055405502</v>
      </c>
      <c r="H248">
        <v>-7.3068294339498099</v>
      </c>
      <c r="I248">
        <v>-16.699126160589401</v>
      </c>
      <c r="J248">
        <v>-0.497687924301707</v>
      </c>
      <c r="K248">
        <v>662.47819300301899</v>
      </c>
      <c r="L248">
        <v>642.305202489865</v>
      </c>
      <c r="M248">
        <v>30.082752667208801</v>
      </c>
      <c r="N248">
        <v>0.49296697828695601</v>
      </c>
      <c r="O248">
        <v>33.6485612673779</v>
      </c>
      <c r="P248">
        <v>43.1944444444444</v>
      </c>
      <c r="Q248">
        <v>4.0853617260135998E-2</v>
      </c>
    </row>
    <row r="249" spans="1:17" x14ac:dyDescent="0.3">
      <c r="A249" t="s">
        <v>595</v>
      </c>
      <c r="B249" t="s">
        <v>596</v>
      </c>
      <c r="C249" t="s">
        <v>3153</v>
      </c>
      <c r="D249" t="s">
        <v>77</v>
      </c>
      <c r="E249">
        <v>33160.056257905002</v>
      </c>
      <c r="F249">
        <v>4302.7</v>
      </c>
      <c r="G249">
        <v>4.4768522852208097</v>
      </c>
      <c r="H249">
        <v>-8.1266497077610893</v>
      </c>
      <c r="I249">
        <v>-8.6648924110153001</v>
      </c>
      <c r="J249">
        <v>0.712462450318324</v>
      </c>
      <c r="K249">
        <v>4458.3467534926704</v>
      </c>
      <c r="L249">
        <v>4194.6699101173499</v>
      </c>
      <c r="M249">
        <v>34.798747555022501</v>
      </c>
      <c r="N249">
        <v>0.76654412225550905</v>
      </c>
      <c r="O249">
        <v>13.777395588816301</v>
      </c>
      <c r="P249">
        <v>40.949666683045798</v>
      </c>
      <c r="Q249">
        <v>2.1992055410121999E-2</v>
      </c>
    </row>
    <row r="250" spans="1:17" hidden="1" x14ac:dyDescent="0.3">
      <c r="A250" t="s">
        <v>597</v>
      </c>
      <c r="B250" t="s">
        <v>598</v>
      </c>
      <c r="C250" t="s">
        <v>3145</v>
      </c>
      <c r="D250" t="s">
        <v>43</v>
      </c>
      <c r="E250">
        <v>33095.851484519997</v>
      </c>
      <c r="F250">
        <v>365.4</v>
      </c>
      <c r="G250">
        <v>-6.9362788707351299</v>
      </c>
      <c r="H250">
        <v>-0.47769365421777998</v>
      </c>
      <c r="I250">
        <v>6.4174953323414199</v>
      </c>
      <c r="J250">
        <v>-4.2877629408997899</v>
      </c>
      <c r="K250">
        <v>366.11557833896399</v>
      </c>
      <c r="M250">
        <v>36.817119416558803</v>
      </c>
      <c r="N250">
        <v>0.41623690479296599</v>
      </c>
      <c r="O250">
        <v>11.4942528735632</v>
      </c>
      <c r="P250">
        <v>31.179321486268101</v>
      </c>
    </row>
    <row r="251" spans="1:17" x14ac:dyDescent="0.3">
      <c r="A251" t="s">
        <v>599</v>
      </c>
      <c r="B251" t="s">
        <v>600</v>
      </c>
      <c r="C251" t="s">
        <v>3145</v>
      </c>
      <c r="D251" t="s">
        <v>43</v>
      </c>
      <c r="E251">
        <v>32295.657586165002</v>
      </c>
      <c r="F251">
        <v>550.45000000000005</v>
      </c>
      <c r="G251">
        <v>-33.429407519899001</v>
      </c>
      <c r="H251">
        <v>-7.5936291163070901</v>
      </c>
      <c r="I251">
        <v>-16.169291361227799</v>
      </c>
      <c r="J251">
        <v>-1.9644636396808799</v>
      </c>
      <c r="K251">
        <v>587.023069732012</v>
      </c>
      <c r="L251">
        <v>577.00118258760597</v>
      </c>
      <c r="M251">
        <v>29.3265950997408</v>
      </c>
      <c r="N251">
        <v>0.879057978017174</v>
      </c>
      <c r="O251">
        <v>17.540194386411098</v>
      </c>
      <c r="P251">
        <v>21.031222515391299</v>
      </c>
      <c r="Q251">
        <v>-9.7047738672145001E-2</v>
      </c>
    </row>
    <row r="252" spans="1:17" x14ac:dyDescent="0.3">
      <c r="A252" t="s">
        <v>601</v>
      </c>
      <c r="B252" t="s">
        <v>602</v>
      </c>
      <c r="C252" t="s">
        <v>3145</v>
      </c>
      <c r="D252" t="s">
        <v>404</v>
      </c>
      <c r="E252">
        <v>32290.5</v>
      </c>
      <c r="F252">
        <v>1579.3</v>
      </c>
      <c r="G252">
        <v>107.891268225822</v>
      </c>
      <c r="H252">
        <v>7.3080784939521797</v>
      </c>
      <c r="I252">
        <v>47.691491424139201</v>
      </c>
      <c r="J252">
        <v>4.2406855044676997</v>
      </c>
      <c r="K252">
        <v>1420.0537036251401</v>
      </c>
      <c r="L252">
        <v>1158.2362207107601</v>
      </c>
      <c r="M252">
        <v>62.936258595236502</v>
      </c>
      <c r="N252">
        <v>1.59317168054062</v>
      </c>
      <c r="O252">
        <v>5.3884632432090296</v>
      </c>
      <c r="P252">
        <v>150.285261489698</v>
      </c>
      <c r="Q252">
        <v>0.101246591944171</v>
      </c>
    </row>
    <row r="253" spans="1:17" x14ac:dyDescent="0.3">
      <c r="A253" t="s">
        <v>603</v>
      </c>
      <c r="B253" t="s">
        <v>604</v>
      </c>
      <c r="C253" t="s">
        <v>3145</v>
      </c>
      <c r="D253" t="s">
        <v>404</v>
      </c>
      <c r="E253">
        <v>32279.767520609999</v>
      </c>
      <c r="F253">
        <v>6561.15</v>
      </c>
      <c r="G253">
        <v>172.70845269722599</v>
      </c>
      <c r="H253">
        <v>13.906971121318</v>
      </c>
      <c r="I253">
        <v>55.655483865200502</v>
      </c>
      <c r="J253">
        <v>2.3432165305444901</v>
      </c>
      <c r="K253">
        <v>5516.0435805240704</v>
      </c>
      <c r="L253">
        <v>4243.0125990164697</v>
      </c>
      <c r="M253">
        <v>67.075609708687594</v>
      </c>
      <c r="N253">
        <v>0.75133153588017398</v>
      </c>
      <c r="O253">
        <v>0.682807129847673</v>
      </c>
      <c r="P253">
        <v>205.16976744185999</v>
      </c>
      <c r="Q253">
        <v>0.152336396556954</v>
      </c>
    </row>
    <row r="254" spans="1:17" hidden="1" x14ac:dyDescent="0.3">
      <c r="A254" t="s">
        <v>605</v>
      </c>
      <c r="B254" t="s">
        <v>606</v>
      </c>
      <c r="C254" t="s">
        <v>3160</v>
      </c>
      <c r="D254" t="s">
        <v>133</v>
      </c>
      <c r="E254">
        <v>32216.064643341</v>
      </c>
      <c r="F254">
        <v>391.49</v>
      </c>
      <c r="G254">
        <v>0.114468940745322</v>
      </c>
      <c r="H254">
        <v>2.87830421764773</v>
      </c>
      <c r="I254">
        <v>-5.41547241824978</v>
      </c>
      <c r="J254">
        <v>-1.27759961485804</v>
      </c>
      <c r="K254">
        <v>385.23496217706997</v>
      </c>
      <c r="L254">
        <v>364.73396841773302</v>
      </c>
      <c r="M254">
        <v>56.330526885428</v>
      </c>
      <c r="N254">
        <v>0.87954065818964799</v>
      </c>
      <c r="O254">
        <v>1.9183120897085399</v>
      </c>
      <c r="P254">
        <v>37.848591549295698</v>
      </c>
      <c r="Q254">
        <v>-0.123824141917355</v>
      </c>
    </row>
    <row r="255" spans="1:17" x14ac:dyDescent="0.3">
      <c r="A255" t="s">
        <v>607</v>
      </c>
      <c r="B255" t="s">
        <v>608</v>
      </c>
      <c r="C255" t="s">
        <v>3157</v>
      </c>
      <c r="D255" t="s">
        <v>609</v>
      </c>
      <c r="E255">
        <v>32215.722040749999</v>
      </c>
      <c r="F255">
        <v>1325.35</v>
      </c>
      <c r="G255">
        <v>-23.059262062375101</v>
      </c>
      <c r="H255">
        <v>4.3535414218208004</v>
      </c>
      <c r="I255">
        <v>33.810116980025697</v>
      </c>
      <c r="J255">
        <v>3.08838763381948</v>
      </c>
      <c r="K255">
        <v>1261.51225386951</v>
      </c>
      <c r="L255">
        <v>1163.14314542289</v>
      </c>
      <c r="M255">
        <v>52.220642854129601</v>
      </c>
      <c r="N255">
        <v>1.6266353908137601</v>
      </c>
      <c r="O255">
        <v>12.264684800241399</v>
      </c>
      <c r="P255">
        <v>49.579594830991397</v>
      </c>
      <c r="Q255">
        <v>2.5214725619283999E-2</v>
      </c>
    </row>
    <row r="256" spans="1:17" x14ac:dyDescent="0.3">
      <c r="A256" t="s">
        <v>610</v>
      </c>
      <c r="B256" t="s">
        <v>611</v>
      </c>
      <c r="C256" t="s">
        <v>3151</v>
      </c>
      <c r="D256" t="s">
        <v>409</v>
      </c>
      <c r="E256">
        <v>32024.96520205</v>
      </c>
      <c r="F256">
        <v>505.75</v>
      </c>
      <c r="G256">
        <v>5.7705562143961</v>
      </c>
      <c r="H256">
        <v>-0.64793837317945602</v>
      </c>
      <c r="I256">
        <v>-6.11557114868884</v>
      </c>
      <c r="J256">
        <v>-0.100975064954321</v>
      </c>
      <c r="K256">
        <v>515.79543478700305</v>
      </c>
      <c r="L256">
        <v>491.86678315436802</v>
      </c>
      <c r="M256">
        <v>39.400812256474502</v>
      </c>
      <c r="N256">
        <v>0.71298531541676302</v>
      </c>
      <c r="O256">
        <v>15.6500247157686</v>
      </c>
      <c r="P256">
        <v>37.394729693018199</v>
      </c>
      <c r="Q256">
        <v>0.117921034773255</v>
      </c>
    </row>
    <row r="257" spans="1:17" x14ac:dyDescent="0.3">
      <c r="A257" t="s">
        <v>612</v>
      </c>
      <c r="B257" t="s">
        <v>613</v>
      </c>
      <c r="C257" t="s">
        <v>609</v>
      </c>
      <c r="D257" t="s">
        <v>609</v>
      </c>
      <c r="E257">
        <v>32017.717379999998</v>
      </c>
      <c r="F257">
        <v>928.95</v>
      </c>
      <c r="G257">
        <v>-13.102889364743699</v>
      </c>
      <c r="H257">
        <v>10.9814515374855</v>
      </c>
      <c r="I257">
        <v>-1.4019815484463201</v>
      </c>
      <c r="J257">
        <v>0.67685125738367302</v>
      </c>
      <c r="K257">
        <v>910.54105943092395</v>
      </c>
      <c r="L257">
        <v>845.19073473119897</v>
      </c>
      <c r="M257">
        <v>47.230321312324897</v>
      </c>
      <c r="N257">
        <v>0.36560438384904798</v>
      </c>
      <c r="O257">
        <v>13.3537865331826</v>
      </c>
      <c r="P257">
        <v>30.838028169013999</v>
      </c>
      <c r="Q257">
        <v>9.0658169915212999E-2</v>
      </c>
    </row>
    <row r="258" spans="1:17" x14ac:dyDescent="0.3">
      <c r="A258" t="s">
        <v>614</v>
      </c>
      <c r="B258" t="s">
        <v>615</v>
      </c>
      <c r="C258" t="s">
        <v>3149</v>
      </c>
      <c r="D258" t="s">
        <v>51</v>
      </c>
      <c r="E258">
        <v>31819.34667522</v>
      </c>
      <c r="F258">
        <v>1239.8</v>
      </c>
      <c r="G258">
        <v>87.410577113037704</v>
      </c>
      <c r="H258">
        <v>9.4653215383248206</v>
      </c>
      <c r="I258">
        <v>77.626886838021207</v>
      </c>
      <c r="J258">
        <v>4.9217254749604402</v>
      </c>
      <c r="K258">
        <v>1125.2600747358699</v>
      </c>
      <c r="L258">
        <v>871.51418432401204</v>
      </c>
      <c r="M258">
        <v>70.467763626657998</v>
      </c>
      <c r="N258">
        <v>0.56851848446860997</v>
      </c>
      <c r="O258">
        <v>3.8796580093563602</v>
      </c>
      <c r="P258">
        <v>129.16820702402899</v>
      </c>
      <c r="Q258">
        <v>0.108058263690392</v>
      </c>
    </row>
    <row r="259" spans="1:17" hidden="1" x14ac:dyDescent="0.3">
      <c r="A259" t="s">
        <v>616</v>
      </c>
      <c r="B259" t="s">
        <v>617</v>
      </c>
      <c r="C259" t="s">
        <v>3160</v>
      </c>
      <c r="D259" t="s">
        <v>609</v>
      </c>
      <c r="E259">
        <v>31542.57792</v>
      </c>
      <c r="F259">
        <v>3052.8</v>
      </c>
      <c r="G259">
        <v>130.968207266268</v>
      </c>
      <c r="H259">
        <v>4.7652580196093401</v>
      </c>
      <c r="I259">
        <v>55.976782821067999</v>
      </c>
      <c r="J259">
        <v>6.2740852154072799</v>
      </c>
      <c r="K259">
        <v>2616.05799042526</v>
      </c>
      <c r="L259">
        <v>2083.9405132995798</v>
      </c>
      <c r="M259">
        <v>59.871044013432197</v>
      </c>
      <c r="N259">
        <v>0.61341218755828197</v>
      </c>
      <c r="O259">
        <v>2.3650419287211699</v>
      </c>
      <c r="P259">
        <v>191.729179607243</v>
      </c>
      <c r="Q259">
        <v>0.15012516428370801</v>
      </c>
    </row>
    <row r="260" spans="1:17" hidden="1" x14ac:dyDescent="0.3">
      <c r="A260" t="s">
        <v>618</v>
      </c>
      <c r="B260" t="s">
        <v>619</v>
      </c>
      <c r="C260" t="s">
        <v>3160</v>
      </c>
      <c r="D260" t="s">
        <v>141</v>
      </c>
      <c r="E260">
        <v>31412.0020195</v>
      </c>
      <c r="F260">
        <v>1827.5</v>
      </c>
      <c r="G260">
        <v>113.481352748841</v>
      </c>
      <c r="H260">
        <v>13.9913124051293</v>
      </c>
      <c r="I260">
        <v>131.40559689192199</v>
      </c>
      <c r="J260">
        <v>1.9842428973814199</v>
      </c>
      <c r="K260">
        <v>1626.7810335541201</v>
      </c>
      <c r="L260">
        <v>1175.7395610809001</v>
      </c>
      <c r="M260">
        <v>64.990749383154906</v>
      </c>
      <c r="N260">
        <v>0.928171209796539</v>
      </c>
      <c r="O260">
        <v>1.2311901504787801</v>
      </c>
      <c r="P260">
        <v>217.19170354942199</v>
      </c>
    </row>
    <row r="261" spans="1:17" x14ac:dyDescent="0.3">
      <c r="A261" t="s">
        <v>620</v>
      </c>
      <c r="B261" t="s">
        <v>621</v>
      </c>
      <c r="C261" t="s">
        <v>3158</v>
      </c>
      <c r="D261" t="s">
        <v>133</v>
      </c>
      <c r="E261">
        <v>31324.222826599998</v>
      </c>
      <c r="F261">
        <v>1277.25</v>
      </c>
      <c r="G261">
        <v>77.995608931181906</v>
      </c>
      <c r="H261">
        <v>-3.90144799252178</v>
      </c>
      <c r="I261">
        <v>10.9744775933619</v>
      </c>
      <c r="J261">
        <v>-1.5604024941485399</v>
      </c>
      <c r="K261">
        <v>1298.3632080693301</v>
      </c>
      <c r="L261">
        <v>1134.73459400514</v>
      </c>
      <c r="M261">
        <v>35.4520740919708</v>
      </c>
      <c r="N261">
        <v>0.99435639321206004</v>
      </c>
      <c r="O261">
        <v>13.7678606380896</v>
      </c>
      <c r="P261">
        <v>119.779747053256</v>
      </c>
      <c r="Q261">
        <v>0.141583198978397</v>
      </c>
    </row>
    <row r="262" spans="1:17" x14ac:dyDescent="0.3">
      <c r="A262" t="s">
        <v>622</v>
      </c>
      <c r="B262" t="s">
        <v>623</v>
      </c>
      <c r="C262" t="s">
        <v>3147</v>
      </c>
      <c r="D262" t="s">
        <v>195</v>
      </c>
      <c r="E262">
        <v>31209.75</v>
      </c>
      <c r="F262">
        <v>700.85</v>
      </c>
      <c r="G262">
        <v>12.9167353602926</v>
      </c>
      <c r="H262">
        <v>-2.6355869690587799</v>
      </c>
      <c r="I262">
        <v>46.561792094871102</v>
      </c>
      <c r="J262">
        <v>-3.4951534637834398</v>
      </c>
      <c r="K262">
        <v>756.26543403603705</v>
      </c>
      <c r="L262">
        <v>658.26964114553903</v>
      </c>
      <c r="M262">
        <v>31.747498138742301</v>
      </c>
      <c r="N262">
        <v>0.64365378520698402</v>
      </c>
      <c r="O262">
        <v>22.708140115573901</v>
      </c>
      <c r="P262">
        <v>68.0292495804363</v>
      </c>
      <c r="Q262">
        <v>1.3767963412268E-2</v>
      </c>
    </row>
    <row r="263" spans="1:17" x14ac:dyDescent="0.3">
      <c r="A263" t="s">
        <v>624</v>
      </c>
      <c r="B263" t="s">
        <v>625</v>
      </c>
      <c r="C263" t="s">
        <v>3159</v>
      </c>
      <c r="D263" t="s">
        <v>268</v>
      </c>
      <c r="E263">
        <v>30769.592441919998</v>
      </c>
      <c r="F263">
        <v>619.95000000000005</v>
      </c>
      <c r="G263">
        <v>116.81728295799699</v>
      </c>
      <c r="H263">
        <v>-3.1602961228766699</v>
      </c>
      <c r="I263">
        <v>79.626516706931298</v>
      </c>
      <c r="J263">
        <v>-0.67699502443647097</v>
      </c>
      <c r="K263">
        <v>578.55209122276904</v>
      </c>
      <c r="L263">
        <v>433.61374001796298</v>
      </c>
      <c r="M263">
        <v>43.973635724423403</v>
      </c>
      <c r="N263">
        <v>0.85231805937508998</v>
      </c>
      <c r="O263">
        <v>11.089604000322501</v>
      </c>
      <c r="P263">
        <v>176.76339285714201</v>
      </c>
      <c r="Q263">
        <v>0.238795600911344</v>
      </c>
    </row>
    <row r="264" spans="1:17" x14ac:dyDescent="0.3">
      <c r="A264" t="s">
        <v>626</v>
      </c>
      <c r="B264" t="s">
        <v>627</v>
      </c>
      <c r="C264" t="s">
        <v>3152</v>
      </c>
      <c r="D264" t="s">
        <v>628</v>
      </c>
      <c r="E264">
        <v>30674.0019144</v>
      </c>
      <c r="F264">
        <v>323</v>
      </c>
      <c r="G264">
        <v>82.375704403996394</v>
      </c>
      <c r="H264">
        <v>1.4985835634387299</v>
      </c>
      <c r="I264">
        <v>-22.1363228193918</v>
      </c>
      <c r="J264">
        <v>1.49272146649799</v>
      </c>
      <c r="K264">
        <v>323.28610691873303</v>
      </c>
      <c r="L264">
        <v>298.43535834520702</v>
      </c>
      <c r="M264">
        <v>41.356764842468301</v>
      </c>
      <c r="N264">
        <v>0.59185631731342903</v>
      </c>
      <c r="O264">
        <v>28.730650154798699</v>
      </c>
      <c r="P264">
        <v>138.112790269074</v>
      </c>
      <c r="Q264">
        <v>9.874292637413E-2</v>
      </c>
    </row>
    <row r="265" spans="1:17" x14ac:dyDescent="0.3">
      <c r="A265" t="s">
        <v>629</v>
      </c>
      <c r="B265" t="s">
        <v>630</v>
      </c>
      <c r="C265" t="s">
        <v>3145</v>
      </c>
      <c r="D265" t="s">
        <v>24</v>
      </c>
      <c r="E265">
        <v>30639.063630174998</v>
      </c>
      <c r="F265">
        <v>191.96</v>
      </c>
      <c r="G265">
        <v>-45.7264560083688</v>
      </c>
      <c r="H265">
        <v>-6.6313441842485403</v>
      </c>
      <c r="I265">
        <v>-2.2268140936794101</v>
      </c>
      <c r="J265">
        <v>-5.4051034067825796</v>
      </c>
      <c r="K265">
        <v>198.098720928669</v>
      </c>
      <c r="L265">
        <v>203.331757694511</v>
      </c>
      <c r="M265">
        <v>42.285036134878297</v>
      </c>
      <c r="N265">
        <v>1.28862763480789</v>
      </c>
      <c r="O265">
        <v>37.0598041258595</v>
      </c>
      <c r="P265">
        <v>13.4850724209281</v>
      </c>
      <c r="Q265">
        <v>-9.4683171364528002E-2</v>
      </c>
    </row>
    <row r="266" spans="1:17" x14ac:dyDescent="0.3">
      <c r="A266" t="s">
        <v>631</v>
      </c>
      <c r="B266" t="s">
        <v>632</v>
      </c>
      <c r="C266" t="s">
        <v>3162</v>
      </c>
      <c r="D266" t="s">
        <v>633</v>
      </c>
      <c r="E266">
        <v>30151.414276200001</v>
      </c>
      <c r="F266">
        <v>759.95</v>
      </c>
      <c r="G266">
        <v>-10.7390982759223</v>
      </c>
      <c r="H266">
        <v>-4.7459229066126802</v>
      </c>
      <c r="I266">
        <v>12.0386361874989</v>
      </c>
      <c r="J266">
        <v>-2.2671140229001399</v>
      </c>
      <c r="K266">
        <v>803.48585904737104</v>
      </c>
      <c r="L266">
        <v>733.87781006425996</v>
      </c>
      <c r="M266">
        <v>24.751525819290499</v>
      </c>
      <c r="N266">
        <v>0.46974255527040798</v>
      </c>
      <c r="O266">
        <v>21.1921836962958</v>
      </c>
      <c r="P266">
        <v>33.8883016208597</v>
      </c>
      <c r="Q266">
        <v>2.3701269062110002E-2</v>
      </c>
    </row>
    <row r="267" spans="1:17" x14ac:dyDescent="0.3">
      <c r="A267" t="s">
        <v>634</v>
      </c>
      <c r="B267" t="s">
        <v>635</v>
      </c>
      <c r="C267" t="s">
        <v>3159</v>
      </c>
      <c r="D267" t="s">
        <v>395</v>
      </c>
      <c r="E267">
        <v>30059.518234200001</v>
      </c>
      <c r="F267">
        <v>6576.05</v>
      </c>
      <c r="G267">
        <v>3.7895710160736201E-2</v>
      </c>
      <c r="H267">
        <v>5.3003541215147196</v>
      </c>
      <c r="I267">
        <v>5.4461686510259204</v>
      </c>
      <c r="J267">
        <v>-0.68938915243032195</v>
      </c>
      <c r="K267">
        <v>6483.0703914506503</v>
      </c>
      <c r="L267">
        <v>6021.2125491381903</v>
      </c>
      <c r="M267">
        <v>57.084828666375699</v>
      </c>
      <c r="N267">
        <v>1.1971500574973699</v>
      </c>
      <c r="O267">
        <v>9.4403175158339803</v>
      </c>
      <c r="P267">
        <v>36.633838226433099</v>
      </c>
      <c r="Q267">
        <v>1.0078253734759001E-2</v>
      </c>
    </row>
    <row r="268" spans="1:17" x14ac:dyDescent="0.3">
      <c r="A268" t="s">
        <v>636</v>
      </c>
      <c r="B268" t="s">
        <v>637</v>
      </c>
      <c r="C268" t="s">
        <v>3155</v>
      </c>
      <c r="D268" t="s">
        <v>303</v>
      </c>
      <c r="E268">
        <v>29882.122119899999</v>
      </c>
      <c r="F268">
        <v>2337.85</v>
      </c>
      <c r="G268">
        <v>15.3698965925092</v>
      </c>
      <c r="H268">
        <v>18.164688012194599</v>
      </c>
      <c r="I268">
        <v>52.283213836073699</v>
      </c>
      <c r="J268">
        <v>-0.39221786282840698</v>
      </c>
      <c r="K268">
        <v>2185.46518200951</v>
      </c>
      <c r="L268">
        <v>1840.71284763829</v>
      </c>
      <c r="M268">
        <v>58.831497405278398</v>
      </c>
      <c r="N268">
        <v>1.19810478916509</v>
      </c>
      <c r="O268">
        <v>4.3693992343392498</v>
      </c>
      <c r="P268">
        <v>97.103954135401693</v>
      </c>
      <c r="Q268">
        <v>-2.6581989728805999E-2</v>
      </c>
    </row>
    <row r="269" spans="1:17" x14ac:dyDescent="0.3">
      <c r="A269" t="s">
        <v>638</v>
      </c>
      <c r="B269" t="s">
        <v>639</v>
      </c>
      <c r="C269" t="s">
        <v>3151</v>
      </c>
      <c r="D269" t="s">
        <v>190</v>
      </c>
      <c r="E269">
        <v>29798.304149700001</v>
      </c>
      <c r="F269">
        <v>1395.45</v>
      </c>
      <c r="G269">
        <v>-18.429775626387201</v>
      </c>
      <c r="H269">
        <v>4.5563421161579596</v>
      </c>
      <c r="I269">
        <v>12.9375057370086</v>
      </c>
      <c r="J269">
        <v>-1.62010402732533</v>
      </c>
      <c r="K269">
        <v>1392.0963929756699</v>
      </c>
      <c r="L269">
        <v>1290.0317594160499</v>
      </c>
      <c r="M269">
        <v>47.211088714635103</v>
      </c>
      <c r="N269">
        <v>0.88182544141224495</v>
      </c>
      <c r="O269">
        <v>7.9185925687054404</v>
      </c>
      <c r="P269">
        <v>39.120681920143497</v>
      </c>
      <c r="Q269">
        <v>6.5777649154345003E-2</v>
      </c>
    </row>
    <row r="270" spans="1:17" x14ac:dyDescent="0.3">
      <c r="A270" t="s">
        <v>640</v>
      </c>
      <c r="B270" t="s">
        <v>641</v>
      </c>
      <c r="C270" t="s">
        <v>3148</v>
      </c>
      <c r="D270" t="s">
        <v>48</v>
      </c>
      <c r="E270">
        <v>29781</v>
      </c>
      <c r="F270">
        <v>107.97</v>
      </c>
      <c r="G270">
        <v>124.356290788707</v>
      </c>
      <c r="H270">
        <v>-4.7573828951595596</v>
      </c>
      <c r="I270">
        <v>16.881432310500699</v>
      </c>
      <c r="J270">
        <v>-5.6062689236749996</v>
      </c>
      <c r="K270">
        <v>115.836114446493</v>
      </c>
      <c r="L270">
        <v>98.144495372241707</v>
      </c>
      <c r="M270">
        <v>30.7919529951911</v>
      </c>
      <c r="N270">
        <v>0.226874475516256</v>
      </c>
      <c r="O270">
        <v>29.511283998641499</v>
      </c>
      <c r="P270">
        <v>166.59259259259201</v>
      </c>
      <c r="Q270">
        <v>0.13120031497593501</v>
      </c>
    </row>
    <row r="271" spans="1:17" x14ac:dyDescent="0.3">
      <c r="A271" t="s">
        <v>642</v>
      </c>
      <c r="B271" t="s">
        <v>643</v>
      </c>
      <c r="C271" t="s">
        <v>3156</v>
      </c>
      <c r="D271" t="s">
        <v>432</v>
      </c>
      <c r="E271">
        <v>29595.328232970001</v>
      </c>
      <c r="F271">
        <v>396.7</v>
      </c>
      <c r="G271">
        <v>-33.138457110452002</v>
      </c>
      <c r="H271">
        <v>-4.0372941574007903</v>
      </c>
      <c r="I271">
        <v>-25.141318426801899</v>
      </c>
      <c r="J271">
        <v>-2.2977944655159201</v>
      </c>
      <c r="K271">
        <v>414.83735185655303</v>
      </c>
      <c r="L271">
        <v>416.393125985555</v>
      </c>
      <c r="M271">
        <v>30.450181034085698</v>
      </c>
      <c r="N271">
        <v>0.42078420702963298</v>
      </c>
      <c r="O271">
        <v>23.0148726997731</v>
      </c>
      <c r="P271">
        <v>11.9988706945228</v>
      </c>
      <c r="Q271">
        <v>-7.3430485470817E-2</v>
      </c>
    </row>
    <row r="272" spans="1:17" x14ac:dyDescent="0.3">
      <c r="A272" t="s">
        <v>644</v>
      </c>
      <c r="B272" t="s">
        <v>645</v>
      </c>
      <c r="C272" t="s">
        <v>3149</v>
      </c>
      <c r="D272" t="s">
        <v>51</v>
      </c>
      <c r="E272">
        <v>29585.470965503999</v>
      </c>
      <c r="F272">
        <v>225.39</v>
      </c>
      <c r="G272">
        <v>100.28845717753001</v>
      </c>
      <c r="H272">
        <v>-1.6930015061741299</v>
      </c>
      <c r="I272">
        <v>45.8989276655849</v>
      </c>
      <c r="J272">
        <v>2.5034276962252902</v>
      </c>
      <c r="K272">
        <v>210.52246344072199</v>
      </c>
      <c r="L272">
        <v>168.60519544238301</v>
      </c>
      <c r="M272">
        <v>49.414220246475999</v>
      </c>
      <c r="N272">
        <v>0.66552799887371505</v>
      </c>
      <c r="O272">
        <v>8.2523625715426707</v>
      </c>
      <c r="P272">
        <v>157.58857142857099</v>
      </c>
      <c r="Q272">
        <v>2.1826294169809999E-2</v>
      </c>
    </row>
    <row r="273" spans="1:17" x14ac:dyDescent="0.3">
      <c r="A273" t="s">
        <v>646</v>
      </c>
      <c r="B273" t="s">
        <v>647</v>
      </c>
      <c r="C273" t="s">
        <v>3143</v>
      </c>
      <c r="D273" t="s">
        <v>18</v>
      </c>
      <c r="E273">
        <v>29580.362158206</v>
      </c>
      <c r="F273">
        <v>165.53</v>
      </c>
      <c r="G273">
        <v>27.705004352651901</v>
      </c>
      <c r="H273">
        <v>-9.5197399437888208</v>
      </c>
      <c r="I273">
        <v>-38.815465878134198</v>
      </c>
      <c r="J273">
        <v>-3.4971003412512101</v>
      </c>
      <c r="K273">
        <v>188.354154854174</v>
      </c>
      <c r="L273">
        <v>188.85124284967301</v>
      </c>
      <c r="M273">
        <v>25.9257540084064</v>
      </c>
      <c r="N273">
        <v>0.49954865961449402</v>
      </c>
      <c r="O273">
        <v>74.741738657645101</v>
      </c>
      <c r="P273">
        <v>78.951351351351306</v>
      </c>
      <c r="Q273">
        <v>0.109448562385264</v>
      </c>
    </row>
    <row r="274" spans="1:17" hidden="1" x14ac:dyDescent="0.3">
      <c r="A274" t="s">
        <v>648</v>
      </c>
      <c r="B274" t="s">
        <v>649</v>
      </c>
      <c r="C274" t="s">
        <v>3160</v>
      </c>
      <c r="D274" t="s">
        <v>190</v>
      </c>
      <c r="E274">
        <v>29411.8118135</v>
      </c>
      <c r="F274">
        <v>13501.6</v>
      </c>
      <c r="G274">
        <v>115.998309094261</v>
      </c>
      <c r="H274">
        <v>-4.6717752577897196</v>
      </c>
      <c r="I274">
        <v>51.949045716373</v>
      </c>
      <c r="J274">
        <v>2.2681255440194699</v>
      </c>
      <c r="K274">
        <v>13560.286997927</v>
      </c>
      <c r="L274">
        <v>11253.5673638138</v>
      </c>
      <c r="M274">
        <v>44.034787312285403</v>
      </c>
      <c r="N274">
        <v>0.84220360269901795</v>
      </c>
      <c r="O274">
        <v>12.1159714404218</v>
      </c>
      <c r="P274">
        <v>161.52460461197199</v>
      </c>
      <c r="Q274">
        <v>0.19864424075523099</v>
      </c>
    </row>
    <row r="275" spans="1:17" x14ac:dyDescent="0.3">
      <c r="A275" t="s">
        <v>650</v>
      </c>
      <c r="B275" t="s">
        <v>651</v>
      </c>
      <c r="C275" t="s">
        <v>3147</v>
      </c>
      <c r="D275" t="s">
        <v>234</v>
      </c>
      <c r="E275">
        <v>29332.86765674</v>
      </c>
      <c r="F275">
        <v>2242.1</v>
      </c>
      <c r="G275">
        <v>52.035280474619597</v>
      </c>
      <c r="H275">
        <v>2.6522829084323298</v>
      </c>
      <c r="I275">
        <v>15.7178061739776</v>
      </c>
      <c r="J275">
        <v>3.8801104919657798</v>
      </c>
      <c r="K275">
        <v>2013.7164443648101</v>
      </c>
      <c r="L275">
        <v>1762.8408444373299</v>
      </c>
      <c r="M275">
        <v>64.759595047312402</v>
      </c>
      <c r="N275">
        <v>0.65056588063016396</v>
      </c>
      <c r="O275">
        <v>4.0408545559966003</v>
      </c>
      <c r="P275">
        <v>96.460021905804993</v>
      </c>
      <c r="Q275">
        <v>8.0084851868301998E-2</v>
      </c>
    </row>
    <row r="276" spans="1:17" x14ac:dyDescent="0.3">
      <c r="A276" t="s">
        <v>652</v>
      </c>
      <c r="B276" t="s">
        <v>653</v>
      </c>
      <c r="C276" t="s">
        <v>3145</v>
      </c>
      <c r="D276" t="s">
        <v>54</v>
      </c>
      <c r="E276">
        <v>29278.0727443</v>
      </c>
      <c r="F276">
        <v>376</v>
      </c>
      <c r="G276">
        <v>-26.121467540365298</v>
      </c>
      <c r="H276">
        <v>-4.3859602707348904</v>
      </c>
      <c r="I276">
        <v>-37.869394248665799</v>
      </c>
      <c r="J276">
        <v>-2.3349117285238501</v>
      </c>
      <c r="K276">
        <v>390.86032100656399</v>
      </c>
      <c r="L276">
        <v>410.22775039286802</v>
      </c>
      <c r="M276">
        <v>35.390903594442698</v>
      </c>
      <c r="N276">
        <v>0.50390993287270303</v>
      </c>
      <c r="O276">
        <v>38.218085106382901</v>
      </c>
      <c r="P276">
        <v>11.804936068986001</v>
      </c>
      <c r="Q276">
        <v>0.106834952289056</v>
      </c>
    </row>
    <row r="277" spans="1:17" x14ac:dyDescent="0.3">
      <c r="A277" t="s">
        <v>654</v>
      </c>
      <c r="B277" t="s">
        <v>655</v>
      </c>
      <c r="C277" t="s">
        <v>3149</v>
      </c>
      <c r="D277" t="s">
        <v>51</v>
      </c>
      <c r="E277">
        <v>29268.223615559898</v>
      </c>
      <c r="F277">
        <v>1891.35</v>
      </c>
      <c r="G277">
        <v>9.7203017471235196</v>
      </c>
      <c r="H277">
        <v>2.21165245590264</v>
      </c>
      <c r="I277">
        <v>-7.7906872175725104</v>
      </c>
      <c r="J277">
        <v>3.9883294279014998</v>
      </c>
      <c r="K277">
        <v>1862.7926339234</v>
      </c>
      <c r="L277">
        <v>1750.01602881395</v>
      </c>
      <c r="M277">
        <v>60.745474954298899</v>
      </c>
      <c r="N277">
        <v>1.5250961014958599</v>
      </c>
      <c r="O277">
        <v>7.3307425912708002</v>
      </c>
      <c r="P277">
        <v>51.982803648197901</v>
      </c>
      <c r="Q277">
        <v>9.7250951640649994E-2</v>
      </c>
    </row>
    <row r="278" spans="1:17" x14ac:dyDescent="0.3">
      <c r="A278" t="s">
        <v>656</v>
      </c>
      <c r="B278" t="s">
        <v>657</v>
      </c>
      <c r="C278" t="s">
        <v>3147</v>
      </c>
      <c r="D278" t="s">
        <v>195</v>
      </c>
      <c r="E278">
        <v>29069.109159615</v>
      </c>
      <c r="F278">
        <v>8778.2999999999993</v>
      </c>
      <c r="G278">
        <v>14.2138324391707</v>
      </c>
      <c r="H278">
        <v>1.79342413295638</v>
      </c>
      <c r="I278">
        <v>22.297944423388898</v>
      </c>
      <c r="J278">
        <v>-0.22609650666043399</v>
      </c>
      <c r="K278">
        <v>8608.8369216996907</v>
      </c>
      <c r="L278">
        <v>7545.4798083572095</v>
      </c>
      <c r="M278">
        <v>52.517302628196703</v>
      </c>
      <c r="N278">
        <v>0.73446455228770402</v>
      </c>
      <c r="O278">
        <v>8.9049132519963994</v>
      </c>
      <c r="P278">
        <v>47.384592137406401</v>
      </c>
      <c r="Q278">
        <v>4.2059093363988997E-2</v>
      </c>
    </row>
    <row r="279" spans="1:17" x14ac:dyDescent="0.3">
      <c r="A279" t="s">
        <v>658</v>
      </c>
      <c r="B279" t="s">
        <v>659</v>
      </c>
      <c r="C279" t="s">
        <v>3149</v>
      </c>
      <c r="D279" t="s">
        <v>275</v>
      </c>
      <c r="E279">
        <v>28949.407779599998</v>
      </c>
      <c r="F279">
        <v>1067.75</v>
      </c>
      <c r="G279">
        <v>11.7736820556184</v>
      </c>
      <c r="H279">
        <v>-2.10215289142538</v>
      </c>
      <c r="I279">
        <v>-35.223775182201102</v>
      </c>
      <c r="J279">
        <v>3.7773208172349002</v>
      </c>
      <c r="K279">
        <v>1090.8830084035601</v>
      </c>
      <c r="L279">
        <v>1118.3275561393</v>
      </c>
      <c r="M279">
        <v>60.562771083380099</v>
      </c>
      <c r="N279">
        <v>1.37854465299614</v>
      </c>
      <c r="O279">
        <v>41.784125497541503</v>
      </c>
      <c r="P279">
        <v>50.812146892655299</v>
      </c>
    </row>
    <row r="280" spans="1:17" x14ac:dyDescent="0.3">
      <c r="A280" t="s">
        <v>660</v>
      </c>
      <c r="B280" t="s">
        <v>661</v>
      </c>
      <c r="C280" t="s">
        <v>3154</v>
      </c>
      <c r="D280" t="s">
        <v>258</v>
      </c>
      <c r="E280">
        <v>28667.739995749998</v>
      </c>
      <c r="F280">
        <v>3645.65</v>
      </c>
      <c r="G280">
        <v>-6.6202976366184503</v>
      </c>
      <c r="H280">
        <v>3.0257863019364102</v>
      </c>
      <c r="I280">
        <v>6.75117322787146</v>
      </c>
      <c r="J280">
        <v>2.2104566138389599</v>
      </c>
      <c r="K280">
        <v>3800.9142704276001</v>
      </c>
      <c r="L280">
        <v>3639.6115808429799</v>
      </c>
      <c r="M280">
        <v>57.6015106494553</v>
      </c>
      <c r="N280">
        <v>0.42149735205939098</v>
      </c>
      <c r="O280">
        <v>32.154759782206099</v>
      </c>
      <c r="P280">
        <v>44.410774410774401</v>
      </c>
      <c r="Q280">
        <v>8.6676160304532998E-2</v>
      </c>
    </row>
    <row r="281" spans="1:17" x14ac:dyDescent="0.3">
      <c r="A281" t="s">
        <v>662</v>
      </c>
      <c r="B281" t="s">
        <v>663</v>
      </c>
      <c r="C281" t="s">
        <v>3159</v>
      </c>
      <c r="D281" t="s">
        <v>268</v>
      </c>
      <c r="E281">
        <v>28259.135843640001</v>
      </c>
      <c r="F281">
        <v>548</v>
      </c>
      <c r="G281">
        <v>4.1747621873458298</v>
      </c>
      <c r="H281">
        <v>-5.8652715069119097</v>
      </c>
      <c r="I281">
        <v>24.057124899311301</v>
      </c>
      <c r="J281">
        <v>3.7534750423031902</v>
      </c>
      <c r="K281">
        <v>543.54642389528999</v>
      </c>
      <c r="L281">
        <v>481.21883629350498</v>
      </c>
      <c r="M281">
        <v>58.505399286750396</v>
      </c>
      <c r="N281">
        <v>0.472022633647528</v>
      </c>
      <c r="O281">
        <v>14.6532846715328</v>
      </c>
      <c r="P281">
        <v>63.046712288009502</v>
      </c>
      <c r="Q281">
        <v>3.1522373395246002E-2</v>
      </c>
    </row>
    <row r="282" spans="1:17" x14ac:dyDescent="0.3">
      <c r="A282" t="s">
        <v>664</v>
      </c>
      <c r="B282" t="s">
        <v>665</v>
      </c>
      <c r="C282" t="s">
        <v>3151</v>
      </c>
      <c r="D282" t="s">
        <v>552</v>
      </c>
      <c r="E282">
        <v>28228.77414582</v>
      </c>
      <c r="F282">
        <v>64.14</v>
      </c>
      <c r="G282">
        <v>-23.559582038155899</v>
      </c>
      <c r="H282">
        <v>-6.3171215453030101</v>
      </c>
      <c r="I282">
        <v>-21.431100208658599</v>
      </c>
      <c r="J282">
        <v>-2.9332660898789702</v>
      </c>
      <c r="K282">
        <v>68.834381664096995</v>
      </c>
      <c r="L282">
        <v>68.247445288893303</v>
      </c>
      <c r="M282">
        <v>18.769687451899699</v>
      </c>
      <c r="N282">
        <v>1.38291123978929</v>
      </c>
      <c r="O282">
        <v>24.727159338945999</v>
      </c>
      <c r="P282">
        <v>10.8729472774416</v>
      </c>
      <c r="Q282">
        <v>1.7257774791152002E-2</v>
      </c>
    </row>
    <row r="283" spans="1:17" x14ac:dyDescent="0.3">
      <c r="A283" t="s">
        <v>666</v>
      </c>
      <c r="B283" t="s">
        <v>667</v>
      </c>
      <c r="C283" t="s">
        <v>3145</v>
      </c>
      <c r="D283" t="s">
        <v>529</v>
      </c>
      <c r="E283">
        <v>28197.878658289999</v>
      </c>
      <c r="F283">
        <v>3114.4</v>
      </c>
      <c r="G283">
        <v>17.767085642974799</v>
      </c>
      <c r="H283">
        <v>24.4380889685231</v>
      </c>
      <c r="I283">
        <v>-1.4789442517992999</v>
      </c>
      <c r="J283">
        <v>19.4661277724257</v>
      </c>
      <c r="K283">
        <v>2619.0081015475998</v>
      </c>
      <c r="L283">
        <v>2542.6338674267399</v>
      </c>
      <c r="M283">
        <v>73.100645923502398</v>
      </c>
      <c r="N283">
        <v>2.3888781373502499</v>
      </c>
      <c r="O283">
        <v>25.096326740303098</v>
      </c>
      <c r="P283">
        <v>53.797530864197498</v>
      </c>
      <c r="Q283">
        <v>9.1419040260979995E-2</v>
      </c>
    </row>
    <row r="284" spans="1:17" x14ac:dyDescent="0.3">
      <c r="A284" t="s">
        <v>668</v>
      </c>
      <c r="B284" t="s">
        <v>669</v>
      </c>
      <c r="C284" t="s">
        <v>3154</v>
      </c>
      <c r="D284" t="s">
        <v>154</v>
      </c>
      <c r="E284">
        <v>28128.051410815999</v>
      </c>
      <c r="F284">
        <v>222.37</v>
      </c>
      <c r="G284">
        <v>281.85755532195901</v>
      </c>
      <c r="H284">
        <v>-11.468215237925699</v>
      </c>
      <c r="I284">
        <v>50.416959315465498</v>
      </c>
      <c r="J284">
        <v>-0.69050587810528796</v>
      </c>
      <c r="K284">
        <v>218.32510244490001</v>
      </c>
      <c r="L284">
        <v>165.94417074137499</v>
      </c>
      <c r="M284">
        <v>38.946327189516303</v>
      </c>
      <c r="N284">
        <v>0.74731096018446197</v>
      </c>
      <c r="O284">
        <v>17.776678508791601</v>
      </c>
      <c r="P284">
        <v>369.38258575197801</v>
      </c>
      <c r="Q284">
        <v>0.19536481927090399</v>
      </c>
    </row>
    <row r="285" spans="1:17" hidden="1" x14ac:dyDescent="0.3">
      <c r="A285" t="s">
        <v>670</v>
      </c>
      <c r="B285" t="s">
        <v>671</v>
      </c>
      <c r="C285" t="s">
        <v>3160</v>
      </c>
      <c r="D285" t="s">
        <v>51</v>
      </c>
      <c r="E285">
        <v>28045.175843569999</v>
      </c>
      <c r="F285">
        <v>1493.65</v>
      </c>
      <c r="G285">
        <v>-16.452152762505701</v>
      </c>
      <c r="H285">
        <v>-0.87881078194726603</v>
      </c>
      <c r="I285">
        <v>-3.0983785594291602</v>
      </c>
      <c r="J285">
        <v>1.4528393856236601</v>
      </c>
      <c r="K285">
        <v>1412.6092056042301</v>
      </c>
      <c r="M285">
        <v>56.544705468359503</v>
      </c>
      <c r="N285">
        <v>1.0762752017583801</v>
      </c>
      <c r="O285">
        <v>5.7811401600107004</v>
      </c>
      <c r="P285">
        <v>21.930612244897901</v>
      </c>
    </row>
    <row r="286" spans="1:17" x14ac:dyDescent="0.3">
      <c r="A286" t="s">
        <v>672</v>
      </c>
      <c r="B286" t="s">
        <v>673</v>
      </c>
      <c r="C286" t="s">
        <v>3154</v>
      </c>
      <c r="D286" t="s">
        <v>258</v>
      </c>
      <c r="E286">
        <v>27944.998229119999</v>
      </c>
      <c r="F286">
        <v>1481.45</v>
      </c>
      <c r="G286">
        <v>3.1097272102921298</v>
      </c>
      <c r="H286">
        <v>-2.0885891450088301</v>
      </c>
      <c r="I286">
        <v>8.0590073056550295</v>
      </c>
      <c r="J286">
        <v>0.70773373900096204</v>
      </c>
      <c r="K286">
        <v>1515.68450635823</v>
      </c>
      <c r="L286">
        <v>1443.69435248737</v>
      </c>
      <c r="M286">
        <v>45.975704443697303</v>
      </c>
      <c r="N286">
        <v>1.1585425629831101</v>
      </c>
      <c r="O286">
        <v>24.280265955651501</v>
      </c>
      <c r="P286">
        <v>44.447152886115397</v>
      </c>
      <c r="Q286">
        <v>5.8538017612812E-2</v>
      </c>
    </row>
    <row r="287" spans="1:17" x14ac:dyDescent="0.3">
      <c r="A287" t="s">
        <v>674</v>
      </c>
      <c r="B287" t="s">
        <v>675</v>
      </c>
      <c r="C287" t="s">
        <v>3149</v>
      </c>
      <c r="D287" t="s">
        <v>275</v>
      </c>
      <c r="E287">
        <v>27593.593790219998</v>
      </c>
      <c r="F287">
        <v>3356.1</v>
      </c>
      <c r="G287">
        <v>7.6601020870145202</v>
      </c>
      <c r="H287">
        <v>3.0597981058349402</v>
      </c>
      <c r="I287">
        <v>36.524575855007598</v>
      </c>
      <c r="J287">
        <v>-5.3152436228070101</v>
      </c>
      <c r="K287">
        <v>3312.4870222323002</v>
      </c>
      <c r="L287">
        <v>2888.04551030528</v>
      </c>
      <c r="M287">
        <v>34.142695406350597</v>
      </c>
      <c r="N287">
        <v>1.04079320834248</v>
      </c>
      <c r="O287">
        <v>8.8748845386013393</v>
      </c>
      <c r="P287">
        <v>72.665534804753804</v>
      </c>
      <c r="Q287">
        <v>-2.0563408518275001E-2</v>
      </c>
    </row>
    <row r="288" spans="1:17" x14ac:dyDescent="0.3">
      <c r="A288" t="s">
        <v>676</v>
      </c>
      <c r="B288" t="s">
        <v>677</v>
      </c>
      <c r="C288" t="s">
        <v>3145</v>
      </c>
      <c r="D288" t="s">
        <v>529</v>
      </c>
      <c r="E288">
        <v>27474.528381779899</v>
      </c>
      <c r="F288">
        <v>859.85</v>
      </c>
      <c r="G288">
        <v>8.5833020491181102</v>
      </c>
      <c r="H288">
        <v>-8.9930891455026502E-2</v>
      </c>
      <c r="I288">
        <v>9.2216356794048604</v>
      </c>
      <c r="J288">
        <v>1.7402978131519801E-2</v>
      </c>
      <c r="K288">
        <v>840.11643542879301</v>
      </c>
      <c r="L288">
        <v>770.68029406127096</v>
      </c>
      <c r="M288">
        <v>43.211049966245902</v>
      </c>
      <c r="N288">
        <v>0.60785273970143905</v>
      </c>
      <c r="O288">
        <v>7.2803395941152402</v>
      </c>
      <c r="P288">
        <v>38.3396347840077</v>
      </c>
      <c r="Q288">
        <v>-2.9303925487670999E-2</v>
      </c>
    </row>
    <row r="289" spans="1:17" x14ac:dyDescent="0.3">
      <c r="A289" t="s">
        <v>678</v>
      </c>
      <c r="B289" t="s">
        <v>679</v>
      </c>
      <c r="C289" t="s">
        <v>3151</v>
      </c>
      <c r="D289" t="s">
        <v>190</v>
      </c>
      <c r="E289">
        <v>27462.975197759999</v>
      </c>
      <c r="F289">
        <v>14193.65</v>
      </c>
      <c r="G289">
        <v>-38.630854130873502</v>
      </c>
      <c r="H289">
        <v>-9.7855549401612603</v>
      </c>
      <c r="I289">
        <v>-8.9306742007327298</v>
      </c>
      <c r="J289">
        <v>-2.3011932898318301</v>
      </c>
      <c r="K289">
        <v>15658.1215198927</v>
      </c>
      <c r="L289">
        <v>15260.470821758399</v>
      </c>
      <c r="M289">
        <v>31.968728595431301</v>
      </c>
      <c r="N289">
        <v>1.6381049161889301</v>
      </c>
      <c r="O289">
        <v>28.5786249484804</v>
      </c>
      <c r="P289">
        <v>9.3922928709055906</v>
      </c>
      <c r="Q289">
        <v>6.4430227606480997E-2</v>
      </c>
    </row>
    <row r="290" spans="1:17" x14ac:dyDescent="0.3">
      <c r="A290" t="s">
        <v>680</v>
      </c>
      <c r="B290" t="s">
        <v>681</v>
      </c>
      <c r="C290" t="s">
        <v>3159</v>
      </c>
      <c r="D290" t="s">
        <v>172</v>
      </c>
      <c r="E290">
        <v>27357.002913029999</v>
      </c>
      <c r="F290">
        <v>1088.0999999999999</v>
      </c>
      <c r="G290">
        <v>-22.148857557943799</v>
      </c>
      <c r="H290">
        <v>5.8515677097895997</v>
      </c>
      <c r="I290">
        <v>-14.528136619366901</v>
      </c>
      <c r="J290">
        <v>-6.6287950524821397</v>
      </c>
      <c r="K290">
        <v>1081.08805737132</v>
      </c>
      <c r="L290">
        <v>1065.1248244526901</v>
      </c>
      <c r="M290">
        <v>41.490910812210402</v>
      </c>
      <c r="N290">
        <v>2.49306347670935</v>
      </c>
      <c r="O290">
        <v>23.9775755904788</v>
      </c>
      <c r="P290">
        <v>16.623794212218598</v>
      </c>
      <c r="Q290">
        <v>-5.6925925528579996E-3</v>
      </c>
    </row>
    <row r="291" spans="1:17" x14ac:dyDescent="0.3">
      <c r="A291" t="s">
        <v>682</v>
      </c>
      <c r="B291" t="s">
        <v>683</v>
      </c>
      <c r="C291" t="s">
        <v>3154</v>
      </c>
      <c r="D291" t="s">
        <v>258</v>
      </c>
      <c r="E291">
        <v>27144.1152</v>
      </c>
      <c r="F291">
        <v>2448.15</v>
      </c>
      <c r="G291">
        <v>-14.4709728580067</v>
      </c>
      <c r="H291">
        <v>3.7046379310988602</v>
      </c>
      <c r="I291">
        <v>7.3463799739165001</v>
      </c>
      <c r="J291">
        <v>-0.20898514137876401</v>
      </c>
      <c r="K291">
        <v>2448.33005708886</v>
      </c>
      <c r="L291">
        <v>2375.9164202857601</v>
      </c>
      <c r="M291">
        <v>53.782741733858799</v>
      </c>
      <c r="N291">
        <v>1.3169801786361699</v>
      </c>
      <c r="O291">
        <v>20.9076241243387</v>
      </c>
      <c r="P291">
        <v>30.554074232081899</v>
      </c>
      <c r="Q291">
        <v>5.5127258476647997E-2</v>
      </c>
    </row>
    <row r="292" spans="1:17" x14ac:dyDescent="0.3">
      <c r="A292" t="s">
        <v>684</v>
      </c>
      <c r="B292" t="s">
        <v>685</v>
      </c>
      <c r="C292" t="s">
        <v>3149</v>
      </c>
      <c r="D292" t="s">
        <v>51</v>
      </c>
      <c r="E292">
        <v>27013.516261695</v>
      </c>
      <c r="F292">
        <v>1650.1</v>
      </c>
      <c r="G292">
        <v>-23.825521054094899</v>
      </c>
      <c r="H292">
        <v>-10.0414711066548</v>
      </c>
      <c r="I292">
        <v>-19.4723922481725</v>
      </c>
      <c r="J292">
        <v>-3.5603251935982598</v>
      </c>
      <c r="K292">
        <v>1809.86935577088</v>
      </c>
      <c r="L292">
        <v>1821.7025592713701</v>
      </c>
      <c r="M292">
        <v>18.864983315784201</v>
      </c>
      <c r="N292">
        <v>0.63258257459558498</v>
      </c>
      <c r="O292">
        <v>34.594873037997601</v>
      </c>
      <c r="P292">
        <v>11.867394325616001</v>
      </c>
      <c r="Q292">
        <v>-0.114477503429678</v>
      </c>
    </row>
    <row r="293" spans="1:17" x14ac:dyDescent="0.3">
      <c r="A293" t="s">
        <v>686</v>
      </c>
      <c r="B293" t="s">
        <v>687</v>
      </c>
      <c r="C293" t="s">
        <v>3155</v>
      </c>
      <c r="D293" t="s">
        <v>303</v>
      </c>
      <c r="E293">
        <v>26679.285577850002</v>
      </c>
      <c r="F293">
        <v>409.05</v>
      </c>
      <c r="G293">
        <v>10.435103054380599</v>
      </c>
      <c r="H293">
        <v>-6.6375936423116002</v>
      </c>
      <c r="I293">
        <v>24.386083271295298</v>
      </c>
      <c r="J293">
        <v>-6.54835894741574</v>
      </c>
      <c r="K293">
        <v>435.22154740475401</v>
      </c>
      <c r="L293">
        <v>388.27524955225499</v>
      </c>
      <c r="M293">
        <v>30.024557455532602</v>
      </c>
      <c r="N293">
        <v>0.75118391838568299</v>
      </c>
      <c r="O293">
        <v>18.3229434054516</v>
      </c>
      <c r="P293">
        <v>56.574162679425797</v>
      </c>
      <c r="Q293">
        <v>-5.0627213111909999E-2</v>
      </c>
    </row>
    <row r="294" spans="1:17" x14ac:dyDescent="0.3">
      <c r="A294" t="s">
        <v>688</v>
      </c>
      <c r="B294" t="s">
        <v>689</v>
      </c>
      <c r="C294" t="s">
        <v>3149</v>
      </c>
      <c r="D294" t="s">
        <v>51</v>
      </c>
      <c r="E294">
        <v>26480.617190879999</v>
      </c>
      <c r="F294">
        <v>5673</v>
      </c>
      <c r="G294">
        <v>16.4641456816301</v>
      </c>
      <c r="H294">
        <v>-0.64167297315652105</v>
      </c>
      <c r="I294">
        <v>24.9225137837396</v>
      </c>
      <c r="J294">
        <v>0.459574265508288</v>
      </c>
      <c r="K294">
        <v>5673.5449438777196</v>
      </c>
      <c r="L294">
        <v>5032.3113382158699</v>
      </c>
      <c r="M294">
        <v>56.183405829943297</v>
      </c>
      <c r="N294">
        <v>1.0476647140604001</v>
      </c>
      <c r="O294">
        <v>13.716728362418401</v>
      </c>
      <c r="P294">
        <v>47.811360083376698</v>
      </c>
      <c r="Q294">
        <v>-3.0298325458600998E-2</v>
      </c>
    </row>
    <row r="295" spans="1:17" x14ac:dyDescent="0.3">
      <c r="A295" t="s">
        <v>690</v>
      </c>
      <c r="B295" t="s">
        <v>691</v>
      </c>
      <c r="C295" t="s">
        <v>3148</v>
      </c>
      <c r="D295" t="s">
        <v>48</v>
      </c>
      <c r="E295">
        <v>26433.66</v>
      </c>
      <c r="F295">
        <v>991.85</v>
      </c>
      <c r="G295">
        <v>22.310529564869299</v>
      </c>
      <c r="H295">
        <v>2.97748103266421</v>
      </c>
      <c r="I295">
        <v>28.435931681642298</v>
      </c>
      <c r="J295">
        <v>-1.8896398657397799</v>
      </c>
      <c r="K295">
        <v>962.35865649259199</v>
      </c>
      <c r="L295">
        <v>824.92997421841903</v>
      </c>
      <c r="M295">
        <v>43.369816252884299</v>
      </c>
      <c r="N295">
        <v>0.37826130390239399</v>
      </c>
      <c r="O295">
        <v>7.6775722135403504</v>
      </c>
      <c r="P295">
        <v>80.319970911735297</v>
      </c>
      <c r="Q295">
        <v>7.5464812984282995E-2</v>
      </c>
    </row>
    <row r="296" spans="1:17" x14ac:dyDescent="0.3">
      <c r="A296" t="s">
        <v>692</v>
      </c>
      <c r="B296" t="s">
        <v>693</v>
      </c>
      <c r="C296" t="s">
        <v>3154</v>
      </c>
      <c r="D296" t="s">
        <v>258</v>
      </c>
      <c r="E296">
        <v>26264.412223379899</v>
      </c>
      <c r="F296">
        <v>5343.85</v>
      </c>
      <c r="G296">
        <v>-24.3389190013492</v>
      </c>
      <c r="H296">
        <v>-2.6925696272084401</v>
      </c>
      <c r="I296">
        <v>3.3154487677149298</v>
      </c>
      <c r="J296">
        <v>-1.3126302795449301</v>
      </c>
      <c r="K296">
        <v>5411.3458167075796</v>
      </c>
      <c r="L296">
        <v>5286.7768020883104</v>
      </c>
      <c r="M296">
        <v>40.438948300211102</v>
      </c>
      <c r="N296">
        <v>0.95522225841073105</v>
      </c>
      <c r="O296">
        <v>37.5412857771082</v>
      </c>
      <c r="P296">
        <v>32.782954404273802</v>
      </c>
      <c r="Q296">
        <v>5.4106799169502999E-2</v>
      </c>
    </row>
    <row r="297" spans="1:17" x14ac:dyDescent="0.3">
      <c r="A297" t="s">
        <v>694</v>
      </c>
      <c r="B297" t="s">
        <v>695</v>
      </c>
      <c r="C297" t="s">
        <v>3145</v>
      </c>
      <c r="D297" t="s">
        <v>54</v>
      </c>
      <c r="E297">
        <v>26257.975088625</v>
      </c>
      <c r="F297">
        <v>889.5</v>
      </c>
      <c r="G297">
        <v>-11.640454434828801</v>
      </c>
      <c r="H297">
        <v>19.877807516244001</v>
      </c>
      <c r="I297">
        <v>16.124615805730301</v>
      </c>
      <c r="J297">
        <v>12.1018790078767</v>
      </c>
      <c r="K297">
        <v>793.38157601838498</v>
      </c>
      <c r="L297">
        <v>751.44594557871699</v>
      </c>
      <c r="M297">
        <v>80.743468369875202</v>
      </c>
      <c r="N297">
        <v>1.40784178881925</v>
      </c>
      <c r="O297">
        <v>3.6200112422709299</v>
      </c>
      <c r="P297">
        <v>48.237646862761402</v>
      </c>
    </row>
    <row r="298" spans="1:17" x14ac:dyDescent="0.3">
      <c r="A298" t="s">
        <v>696</v>
      </c>
      <c r="B298" t="s">
        <v>697</v>
      </c>
      <c r="C298" t="s">
        <v>3158</v>
      </c>
      <c r="D298" t="s">
        <v>133</v>
      </c>
      <c r="E298">
        <v>26159.770965795</v>
      </c>
      <c r="F298">
        <v>767.05</v>
      </c>
      <c r="G298">
        <v>193.38934700279</v>
      </c>
      <c r="H298">
        <v>19.968694794482001</v>
      </c>
      <c r="I298">
        <v>116.558326765917</v>
      </c>
      <c r="J298">
        <v>1.61160181391798</v>
      </c>
      <c r="K298">
        <v>663.12350142948696</v>
      </c>
      <c r="L298">
        <v>481.42074191497602</v>
      </c>
      <c r="M298">
        <v>61.422006923066597</v>
      </c>
      <c r="N298">
        <v>0.71484084937095804</v>
      </c>
      <c r="O298">
        <v>3.80679225604589</v>
      </c>
      <c r="P298">
        <v>248.65909090909</v>
      </c>
      <c r="Q298">
        <v>0.26691168921179298</v>
      </c>
    </row>
    <row r="299" spans="1:17" x14ac:dyDescent="0.3">
      <c r="A299" t="s">
        <v>698</v>
      </c>
      <c r="B299" t="s">
        <v>699</v>
      </c>
      <c r="C299" t="s">
        <v>3149</v>
      </c>
      <c r="D299" t="s">
        <v>275</v>
      </c>
      <c r="E299">
        <v>26057.7088305</v>
      </c>
      <c r="F299">
        <v>1276.9000000000001</v>
      </c>
      <c r="G299">
        <v>-8.3514626959632192</v>
      </c>
      <c r="H299">
        <v>1.67464812855877</v>
      </c>
      <c r="I299">
        <v>-9.8937445451194304</v>
      </c>
      <c r="J299">
        <v>4.4797056547268603</v>
      </c>
      <c r="K299">
        <v>1255.55276334767</v>
      </c>
      <c r="L299">
        <v>1222.50644983503</v>
      </c>
      <c r="M299">
        <v>66.183464072986993</v>
      </c>
      <c r="N299">
        <v>0.67508000106281296</v>
      </c>
      <c r="O299">
        <v>13.1568642806797</v>
      </c>
      <c r="P299">
        <v>30.302566457472299</v>
      </c>
      <c r="Q299">
        <v>0.119013045498852</v>
      </c>
    </row>
    <row r="300" spans="1:17" hidden="1" x14ac:dyDescent="0.3">
      <c r="A300" t="s">
        <v>700</v>
      </c>
      <c r="B300" t="s">
        <v>701</v>
      </c>
      <c r="C300" t="s">
        <v>3160</v>
      </c>
      <c r="D300" t="s">
        <v>127</v>
      </c>
      <c r="E300">
        <v>25921.215947159999</v>
      </c>
      <c r="F300">
        <v>1162.5</v>
      </c>
      <c r="G300">
        <v>-23.766971438960201</v>
      </c>
      <c r="H300">
        <v>-2.7819955029817902</v>
      </c>
      <c r="I300">
        <v>3.9515583011233302</v>
      </c>
      <c r="J300">
        <v>4.1025750200659896</v>
      </c>
      <c r="K300">
        <v>1187.74938400366</v>
      </c>
      <c r="L300">
        <v>1140.9168015351599</v>
      </c>
      <c r="M300">
        <v>53.9721209164315</v>
      </c>
      <c r="N300">
        <v>0.69168207982965801</v>
      </c>
      <c r="O300">
        <v>20.430107526881699</v>
      </c>
      <c r="P300">
        <v>21.1000572946507</v>
      </c>
      <c r="Q300">
        <v>-5.8402849733855997E-2</v>
      </c>
    </row>
    <row r="301" spans="1:17" hidden="1" x14ac:dyDescent="0.3">
      <c r="A301" t="s">
        <v>702</v>
      </c>
      <c r="B301" t="s">
        <v>703</v>
      </c>
      <c r="C301" t="s">
        <v>3154</v>
      </c>
      <c r="D301" t="s">
        <v>704</v>
      </c>
      <c r="E301">
        <v>25915.99890468</v>
      </c>
      <c r="F301">
        <v>1114.5</v>
      </c>
      <c r="G301">
        <v>130.33090621610401</v>
      </c>
      <c r="H301">
        <v>-3.6035438421540702</v>
      </c>
      <c r="I301">
        <v>37.512145211199098</v>
      </c>
      <c r="J301">
        <v>1.0417402292473099</v>
      </c>
      <c r="K301">
        <v>1147.55640988248</v>
      </c>
      <c r="M301">
        <v>52.237549621354901</v>
      </c>
      <c r="N301">
        <v>0.439229119055775</v>
      </c>
      <c r="O301">
        <v>30.098698968147101</v>
      </c>
      <c r="P301">
        <v>202.85326086956499</v>
      </c>
    </row>
    <row r="302" spans="1:17" x14ac:dyDescent="0.3">
      <c r="A302" t="s">
        <v>705</v>
      </c>
      <c r="B302" t="s">
        <v>706</v>
      </c>
      <c r="C302" t="s">
        <v>3143</v>
      </c>
      <c r="D302" t="s">
        <v>437</v>
      </c>
      <c r="E302">
        <v>25665.119999999999</v>
      </c>
      <c r="F302">
        <v>725.25</v>
      </c>
      <c r="G302">
        <v>102.14912088462999</v>
      </c>
      <c r="H302">
        <v>-4.9564816996385801</v>
      </c>
      <c r="I302">
        <v>30.918817242194699</v>
      </c>
      <c r="J302">
        <v>6.9139467181061303</v>
      </c>
      <c r="K302">
        <v>754.72720037469401</v>
      </c>
      <c r="L302">
        <v>655.46366959622605</v>
      </c>
      <c r="M302">
        <v>55.335887379675903</v>
      </c>
      <c r="N302">
        <v>1.0155797348355</v>
      </c>
      <c r="O302">
        <v>33.746983798690103</v>
      </c>
      <c r="P302">
        <v>159.017857142857</v>
      </c>
      <c r="Q302">
        <v>0.12643577707058101</v>
      </c>
    </row>
    <row r="303" spans="1:17" x14ac:dyDescent="0.3">
      <c r="A303" t="s">
        <v>707</v>
      </c>
      <c r="B303" t="s">
        <v>708</v>
      </c>
      <c r="C303" t="s">
        <v>3145</v>
      </c>
      <c r="D303" t="s">
        <v>412</v>
      </c>
      <c r="E303">
        <v>25662.034303799999</v>
      </c>
      <c r="F303">
        <v>7128.9</v>
      </c>
      <c r="G303">
        <v>176.551831080814</v>
      </c>
      <c r="H303">
        <v>10.6649811709141</v>
      </c>
      <c r="I303">
        <v>21.889935576129801</v>
      </c>
      <c r="J303">
        <v>12.822264456189499</v>
      </c>
      <c r="K303">
        <v>6466.1075612328696</v>
      </c>
      <c r="L303">
        <v>5151.5613467989897</v>
      </c>
      <c r="M303">
        <v>68.835235619332096</v>
      </c>
      <c r="N303">
        <v>1.26034343303812</v>
      </c>
      <c r="O303">
        <v>3.7397073882366101</v>
      </c>
      <c r="P303">
        <v>207.25368502715199</v>
      </c>
    </row>
    <row r="304" spans="1:17" x14ac:dyDescent="0.3">
      <c r="A304" t="s">
        <v>709</v>
      </c>
      <c r="B304" t="s">
        <v>710</v>
      </c>
      <c r="C304" t="s">
        <v>3154</v>
      </c>
      <c r="D304" t="s">
        <v>117</v>
      </c>
      <c r="E304">
        <v>25656.008769925</v>
      </c>
      <c r="F304">
        <v>899.8</v>
      </c>
      <c r="G304">
        <v>66.991019594847899</v>
      </c>
      <c r="H304">
        <v>6.5408813066125999</v>
      </c>
      <c r="I304">
        <v>36.436935475749102</v>
      </c>
      <c r="J304">
        <v>-6.5334616706107601E-2</v>
      </c>
      <c r="K304">
        <v>852.84634924078398</v>
      </c>
      <c r="L304">
        <v>702.13545232785998</v>
      </c>
      <c r="M304">
        <v>58.746356073830299</v>
      </c>
      <c r="N304">
        <v>0.33034425457529498</v>
      </c>
      <c r="O304">
        <v>6.3458546343631896</v>
      </c>
      <c r="P304">
        <v>114.13612565445</v>
      </c>
      <c r="Q304">
        <v>0.11949052269817501</v>
      </c>
    </row>
    <row r="305" spans="1:17" x14ac:dyDescent="0.3">
      <c r="A305" t="s">
        <v>711</v>
      </c>
      <c r="B305" t="s">
        <v>712</v>
      </c>
      <c r="C305" t="s">
        <v>3157</v>
      </c>
      <c r="D305" t="s">
        <v>286</v>
      </c>
      <c r="E305">
        <v>25614.916894720001</v>
      </c>
      <c r="F305">
        <v>398.75</v>
      </c>
      <c r="G305">
        <v>47.702589334774899</v>
      </c>
      <c r="H305">
        <v>11.406146405810199</v>
      </c>
      <c r="I305">
        <v>-25.433882900110898</v>
      </c>
      <c r="J305">
        <v>-4.8424165969985804</v>
      </c>
      <c r="K305">
        <v>397.16082710674903</v>
      </c>
      <c r="L305">
        <v>381.73681780699701</v>
      </c>
      <c r="M305">
        <v>52.773966249662799</v>
      </c>
      <c r="N305">
        <v>1.2220993370439599</v>
      </c>
      <c r="O305">
        <v>25.9435736677116</v>
      </c>
      <c r="P305">
        <v>93.991729506202802</v>
      </c>
      <c r="Q305">
        <v>0.12787768106500499</v>
      </c>
    </row>
    <row r="306" spans="1:17" x14ac:dyDescent="0.3">
      <c r="A306" t="s">
        <v>713</v>
      </c>
      <c r="B306" t="s">
        <v>714</v>
      </c>
      <c r="C306" t="s">
        <v>3150</v>
      </c>
      <c r="D306" t="s">
        <v>57</v>
      </c>
      <c r="E306">
        <v>25579.53258771</v>
      </c>
      <c r="F306">
        <v>197.03</v>
      </c>
      <c r="G306">
        <v>91.364663605702901</v>
      </c>
      <c r="H306">
        <v>2.9885791038959799</v>
      </c>
      <c r="I306">
        <v>25.418094518275002</v>
      </c>
      <c r="J306">
        <v>4.3004194059938303</v>
      </c>
      <c r="K306">
        <v>188.69845760574799</v>
      </c>
      <c r="L306">
        <v>158.08304851610501</v>
      </c>
      <c r="M306">
        <v>52.823112107867203</v>
      </c>
      <c r="N306">
        <v>0.49769810370175799</v>
      </c>
      <c r="O306">
        <v>7.8465208343906996</v>
      </c>
      <c r="P306">
        <v>139.404617253948</v>
      </c>
      <c r="Q306">
        <v>9.1600994532508001E-2</v>
      </c>
    </row>
    <row r="307" spans="1:17" x14ac:dyDescent="0.3">
      <c r="A307" t="s">
        <v>715</v>
      </c>
      <c r="B307" t="s">
        <v>716</v>
      </c>
      <c r="C307" t="s">
        <v>3149</v>
      </c>
      <c r="D307" t="s">
        <v>51</v>
      </c>
      <c r="E307">
        <v>25135.607218679899</v>
      </c>
      <c r="F307">
        <v>475.15</v>
      </c>
      <c r="G307">
        <v>-7.2777516332519898</v>
      </c>
      <c r="H307">
        <v>-4.8368036378909203</v>
      </c>
      <c r="I307">
        <v>-2.8528692808195402</v>
      </c>
      <c r="J307">
        <v>-0.16617988219476301</v>
      </c>
      <c r="K307">
        <v>464.40072944921502</v>
      </c>
      <c r="L307">
        <v>438.37053075053399</v>
      </c>
      <c r="M307">
        <v>48.300790705620898</v>
      </c>
      <c r="N307">
        <v>0.89732139694673996</v>
      </c>
      <c r="O307">
        <v>9.0182047774387097</v>
      </c>
      <c r="P307">
        <v>35.990269032627303</v>
      </c>
      <c r="Q307">
        <v>-4.9659482484112998E-2</v>
      </c>
    </row>
    <row r="308" spans="1:17" x14ac:dyDescent="0.3">
      <c r="A308" t="s">
        <v>717</v>
      </c>
      <c r="B308" t="s">
        <v>718</v>
      </c>
      <c r="C308" t="s">
        <v>3154</v>
      </c>
      <c r="D308" t="s">
        <v>458</v>
      </c>
      <c r="E308">
        <v>25090.132320000001</v>
      </c>
      <c r="F308">
        <v>3647.6</v>
      </c>
      <c r="G308">
        <v>6.60863505794849</v>
      </c>
      <c r="H308">
        <v>-4.05831755112807</v>
      </c>
      <c r="I308">
        <v>9.8453615283247693</v>
      </c>
      <c r="J308">
        <v>1.0414452985340801</v>
      </c>
      <c r="K308">
        <v>3623.7631421302699</v>
      </c>
      <c r="L308">
        <v>3366.63814401215</v>
      </c>
      <c r="M308">
        <v>42.760027079403102</v>
      </c>
      <c r="N308">
        <v>0.53246280570176396</v>
      </c>
      <c r="O308">
        <v>9.0717183901743503</v>
      </c>
      <c r="P308">
        <v>42.381482132053002</v>
      </c>
      <c r="Q308">
        <v>0.109174933390872</v>
      </c>
    </row>
    <row r="309" spans="1:17" x14ac:dyDescent="0.3">
      <c r="A309" t="s">
        <v>719</v>
      </c>
      <c r="B309" t="s">
        <v>720</v>
      </c>
      <c r="C309" t="s">
        <v>3151</v>
      </c>
      <c r="D309" t="s">
        <v>504</v>
      </c>
      <c r="E309">
        <v>25052.511824320001</v>
      </c>
      <c r="F309">
        <v>1342.35</v>
      </c>
      <c r="G309">
        <v>83.034268075230798</v>
      </c>
      <c r="H309">
        <v>-0.64177691863157305</v>
      </c>
      <c r="I309">
        <v>22.112167141984202</v>
      </c>
      <c r="J309">
        <v>-1.2922993251252799</v>
      </c>
      <c r="K309">
        <v>1419.3132919874299</v>
      </c>
      <c r="L309">
        <v>1232.7181862176899</v>
      </c>
      <c r="M309">
        <v>44.020645038121103</v>
      </c>
      <c r="N309">
        <v>0.80971046085613896</v>
      </c>
      <c r="O309">
        <v>32.301560695794699</v>
      </c>
      <c r="P309">
        <v>124.098497495826</v>
      </c>
      <c r="Q309">
        <v>8.0918001674895004E-2</v>
      </c>
    </row>
    <row r="310" spans="1:17" x14ac:dyDescent="0.3">
      <c r="A310" t="s">
        <v>721</v>
      </c>
      <c r="B310" t="s">
        <v>722</v>
      </c>
      <c r="C310" t="s">
        <v>3149</v>
      </c>
      <c r="D310" t="s">
        <v>51</v>
      </c>
      <c r="E310">
        <v>24881.943140399999</v>
      </c>
      <c r="F310">
        <v>1398.65</v>
      </c>
      <c r="G310">
        <v>39.094350556337297</v>
      </c>
      <c r="H310">
        <v>-8.6167647641626708</v>
      </c>
      <c r="I310">
        <v>27.425388274167499</v>
      </c>
      <c r="J310">
        <v>-2.6522871447231799</v>
      </c>
      <c r="K310">
        <v>1424.3868976327301</v>
      </c>
      <c r="L310">
        <v>1195.24312034272</v>
      </c>
      <c r="M310">
        <v>39.119419749443502</v>
      </c>
      <c r="N310">
        <v>0.89350089881797101</v>
      </c>
      <c r="O310">
        <v>17.1844278411325</v>
      </c>
      <c r="P310">
        <v>93.130350731842</v>
      </c>
      <c r="Q310">
        <v>4.9217818990325998E-2</v>
      </c>
    </row>
    <row r="311" spans="1:17" x14ac:dyDescent="0.3">
      <c r="A311" t="s">
        <v>723</v>
      </c>
      <c r="B311" t="s">
        <v>724</v>
      </c>
      <c r="C311" t="s">
        <v>3149</v>
      </c>
      <c r="D311" t="s">
        <v>725</v>
      </c>
      <c r="E311">
        <v>24637.410577775001</v>
      </c>
      <c r="F311">
        <v>2452.5</v>
      </c>
      <c r="G311">
        <v>51.356470589022699</v>
      </c>
      <c r="H311">
        <v>1.74932229615881</v>
      </c>
      <c r="I311">
        <v>43.156246352933003</v>
      </c>
      <c r="J311">
        <v>2.76999666527762</v>
      </c>
      <c r="K311">
        <v>2306.9602913332501</v>
      </c>
      <c r="L311">
        <v>1927.9788103306</v>
      </c>
      <c r="M311">
        <v>59.621541550668098</v>
      </c>
      <c r="N311">
        <v>0.89100847214284296</v>
      </c>
      <c r="O311">
        <v>9.5453618756371004</v>
      </c>
      <c r="P311">
        <v>96.184305255579503</v>
      </c>
      <c r="Q311">
        <v>0.106164254687237</v>
      </c>
    </row>
    <row r="312" spans="1:17" x14ac:dyDescent="0.3">
      <c r="A312" t="s">
        <v>726</v>
      </c>
      <c r="B312" t="s">
        <v>727</v>
      </c>
      <c r="C312" t="s">
        <v>3154</v>
      </c>
      <c r="D312" t="s">
        <v>154</v>
      </c>
      <c r="E312">
        <v>24560.759682945001</v>
      </c>
      <c r="F312">
        <v>784.4</v>
      </c>
      <c r="G312">
        <v>85.337289037064807</v>
      </c>
      <c r="H312">
        <v>5.7742562822958998</v>
      </c>
      <c r="I312">
        <v>38.098863632334002</v>
      </c>
      <c r="J312">
        <v>4.2713042561566503</v>
      </c>
      <c r="K312">
        <v>726.02688653353903</v>
      </c>
      <c r="L312">
        <v>604.83250087399301</v>
      </c>
      <c r="M312">
        <v>55.662825420027303</v>
      </c>
      <c r="N312">
        <v>1.0616971141042999</v>
      </c>
      <c r="O312">
        <v>7.5917899031106604</v>
      </c>
      <c r="P312">
        <v>151.41025641025601</v>
      </c>
      <c r="Q312">
        <v>0.15692246290574299</v>
      </c>
    </row>
    <row r="313" spans="1:17" x14ac:dyDescent="0.3">
      <c r="A313" t="s">
        <v>728</v>
      </c>
      <c r="B313" t="s">
        <v>729</v>
      </c>
      <c r="C313" t="s">
        <v>3145</v>
      </c>
      <c r="D313" t="s">
        <v>594</v>
      </c>
      <c r="E313">
        <v>24260.227783614999</v>
      </c>
      <c r="F313">
        <v>932.75</v>
      </c>
      <c r="G313">
        <v>-3.8514909467665399</v>
      </c>
      <c r="H313">
        <v>-9.8444984927403105</v>
      </c>
      <c r="I313">
        <v>11.0251429386516</v>
      </c>
      <c r="J313">
        <v>-1.6044167310752</v>
      </c>
      <c r="K313">
        <v>946.72427882076397</v>
      </c>
      <c r="L313">
        <v>828.59221583503199</v>
      </c>
      <c r="M313">
        <v>34.404086509702701</v>
      </c>
      <c r="N313">
        <v>0.49127119715918399</v>
      </c>
      <c r="O313">
        <v>28.8876976681854</v>
      </c>
      <c r="P313">
        <v>54.428807947019799</v>
      </c>
      <c r="Q313">
        <v>8.3004675223727994E-2</v>
      </c>
    </row>
    <row r="314" spans="1:17" x14ac:dyDescent="0.3">
      <c r="A314" t="s">
        <v>730</v>
      </c>
      <c r="B314" t="s">
        <v>731</v>
      </c>
      <c r="C314" t="s">
        <v>3145</v>
      </c>
      <c r="D314" t="s">
        <v>412</v>
      </c>
      <c r="E314">
        <v>23910.363892245001</v>
      </c>
      <c r="F314">
        <v>4742</v>
      </c>
      <c r="G314">
        <v>56.307041838323798</v>
      </c>
      <c r="H314">
        <v>9.2105942361460595</v>
      </c>
      <c r="I314">
        <v>35.114547817326397</v>
      </c>
      <c r="J314">
        <v>7.8394101949832304</v>
      </c>
      <c r="K314">
        <v>4396.8001372634299</v>
      </c>
      <c r="L314">
        <v>3715.2439032178099</v>
      </c>
      <c r="M314">
        <v>74.191126574972898</v>
      </c>
      <c r="N314">
        <v>1.05114019905133</v>
      </c>
      <c r="O314">
        <v>4.8049346267397803</v>
      </c>
      <c r="P314">
        <v>112.645739910313</v>
      </c>
      <c r="Q314">
        <v>4.3143449814401998E-2</v>
      </c>
    </row>
    <row r="315" spans="1:17" x14ac:dyDescent="0.3">
      <c r="A315" t="s">
        <v>732</v>
      </c>
      <c r="B315" t="s">
        <v>733</v>
      </c>
      <c r="C315" t="s">
        <v>3154</v>
      </c>
      <c r="D315" t="s">
        <v>458</v>
      </c>
      <c r="E315">
        <v>23318.06803722</v>
      </c>
      <c r="F315">
        <v>365.25</v>
      </c>
      <c r="G315">
        <v>61.8039203641423</v>
      </c>
      <c r="H315">
        <v>5.2604803558255</v>
      </c>
      <c r="I315">
        <v>38.107188895152802</v>
      </c>
      <c r="J315">
        <v>2.5744299919776199</v>
      </c>
      <c r="K315">
        <v>347.22120974093798</v>
      </c>
      <c r="L315">
        <v>286.92058858206798</v>
      </c>
      <c r="M315">
        <v>54.190841165814199</v>
      </c>
      <c r="N315">
        <v>0.50499736719562704</v>
      </c>
      <c r="O315">
        <v>5.0924024640657004</v>
      </c>
      <c r="P315">
        <v>121.363636363636</v>
      </c>
      <c r="Q315">
        <v>0.18977249477608099</v>
      </c>
    </row>
    <row r="316" spans="1:17" x14ac:dyDescent="0.3">
      <c r="A316" t="s">
        <v>734</v>
      </c>
      <c r="B316" t="s">
        <v>735</v>
      </c>
      <c r="C316" t="s">
        <v>3156</v>
      </c>
      <c r="D316" t="s">
        <v>736</v>
      </c>
      <c r="E316">
        <v>23309.657309099999</v>
      </c>
      <c r="F316">
        <v>331.9</v>
      </c>
      <c r="G316">
        <v>72.991295762721805</v>
      </c>
      <c r="H316">
        <v>11.939390096199199</v>
      </c>
      <c r="I316">
        <v>54.759079122794603</v>
      </c>
      <c r="J316">
        <v>10.139777013792701</v>
      </c>
      <c r="K316">
        <v>306.819901481469</v>
      </c>
      <c r="L316">
        <v>246.15530208494499</v>
      </c>
      <c r="M316">
        <v>70.958904206676706</v>
      </c>
      <c r="N316">
        <v>0.43272072623727098</v>
      </c>
      <c r="O316">
        <v>4.4290448930400697</v>
      </c>
      <c r="P316">
        <v>123.803101820633</v>
      </c>
      <c r="Q316">
        <v>5.6002718016596002E-2</v>
      </c>
    </row>
    <row r="317" spans="1:17" x14ac:dyDescent="0.3">
      <c r="A317" t="s">
        <v>737</v>
      </c>
      <c r="B317" t="s">
        <v>738</v>
      </c>
      <c r="C317" t="s">
        <v>3149</v>
      </c>
      <c r="D317" t="s">
        <v>51</v>
      </c>
      <c r="E317">
        <v>23299.609903339999</v>
      </c>
      <c r="F317">
        <v>1160.2</v>
      </c>
      <c r="G317">
        <v>16.007784644241401</v>
      </c>
      <c r="H317">
        <v>0.41173715805060301</v>
      </c>
      <c r="I317">
        <v>11.617727833912999</v>
      </c>
      <c r="J317">
        <v>-0.33288651658528001</v>
      </c>
      <c r="K317">
        <v>1154.81816147471</v>
      </c>
      <c r="L317">
        <v>1018.9057414292</v>
      </c>
      <c r="M317">
        <v>49.765107706603501</v>
      </c>
      <c r="N317">
        <v>0.75081392191140395</v>
      </c>
      <c r="O317">
        <v>12.385795552490899</v>
      </c>
      <c r="P317">
        <v>64.067029625963301</v>
      </c>
      <c r="Q317">
        <v>3.7547323481987999E-2</v>
      </c>
    </row>
    <row r="318" spans="1:17" x14ac:dyDescent="0.3">
      <c r="A318" t="s">
        <v>739</v>
      </c>
      <c r="B318" t="s">
        <v>740</v>
      </c>
      <c r="C318" t="s">
        <v>3145</v>
      </c>
      <c r="D318" t="s">
        <v>412</v>
      </c>
      <c r="E318">
        <v>23245.858201409999</v>
      </c>
      <c r="F318">
        <v>1035.95</v>
      </c>
      <c r="G318">
        <v>-24.419574053323299</v>
      </c>
      <c r="H318">
        <v>-3.24288385126978</v>
      </c>
      <c r="I318">
        <v>10.1571809355413</v>
      </c>
      <c r="J318">
        <v>-0.91532396611358402</v>
      </c>
      <c r="K318">
        <v>1042.0174931300701</v>
      </c>
      <c r="L318">
        <v>968.93656093195398</v>
      </c>
      <c r="M318">
        <v>39.571380560668103</v>
      </c>
      <c r="N318">
        <v>0.64503613654810099</v>
      </c>
      <c r="O318">
        <v>10.410734108789001</v>
      </c>
      <c r="P318">
        <v>40.639424382297001</v>
      </c>
      <c r="Q318">
        <v>-6.4493323946271996E-2</v>
      </c>
    </row>
    <row r="319" spans="1:17" x14ac:dyDescent="0.3">
      <c r="A319" t="s">
        <v>741</v>
      </c>
      <c r="B319" t="s">
        <v>742</v>
      </c>
      <c r="C319" t="s">
        <v>3155</v>
      </c>
      <c r="D319" t="s">
        <v>95</v>
      </c>
      <c r="E319">
        <v>23200.990398599999</v>
      </c>
      <c r="F319">
        <v>287.05</v>
      </c>
      <c r="G319">
        <v>-37.560539710239397</v>
      </c>
      <c r="H319">
        <v>-5.4012833732290604</v>
      </c>
      <c r="I319">
        <v>-8.0207824472289708</v>
      </c>
      <c r="J319">
        <v>-1.0347101882640299</v>
      </c>
      <c r="K319">
        <v>295.81227682140599</v>
      </c>
      <c r="L319">
        <v>294.45389701972402</v>
      </c>
      <c r="M319">
        <v>40.178939695447099</v>
      </c>
      <c r="N319">
        <v>0.418127256526376</v>
      </c>
      <c r="O319">
        <v>24.4730883121407</v>
      </c>
      <c r="P319">
        <v>13.976573357156999</v>
      </c>
      <c r="Q319">
        <v>-8.4211045910340995E-2</v>
      </c>
    </row>
    <row r="320" spans="1:17" hidden="1" x14ac:dyDescent="0.3">
      <c r="A320" t="s">
        <v>743</v>
      </c>
      <c r="B320" t="s">
        <v>744</v>
      </c>
      <c r="C320" t="s">
        <v>3160</v>
      </c>
      <c r="D320" t="s">
        <v>745</v>
      </c>
      <c r="E320">
        <v>23025.673136879999</v>
      </c>
      <c r="F320">
        <v>96.69</v>
      </c>
      <c r="G320">
        <v>52.277487552146503</v>
      </c>
      <c r="H320">
        <v>-0.75818445846997196</v>
      </c>
      <c r="I320">
        <v>3.10803610196339</v>
      </c>
      <c r="J320">
        <v>-1.3869650760955901</v>
      </c>
      <c r="K320">
        <v>98.784813889157604</v>
      </c>
      <c r="L320">
        <v>88.284741617554403</v>
      </c>
      <c r="M320">
        <v>50.681017208567297</v>
      </c>
      <c r="N320">
        <v>0.56829340898551495</v>
      </c>
      <c r="O320">
        <v>10.2492501809907</v>
      </c>
      <c r="P320">
        <v>88.296007789678598</v>
      </c>
      <c r="Q320">
        <v>2.0612820630179999E-2</v>
      </c>
    </row>
    <row r="321" spans="1:17" x14ac:dyDescent="0.3">
      <c r="A321" t="s">
        <v>746</v>
      </c>
      <c r="B321" t="s">
        <v>747</v>
      </c>
      <c r="C321" t="s">
        <v>3146</v>
      </c>
      <c r="D321" t="s">
        <v>748</v>
      </c>
      <c r="E321">
        <v>22998.828861030001</v>
      </c>
      <c r="F321">
        <v>240.05</v>
      </c>
      <c r="G321">
        <v>-43.657723218367302</v>
      </c>
      <c r="H321">
        <v>-15.088416526622799</v>
      </c>
      <c r="I321">
        <v>-17.679597942133299</v>
      </c>
      <c r="J321">
        <v>-3.0464719791236901</v>
      </c>
      <c r="K321">
        <v>272.231053555946</v>
      </c>
      <c r="L321">
        <v>275.42067156853699</v>
      </c>
      <c r="M321">
        <v>27.6208107060794</v>
      </c>
      <c r="N321">
        <v>0.35849826901763499</v>
      </c>
      <c r="O321">
        <v>60.0916475734222</v>
      </c>
      <c r="P321">
        <v>5.9589494592805003</v>
      </c>
      <c r="Q321">
        <v>6.5607954881257993E-2</v>
      </c>
    </row>
    <row r="322" spans="1:17" x14ac:dyDescent="0.3">
      <c r="A322" t="s">
        <v>749</v>
      </c>
      <c r="B322" t="s">
        <v>750</v>
      </c>
      <c r="C322" t="s">
        <v>3159</v>
      </c>
      <c r="D322" t="s">
        <v>172</v>
      </c>
      <c r="E322">
        <v>22844.299330825001</v>
      </c>
      <c r="F322">
        <v>7774.5</v>
      </c>
      <c r="G322">
        <v>-12.6791155691316</v>
      </c>
      <c r="H322">
        <v>2.44579285342303</v>
      </c>
      <c r="I322">
        <v>19.167803197027901</v>
      </c>
      <c r="J322">
        <v>-3.03792214341658</v>
      </c>
      <c r="K322">
        <v>7694.4438066326602</v>
      </c>
      <c r="L322">
        <v>7076.4120284109704</v>
      </c>
      <c r="M322">
        <v>45.684968883872401</v>
      </c>
      <c r="N322">
        <v>0.70667121585820503</v>
      </c>
      <c r="O322">
        <v>5.2157695028619102</v>
      </c>
      <c r="P322">
        <v>50.2362387315574</v>
      </c>
      <c r="Q322">
        <v>-8.8281880133029997E-2</v>
      </c>
    </row>
    <row r="323" spans="1:17" x14ac:dyDescent="0.3">
      <c r="A323" t="s">
        <v>751</v>
      </c>
      <c r="B323" t="s">
        <v>752</v>
      </c>
      <c r="C323" t="s">
        <v>3147</v>
      </c>
      <c r="D323" t="s">
        <v>127</v>
      </c>
      <c r="E323">
        <v>22705.907993299999</v>
      </c>
      <c r="F323">
        <v>910.65</v>
      </c>
      <c r="G323">
        <v>61.075744787544899</v>
      </c>
      <c r="H323">
        <v>6.42443270829179</v>
      </c>
      <c r="I323">
        <v>62.046576373695899</v>
      </c>
      <c r="J323">
        <v>7.1296665408004003</v>
      </c>
      <c r="K323">
        <v>861.273676094802</v>
      </c>
      <c r="L323">
        <v>700.44624832132001</v>
      </c>
      <c r="M323">
        <v>57.557758490851</v>
      </c>
      <c r="N323">
        <v>0.67626749050016599</v>
      </c>
      <c r="O323">
        <v>10.6846757810355</v>
      </c>
      <c r="P323">
        <v>102.27676588183</v>
      </c>
    </row>
    <row r="324" spans="1:17" x14ac:dyDescent="0.3">
      <c r="A324" t="s">
        <v>753</v>
      </c>
      <c r="B324" t="s">
        <v>754</v>
      </c>
      <c r="C324" t="s">
        <v>3143</v>
      </c>
      <c r="D324" t="s">
        <v>181</v>
      </c>
      <c r="E324">
        <v>22291.991465759998</v>
      </c>
      <c r="F324">
        <v>400.2</v>
      </c>
      <c r="G324">
        <v>12.177397752562101</v>
      </c>
      <c r="H324">
        <v>-0.45380744380307497</v>
      </c>
      <c r="I324">
        <v>-9.2752075619561101</v>
      </c>
      <c r="J324">
        <v>-3.3686722225807699</v>
      </c>
      <c r="K324">
        <v>394.96021439898601</v>
      </c>
      <c r="L324">
        <v>348.49981498918999</v>
      </c>
      <c r="M324">
        <v>30.6175313496203</v>
      </c>
      <c r="N324">
        <v>0.32371596739698</v>
      </c>
      <c r="O324">
        <v>17.366316841579199</v>
      </c>
      <c r="P324">
        <v>57.249508840864401</v>
      </c>
      <c r="Q324">
        <v>1.1809767929741999E-2</v>
      </c>
    </row>
    <row r="325" spans="1:17" x14ac:dyDescent="0.3">
      <c r="A325" t="s">
        <v>755</v>
      </c>
      <c r="B325" t="s">
        <v>756</v>
      </c>
      <c r="C325" t="s">
        <v>3154</v>
      </c>
      <c r="D325" t="s">
        <v>757</v>
      </c>
      <c r="E325">
        <v>22194.880491964999</v>
      </c>
      <c r="F325">
        <v>523.4</v>
      </c>
      <c r="G325">
        <v>45.202267796702699</v>
      </c>
      <c r="H325">
        <v>-0.335883746494125</v>
      </c>
      <c r="I325">
        <v>26.207858286033499</v>
      </c>
      <c r="J325">
        <v>5.02188929248734</v>
      </c>
      <c r="K325">
        <v>535.25669941493902</v>
      </c>
      <c r="L325">
        <v>489.615187125501</v>
      </c>
      <c r="M325">
        <v>59.238563967960502</v>
      </c>
      <c r="N325">
        <v>0.926358296405001</v>
      </c>
      <c r="O325">
        <v>42.930836836071798</v>
      </c>
      <c r="P325">
        <v>96.176911544227806</v>
      </c>
      <c r="Q325">
        <v>0.254380439021753</v>
      </c>
    </row>
    <row r="326" spans="1:17" x14ac:dyDescent="0.3">
      <c r="A326" t="s">
        <v>758</v>
      </c>
      <c r="B326" t="s">
        <v>759</v>
      </c>
      <c r="C326" t="s">
        <v>3144</v>
      </c>
      <c r="D326" t="s">
        <v>760</v>
      </c>
      <c r="E326">
        <v>22174.1436003899</v>
      </c>
      <c r="F326">
        <v>1566.45</v>
      </c>
      <c r="G326">
        <v>20.798638119873999</v>
      </c>
      <c r="H326">
        <v>3.1235836510756099</v>
      </c>
      <c r="I326">
        <v>31.739168675059201</v>
      </c>
      <c r="J326">
        <v>-1.95913649684527</v>
      </c>
      <c r="K326">
        <v>1551.5548535355199</v>
      </c>
      <c r="L326">
        <v>1355.163278598</v>
      </c>
      <c r="M326">
        <v>49.103730374119898</v>
      </c>
      <c r="N326">
        <v>0.47990543757936299</v>
      </c>
      <c r="O326">
        <v>9.4832264036515497</v>
      </c>
      <c r="P326">
        <v>58.523503516672498</v>
      </c>
      <c r="Q326">
        <v>3.3031481513976002E-2</v>
      </c>
    </row>
    <row r="327" spans="1:17" x14ac:dyDescent="0.3">
      <c r="A327" t="s">
        <v>761</v>
      </c>
      <c r="B327" t="s">
        <v>762</v>
      </c>
      <c r="C327" t="s">
        <v>3155</v>
      </c>
      <c r="D327" t="s">
        <v>763</v>
      </c>
      <c r="E327">
        <v>22144.0703235</v>
      </c>
      <c r="F327">
        <v>1396.25</v>
      </c>
      <c r="G327">
        <v>-16.185907003182599</v>
      </c>
      <c r="H327">
        <v>-4.6809492236705301</v>
      </c>
      <c r="I327">
        <v>0.80881156215065098</v>
      </c>
      <c r="J327">
        <v>0.32290527872069702</v>
      </c>
      <c r="K327">
        <v>1424.0944318680599</v>
      </c>
      <c r="L327">
        <v>1356.62869010639</v>
      </c>
      <c r="M327">
        <v>30.190484737529498</v>
      </c>
      <c r="N327">
        <v>0.79442735137957798</v>
      </c>
      <c r="O327">
        <v>13.067144136078699</v>
      </c>
      <c r="P327">
        <v>25.748637816904498</v>
      </c>
      <c r="Q327">
        <v>-1.0053834009015E-2</v>
      </c>
    </row>
    <row r="328" spans="1:17" x14ac:dyDescent="0.3">
      <c r="A328" t="s">
        <v>764</v>
      </c>
      <c r="B328" t="s">
        <v>765</v>
      </c>
      <c r="C328" t="s">
        <v>3145</v>
      </c>
      <c r="D328" t="s">
        <v>222</v>
      </c>
      <c r="E328">
        <v>22063.34170614</v>
      </c>
      <c r="F328">
        <v>761.65</v>
      </c>
      <c r="G328">
        <v>47.2473980188241</v>
      </c>
      <c r="H328">
        <v>2.8862445544605499</v>
      </c>
      <c r="I328">
        <v>36.4514286545175</v>
      </c>
      <c r="J328">
        <v>9.6062554389657606</v>
      </c>
      <c r="K328">
        <v>718.48258557263898</v>
      </c>
      <c r="L328">
        <v>617.44578931424905</v>
      </c>
      <c r="M328">
        <v>65.866005293221505</v>
      </c>
      <c r="N328">
        <v>2.0276743074767301</v>
      </c>
      <c r="O328">
        <v>5.5602967242171601</v>
      </c>
      <c r="P328">
        <v>80.059101654846302</v>
      </c>
      <c r="Q328">
        <v>-9.3740311571380002E-3</v>
      </c>
    </row>
    <row r="329" spans="1:17" hidden="1" x14ac:dyDescent="0.3">
      <c r="A329" t="s">
        <v>766</v>
      </c>
      <c r="B329" t="s">
        <v>767</v>
      </c>
      <c r="C329" t="s">
        <v>3160</v>
      </c>
      <c r="D329" t="s">
        <v>117</v>
      </c>
      <c r="E329">
        <v>21970.202120400001</v>
      </c>
      <c r="F329">
        <v>365.25</v>
      </c>
      <c r="G329">
        <v>-42.584713683256602</v>
      </c>
      <c r="H329">
        <v>-6.1043066764868401</v>
      </c>
      <c r="I329">
        <v>-27.894082980251</v>
      </c>
      <c r="J329">
        <v>-0.245381940130427</v>
      </c>
      <c r="K329">
        <v>393.555644336917</v>
      </c>
      <c r="L329">
        <v>398.85549996368002</v>
      </c>
      <c r="M329">
        <v>37.951579687365097</v>
      </c>
      <c r="N329">
        <v>0.81985434707648996</v>
      </c>
      <c r="O329">
        <v>58.069815195071797</v>
      </c>
      <c r="P329">
        <v>20.6241743725231</v>
      </c>
      <c r="Q329">
        <v>3.1848680266594001E-2</v>
      </c>
    </row>
    <row r="330" spans="1:17" x14ac:dyDescent="0.3">
      <c r="A330" t="s">
        <v>768</v>
      </c>
      <c r="B330" t="s">
        <v>769</v>
      </c>
      <c r="C330" t="s">
        <v>3143</v>
      </c>
      <c r="D330" t="s">
        <v>268</v>
      </c>
      <c r="E330">
        <v>21842.789605872</v>
      </c>
      <c r="F330">
        <v>222.23</v>
      </c>
      <c r="G330">
        <v>27.337986852151499</v>
      </c>
      <c r="H330">
        <v>-11.098773247377499</v>
      </c>
      <c r="I330">
        <v>-6.3579929819862198</v>
      </c>
      <c r="J330">
        <v>-2.9152427139299202</v>
      </c>
      <c r="K330">
        <v>241.77129655703001</v>
      </c>
      <c r="L330">
        <v>217.641563978363</v>
      </c>
      <c r="M330">
        <v>27.127921059191301</v>
      </c>
      <c r="N330">
        <v>0.52283714745034204</v>
      </c>
      <c r="O330">
        <v>27.97552085677</v>
      </c>
      <c r="P330">
        <v>67.847432024169095</v>
      </c>
      <c r="Q330">
        <v>4.1584575149264003E-2</v>
      </c>
    </row>
    <row r="331" spans="1:17" x14ac:dyDescent="0.3">
      <c r="A331" t="s">
        <v>770</v>
      </c>
      <c r="B331" t="s">
        <v>771</v>
      </c>
      <c r="C331" t="s">
        <v>3149</v>
      </c>
      <c r="D331" t="s">
        <v>275</v>
      </c>
      <c r="E331">
        <v>21693.532361025002</v>
      </c>
      <c r="F331">
        <v>540.20000000000005</v>
      </c>
      <c r="G331">
        <v>12.378201929289</v>
      </c>
      <c r="H331">
        <v>-1.12465311367725</v>
      </c>
      <c r="I331">
        <v>25.6678796074129</v>
      </c>
      <c r="J331">
        <v>0.94194102516082601</v>
      </c>
      <c r="K331">
        <v>519.42425680642395</v>
      </c>
      <c r="L331">
        <v>449.06983479461002</v>
      </c>
      <c r="M331">
        <v>46.144197302014199</v>
      </c>
      <c r="N331">
        <v>0.67396504708578497</v>
      </c>
      <c r="O331">
        <v>7.3676416142169403</v>
      </c>
      <c r="P331">
        <v>54.342857142857099</v>
      </c>
      <c r="Q331">
        <v>0.11779802865456999</v>
      </c>
    </row>
    <row r="332" spans="1:17" x14ac:dyDescent="0.3">
      <c r="A332" t="s">
        <v>772</v>
      </c>
      <c r="B332" t="s">
        <v>773</v>
      </c>
      <c r="C332" t="s">
        <v>3157</v>
      </c>
      <c r="D332" t="s">
        <v>538</v>
      </c>
      <c r="E332">
        <v>21288.189038944001</v>
      </c>
      <c r="F332">
        <v>174.98</v>
      </c>
      <c r="G332">
        <v>-40.510417871442101</v>
      </c>
      <c r="H332">
        <v>-6.3496291113937904</v>
      </c>
      <c r="I332">
        <v>-5.0152505521895003</v>
      </c>
      <c r="J332">
        <v>-1.6772598237554099</v>
      </c>
      <c r="K332">
        <v>183.46878128218299</v>
      </c>
      <c r="L332">
        <v>176.30584918885299</v>
      </c>
      <c r="M332">
        <v>34.739732544233497</v>
      </c>
      <c r="N332">
        <v>0.60199084198470998</v>
      </c>
      <c r="O332">
        <v>27.294547948336898</v>
      </c>
      <c r="P332">
        <v>23.0087873462214</v>
      </c>
      <c r="Q332">
        <v>3.6910080457198999E-2</v>
      </c>
    </row>
    <row r="333" spans="1:17" x14ac:dyDescent="0.3">
      <c r="A333" t="s">
        <v>774</v>
      </c>
      <c r="B333" t="s">
        <v>775</v>
      </c>
      <c r="C333" t="s">
        <v>3149</v>
      </c>
      <c r="D333" t="s">
        <v>51</v>
      </c>
      <c r="E333">
        <v>21120.96542556</v>
      </c>
      <c r="F333">
        <v>2018.05</v>
      </c>
      <c r="G333">
        <v>46.2750264374965</v>
      </c>
      <c r="H333">
        <v>-0.54689744556339703</v>
      </c>
      <c r="I333">
        <v>14.3797325830974</v>
      </c>
      <c r="J333">
        <v>6.9038458853306901</v>
      </c>
      <c r="K333">
        <v>1902.99753494633</v>
      </c>
      <c r="L333">
        <v>1617.09642515722</v>
      </c>
      <c r="M333">
        <v>57.458775842687302</v>
      </c>
      <c r="N333">
        <v>0.450656142272917</v>
      </c>
      <c r="O333">
        <v>32.008622184782297</v>
      </c>
      <c r="P333">
        <v>79.294567100528596</v>
      </c>
    </row>
    <row r="334" spans="1:17" x14ac:dyDescent="0.3">
      <c r="A334" t="s">
        <v>776</v>
      </c>
      <c r="B334" t="s">
        <v>777</v>
      </c>
      <c r="C334" t="s">
        <v>3148</v>
      </c>
      <c r="D334" t="s">
        <v>209</v>
      </c>
      <c r="E334">
        <v>21105.816298599999</v>
      </c>
      <c r="F334">
        <v>1294.6500000000001</v>
      </c>
      <c r="G334">
        <v>58.127590507167099</v>
      </c>
      <c r="H334">
        <v>-5.3089137096919297</v>
      </c>
      <c r="I334">
        <v>-3.0732301478659201</v>
      </c>
      <c r="J334">
        <v>-0.68485770731442097</v>
      </c>
      <c r="K334">
        <v>1319.3616699869499</v>
      </c>
      <c r="L334">
        <v>1148.3914250359001</v>
      </c>
      <c r="M334">
        <v>40.577661723513501</v>
      </c>
      <c r="N334">
        <v>1.0385345481966799</v>
      </c>
      <c r="O334">
        <v>11.922141119221401</v>
      </c>
      <c r="P334">
        <v>115.326403326403</v>
      </c>
      <c r="Q334">
        <v>0.155717555802525</v>
      </c>
    </row>
    <row r="335" spans="1:17" x14ac:dyDescent="0.3">
      <c r="A335" t="s">
        <v>778</v>
      </c>
      <c r="B335" t="s">
        <v>779</v>
      </c>
      <c r="C335" t="s">
        <v>3148</v>
      </c>
      <c r="D335" t="s">
        <v>48</v>
      </c>
      <c r="E335">
        <v>21044.039011249999</v>
      </c>
      <c r="F335">
        <v>221.74</v>
      </c>
      <c r="G335">
        <v>16.531905337814202</v>
      </c>
      <c r="H335">
        <v>-2.3787503803866201</v>
      </c>
      <c r="I335">
        <v>-12.931092478234</v>
      </c>
      <c r="J335">
        <v>2.0305345383967199</v>
      </c>
      <c r="K335">
        <v>239.523639305861</v>
      </c>
      <c r="L335">
        <v>232.33597220720199</v>
      </c>
      <c r="M335">
        <v>50.300240923522203</v>
      </c>
      <c r="N335">
        <v>0.61392709676310597</v>
      </c>
      <c r="O335">
        <v>58.564084062415397</v>
      </c>
      <c r="P335">
        <v>74.255402750491101</v>
      </c>
      <c r="Q335">
        <v>0.14848254744422801</v>
      </c>
    </row>
    <row r="336" spans="1:17" x14ac:dyDescent="0.3">
      <c r="A336" t="s">
        <v>780</v>
      </c>
      <c r="B336" t="s">
        <v>781</v>
      </c>
      <c r="C336" t="s">
        <v>3154</v>
      </c>
      <c r="D336" t="s">
        <v>258</v>
      </c>
      <c r="E336">
        <v>21011.989703570001</v>
      </c>
      <c r="F336">
        <v>658.65</v>
      </c>
      <c r="G336">
        <v>6.9009954684968102</v>
      </c>
      <c r="H336">
        <v>-8.4531865278513294</v>
      </c>
      <c r="I336">
        <v>-7.7702099438740202</v>
      </c>
      <c r="J336">
        <v>0.31361169781057502</v>
      </c>
      <c r="K336">
        <v>682.72214048425701</v>
      </c>
      <c r="L336">
        <v>644.64256513112605</v>
      </c>
      <c r="M336">
        <v>41.610105845062897</v>
      </c>
      <c r="N336">
        <v>0.64477003969315805</v>
      </c>
      <c r="O336">
        <v>21.301146284065801</v>
      </c>
      <c r="P336">
        <v>41.098971722365</v>
      </c>
      <c r="Q336">
        <v>0.115142040489842</v>
      </c>
    </row>
    <row r="337" spans="1:17" x14ac:dyDescent="0.3">
      <c r="A337" t="s">
        <v>782</v>
      </c>
      <c r="B337" t="s">
        <v>783</v>
      </c>
      <c r="C337" t="s">
        <v>3149</v>
      </c>
      <c r="D337" t="s">
        <v>275</v>
      </c>
      <c r="E337">
        <v>20895.997209779998</v>
      </c>
      <c r="F337">
        <v>425.25</v>
      </c>
      <c r="G337">
        <v>2.0099401239560102</v>
      </c>
      <c r="H337">
        <v>3.6730163778481701</v>
      </c>
      <c r="I337">
        <v>-31.4975273267797</v>
      </c>
      <c r="J337">
        <v>0.78815530215860496</v>
      </c>
      <c r="K337">
        <v>406.94927434283397</v>
      </c>
      <c r="L337">
        <v>385.33016055066099</v>
      </c>
      <c r="M337">
        <v>50.497911283639503</v>
      </c>
      <c r="N337">
        <v>0.41188421554273102</v>
      </c>
      <c r="O337">
        <v>31.216931216931201</v>
      </c>
      <c r="P337">
        <v>36.692381870781098</v>
      </c>
      <c r="Q337">
        <v>0.120896874003958</v>
      </c>
    </row>
    <row r="338" spans="1:17" x14ac:dyDescent="0.3">
      <c r="A338" t="s">
        <v>784</v>
      </c>
      <c r="B338" t="s">
        <v>785</v>
      </c>
      <c r="C338" t="s">
        <v>3158</v>
      </c>
      <c r="D338" t="s">
        <v>133</v>
      </c>
      <c r="E338">
        <v>20866.540166954899</v>
      </c>
      <c r="F338">
        <v>1489.55</v>
      </c>
      <c r="G338">
        <v>165.09198772841</v>
      </c>
      <c r="H338">
        <v>1.21821845606301</v>
      </c>
      <c r="I338">
        <v>4.5430146160432301</v>
      </c>
      <c r="J338">
        <v>-1.20437311122174</v>
      </c>
      <c r="K338">
        <v>1501.9687982609601</v>
      </c>
      <c r="L338">
        <v>1282.6387846109401</v>
      </c>
      <c r="M338">
        <v>35.7088356312249</v>
      </c>
      <c r="N338">
        <v>0.73024148154484103</v>
      </c>
      <c r="O338">
        <v>10.570306468396399</v>
      </c>
      <c r="P338">
        <v>192.49877270495799</v>
      </c>
    </row>
    <row r="339" spans="1:17" x14ac:dyDescent="0.3">
      <c r="A339" t="s">
        <v>786</v>
      </c>
      <c r="B339" t="s">
        <v>787</v>
      </c>
      <c r="C339" t="s">
        <v>3148</v>
      </c>
      <c r="D339" t="s">
        <v>48</v>
      </c>
      <c r="E339">
        <v>20538.504768399998</v>
      </c>
      <c r="F339">
        <v>1731.4</v>
      </c>
      <c r="G339">
        <v>204.35580514843201</v>
      </c>
      <c r="H339">
        <v>12.399918517949301</v>
      </c>
      <c r="I339">
        <v>75.899468352839094</v>
      </c>
      <c r="J339">
        <v>1.67677763092994</v>
      </c>
      <c r="K339">
        <v>1621.4948435389799</v>
      </c>
      <c r="L339">
        <v>1275.64004728083</v>
      </c>
      <c r="M339">
        <v>72.607623656836495</v>
      </c>
      <c r="N339">
        <v>1.2027574169228299</v>
      </c>
      <c r="O339">
        <v>5.2327596164953096</v>
      </c>
      <c r="P339">
        <v>260.70833333333297</v>
      </c>
      <c r="Q339">
        <v>0.20723533104481501</v>
      </c>
    </row>
    <row r="340" spans="1:17" x14ac:dyDescent="0.3">
      <c r="A340" t="s">
        <v>788</v>
      </c>
      <c r="B340" t="s">
        <v>789</v>
      </c>
      <c r="C340" t="s">
        <v>3159</v>
      </c>
      <c r="D340" t="s">
        <v>448</v>
      </c>
      <c r="E340">
        <v>20458.412475199999</v>
      </c>
      <c r="F340">
        <v>1929.3</v>
      </c>
      <c r="G340">
        <v>-17.728518748332299</v>
      </c>
      <c r="H340">
        <v>1.98689751923414</v>
      </c>
      <c r="I340">
        <v>4.77163937054575</v>
      </c>
      <c r="J340">
        <v>0.34777695756944199</v>
      </c>
      <c r="K340">
        <v>1981.5398102732599</v>
      </c>
      <c r="L340">
        <v>1874.8453476413699</v>
      </c>
      <c r="M340">
        <v>45.369535506604002</v>
      </c>
      <c r="N340">
        <v>0.82864487225657801</v>
      </c>
      <c r="O340">
        <v>20.7691908982532</v>
      </c>
      <c r="P340">
        <v>31.9450143619203</v>
      </c>
      <c r="Q340">
        <v>-4.0983149485491997E-2</v>
      </c>
    </row>
    <row r="341" spans="1:17" x14ac:dyDescent="0.3">
      <c r="A341" t="s">
        <v>790</v>
      </c>
      <c r="B341" t="s">
        <v>791</v>
      </c>
      <c r="C341" t="s">
        <v>3144</v>
      </c>
      <c r="D341" t="s">
        <v>278</v>
      </c>
      <c r="E341">
        <v>20451.840052175001</v>
      </c>
      <c r="F341">
        <v>1830.7</v>
      </c>
      <c r="G341">
        <v>-17.406986121768998</v>
      </c>
      <c r="H341">
        <v>-10.2968890872746</v>
      </c>
      <c r="I341">
        <v>-22.048145525457201</v>
      </c>
      <c r="J341">
        <v>8.7629215001388205E-2</v>
      </c>
      <c r="K341">
        <v>1911.8289620654</v>
      </c>
      <c r="L341">
        <v>1868.67998537783</v>
      </c>
      <c r="M341">
        <v>41.548769762548098</v>
      </c>
      <c r="N341">
        <v>0.38190142613626499</v>
      </c>
      <c r="O341">
        <v>34.3174741902004</v>
      </c>
      <c r="P341">
        <v>18.714739640749599</v>
      </c>
      <c r="Q341">
        <v>5.1825203815789998E-2</v>
      </c>
    </row>
    <row r="342" spans="1:17" hidden="1" x14ac:dyDescent="0.3">
      <c r="A342" t="s">
        <v>792</v>
      </c>
      <c r="B342" t="s">
        <v>793</v>
      </c>
      <c r="C342" t="s">
        <v>3160</v>
      </c>
      <c r="D342" t="s">
        <v>133</v>
      </c>
      <c r="E342">
        <v>20173.740000000002</v>
      </c>
      <c r="F342">
        <v>144.16999999999999</v>
      </c>
      <c r="G342">
        <v>-14.3539474063386</v>
      </c>
      <c r="H342">
        <v>4.9546712347697204</v>
      </c>
      <c r="I342">
        <v>-2.6882249971063299</v>
      </c>
      <c r="J342">
        <v>1.20361570930775</v>
      </c>
      <c r="K342">
        <v>141.93733634294799</v>
      </c>
      <c r="L342">
        <v>135.68432574404099</v>
      </c>
      <c r="M342">
        <v>53.328059728626101</v>
      </c>
      <c r="N342">
        <v>0.19549089069467401</v>
      </c>
      <c r="O342">
        <v>7.4079212041340003</v>
      </c>
      <c r="P342">
        <v>19.891891891891799</v>
      </c>
    </row>
    <row r="343" spans="1:17" x14ac:dyDescent="0.3">
      <c r="A343" t="s">
        <v>794</v>
      </c>
      <c r="B343" t="s">
        <v>795</v>
      </c>
      <c r="C343" t="s">
        <v>3151</v>
      </c>
      <c r="D343" t="s">
        <v>190</v>
      </c>
      <c r="E343">
        <v>20159.95353468</v>
      </c>
      <c r="F343">
        <v>1710.5</v>
      </c>
      <c r="G343">
        <v>11.135378840293599</v>
      </c>
      <c r="H343">
        <v>-12.2594808688408</v>
      </c>
      <c r="I343">
        <v>-15.7432246568226</v>
      </c>
      <c r="J343">
        <v>-2.6617230585175702</v>
      </c>
      <c r="K343">
        <v>1860.6029316426</v>
      </c>
      <c r="L343">
        <v>1819.8157608735901</v>
      </c>
      <c r="M343">
        <v>27.794744807009099</v>
      </c>
      <c r="N343">
        <v>0.465407954668345</v>
      </c>
      <c r="O343">
        <v>41.967261034785103</v>
      </c>
      <c r="P343">
        <v>53.635424619391898</v>
      </c>
      <c r="Q343">
        <v>0.19116246582136401</v>
      </c>
    </row>
    <row r="344" spans="1:17" hidden="1" x14ac:dyDescent="0.3">
      <c r="A344" t="s">
        <v>796</v>
      </c>
      <c r="B344" t="s">
        <v>797</v>
      </c>
      <c r="C344" t="s">
        <v>3160</v>
      </c>
      <c r="D344" t="s">
        <v>133</v>
      </c>
      <c r="E344">
        <v>20155.501969815999</v>
      </c>
      <c r="F344">
        <v>370.34</v>
      </c>
      <c r="G344">
        <v>-9.7238899000311196</v>
      </c>
      <c r="H344">
        <v>5.6662463197505204</v>
      </c>
      <c r="I344">
        <v>-5.0139795522737698</v>
      </c>
      <c r="J344">
        <v>-0.98174934630914701</v>
      </c>
      <c r="K344">
        <v>353.78896953882497</v>
      </c>
      <c r="L344">
        <v>341.899207970779</v>
      </c>
      <c r="M344">
        <v>42.778347382377802</v>
      </c>
      <c r="N344">
        <v>0.89087095024290497</v>
      </c>
      <c r="O344">
        <v>1.25830318086084</v>
      </c>
      <c r="P344">
        <v>21.622331691297099</v>
      </c>
      <c r="Q344">
        <v>-0.10379904096142301</v>
      </c>
    </row>
    <row r="345" spans="1:17" x14ac:dyDescent="0.3">
      <c r="A345" t="s">
        <v>798</v>
      </c>
      <c r="B345" t="s">
        <v>799</v>
      </c>
      <c r="C345" t="s">
        <v>3154</v>
      </c>
      <c r="D345" t="s">
        <v>552</v>
      </c>
      <c r="E345">
        <v>20087.053572299999</v>
      </c>
      <c r="F345">
        <v>1323.75</v>
      </c>
      <c r="G345">
        <v>17.249070921402801</v>
      </c>
      <c r="H345">
        <v>-5.0122910788675599</v>
      </c>
      <c r="I345">
        <v>21.471676078234101</v>
      </c>
      <c r="J345">
        <v>0.85427528338001302</v>
      </c>
      <c r="K345">
        <v>1400.84583827492</v>
      </c>
      <c r="L345">
        <v>1286.7697764827899</v>
      </c>
      <c r="M345">
        <v>39.170676346895299</v>
      </c>
      <c r="N345">
        <v>0.99065055535485103</v>
      </c>
      <c r="O345">
        <v>28.423040604343701</v>
      </c>
      <c r="P345">
        <v>59.2481203007518</v>
      </c>
      <c r="Q345">
        <v>0.12623553900974399</v>
      </c>
    </row>
    <row r="346" spans="1:17" x14ac:dyDescent="0.3">
      <c r="A346" t="s">
        <v>800</v>
      </c>
      <c r="B346" t="s">
        <v>801</v>
      </c>
      <c r="C346" t="s">
        <v>3151</v>
      </c>
      <c r="D346" t="s">
        <v>190</v>
      </c>
      <c r="E346">
        <v>20062.579307644999</v>
      </c>
      <c r="F346">
        <v>533.15</v>
      </c>
      <c r="G346">
        <v>-16.136157271707901</v>
      </c>
      <c r="H346">
        <v>-4.3353832021728103</v>
      </c>
      <c r="I346">
        <v>-2.7709904816657902</v>
      </c>
      <c r="J346">
        <v>-2.5841486561319398</v>
      </c>
      <c r="K346">
        <v>556.51877919523201</v>
      </c>
      <c r="L346">
        <v>530.47559381245696</v>
      </c>
      <c r="M346">
        <v>34.871721266616198</v>
      </c>
      <c r="N346">
        <v>0.94959720564156003</v>
      </c>
      <c r="O346">
        <v>16.7401294194879</v>
      </c>
      <c r="P346">
        <v>31.059488692232001</v>
      </c>
      <c r="Q346">
        <v>7.2470387779260001E-2</v>
      </c>
    </row>
    <row r="347" spans="1:17" x14ac:dyDescent="0.3">
      <c r="A347" t="s">
        <v>802</v>
      </c>
      <c r="B347" t="s">
        <v>803</v>
      </c>
      <c r="C347" t="s">
        <v>3154</v>
      </c>
      <c r="D347" t="s">
        <v>117</v>
      </c>
      <c r="E347">
        <v>20059.370809619999</v>
      </c>
      <c r="F347">
        <v>12950</v>
      </c>
      <c r="G347">
        <v>118.562266296388</v>
      </c>
      <c r="H347">
        <v>-6.0011891122926802</v>
      </c>
      <c r="I347">
        <v>51.646698893342702</v>
      </c>
      <c r="J347">
        <v>-1.07109090904139</v>
      </c>
      <c r="K347">
        <v>13624.476310235301</v>
      </c>
      <c r="L347">
        <v>11018.970271616099</v>
      </c>
      <c r="M347">
        <v>39.8808142023695</v>
      </c>
      <c r="N347">
        <v>0.86680974392838706</v>
      </c>
      <c r="O347">
        <v>21.251737451737402</v>
      </c>
      <c r="P347">
        <v>189.75130611833899</v>
      </c>
    </row>
    <row r="348" spans="1:17" x14ac:dyDescent="0.3">
      <c r="A348" t="s">
        <v>804</v>
      </c>
      <c r="B348" t="s">
        <v>805</v>
      </c>
      <c r="C348" t="s">
        <v>3153</v>
      </c>
      <c r="D348" t="s">
        <v>77</v>
      </c>
      <c r="E348">
        <v>20058.860138200002</v>
      </c>
      <c r="F348">
        <v>851.3</v>
      </c>
      <c r="G348">
        <v>-40.109883215983302</v>
      </c>
      <c r="H348">
        <v>1.70484465614491</v>
      </c>
      <c r="I348">
        <v>-6.5085604486550697</v>
      </c>
      <c r="J348">
        <v>-1.43118463587417</v>
      </c>
      <c r="K348">
        <v>844.72229626770797</v>
      </c>
      <c r="L348">
        <v>844.83828536701196</v>
      </c>
      <c r="M348">
        <v>36.2113526897719</v>
      </c>
      <c r="N348">
        <v>0.59679798169217901</v>
      </c>
      <c r="O348">
        <v>24.304005638435299</v>
      </c>
      <c r="P348">
        <v>21.6142857142856</v>
      </c>
      <c r="Q348">
        <v>-6.2384276867248997E-2</v>
      </c>
    </row>
    <row r="349" spans="1:17" x14ac:dyDescent="0.3">
      <c r="A349" t="s">
        <v>806</v>
      </c>
      <c r="B349" t="s">
        <v>807</v>
      </c>
      <c r="C349" t="s">
        <v>3159</v>
      </c>
      <c r="D349" t="s">
        <v>395</v>
      </c>
      <c r="E349">
        <v>20044.634418909998</v>
      </c>
      <c r="F349">
        <v>493.05</v>
      </c>
      <c r="G349">
        <v>41.470200126581901</v>
      </c>
      <c r="H349">
        <v>-1.5959245367467501</v>
      </c>
      <c r="I349">
        <v>21.921587788861601</v>
      </c>
      <c r="J349">
        <v>0.95373662086658795</v>
      </c>
      <c r="K349">
        <v>502.930801576205</v>
      </c>
      <c r="L349">
        <v>443.67606212709501</v>
      </c>
      <c r="M349">
        <v>46.645756655209297</v>
      </c>
      <c r="N349">
        <v>0.58949879240423797</v>
      </c>
      <c r="O349">
        <v>16.489199878308401</v>
      </c>
      <c r="P349">
        <v>87.151262099069996</v>
      </c>
      <c r="Q349">
        <v>3.8994322539611999E-2</v>
      </c>
    </row>
    <row r="350" spans="1:17" x14ac:dyDescent="0.3">
      <c r="A350" t="s">
        <v>808</v>
      </c>
      <c r="B350" t="s">
        <v>809</v>
      </c>
      <c r="C350" t="s">
        <v>3154</v>
      </c>
      <c r="D350" t="s">
        <v>320</v>
      </c>
      <c r="E350">
        <v>19985.887439999999</v>
      </c>
      <c r="F350">
        <v>1764.65</v>
      </c>
      <c r="G350">
        <v>95.858088766138906</v>
      </c>
      <c r="H350">
        <v>2.44834746169674</v>
      </c>
      <c r="I350">
        <v>91.094090078260393</v>
      </c>
      <c r="J350">
        <v>-0.25014743106433701</v>
      </c>
      <c r="K350">
        <v>1793.7982717695199</v>
      </c>
      <c r="L350">
        <v>1505.5523921707299</v>
      </c>
      <c r="M350">
        <v>53.585534561109498</v>
      </c>
      <c r="N350">
        <v>1.2294269583920301</v>
      </c>
      <c r="O350">
        <v>60.587085257699798</v>
      </c>
      <c r="P350">
        <v>172.19651395958601</v>
      </c>
      <c r="Q350">
        <v>0.18145802748099299</v>
      </c>
    </row>
    <row r="351" spans="1:17" x14ac:dyDescent="0.3">
      <c r="A351" t="s">
        <v>810</v>
      </c>
      <c r="B351" t="s">
        <v>811</v>
      </c>
      <c r="C351" t="s">
        <v>3158</v>
      </c>
      <c r="D351" t="s">
        <v>133</v>
      </c>
      <c r="E351">
        <v>19908.30592182</v>
      </c>
      <c r="F351">
        <v>1739.85</v>
      </c>
      <c r="G351">
        <v>106.963226997657</v>
      </c>
      <c r="H351">
        <v>-3.9359228711054901</v>
      </c>
      <c r="I351">
        <v>-2.3122694042027998</v>
      </c>
      <c r="J351">
        <v>3.8179018349180498</v>
      </c>
      <c r="K351">
        <v>1801.97932223917</v>
      </c>
      <c r="L351">
        <v>1607.4400425410399</v>
      </c>
      <c r="M351">
        <v>43.088492960221203</v>
      </c>
      <c r="N351">
        <v>0.83362561862391504</v>
      </c>
      <c r="O351">
        <v>24.194810671724301</v>
      </c>
      <c r="P351">
        <v>164.30789583096399</v>
      </c>
      <c r="Q351">
        <v>9.0401631981152003E-2</v>
      </c>
    </row>
    <row r="352" spans="1:17" x14ac:dyDescent="0.3">
      <c r="A352" t="s">
        <v>812</v>
      </c>
      <c r="B352" t="s">
        <v>813</v>
      </c>
      <c r="C352" t="s">
        <v>3149</v>
      </c>
      <c r="D352" t="s">
        <v>51</v>
      </c>
      <c r="E352">
        <v>19810.824053234999</v>
      </c>
      <c r="F352">
        <v>14084.65</v>
      </c>
      <c r="G352">
        <v>222.247392518818</v>
      </c>
      <c r="H352">
        <v>21.301367944563001</v>
      </c>
      <c r="I352">
        <v>70.966103388937199</v>
      </c>
      <c r="J352">
        <v>23.527521322410099</v>
      </c>
      <c r="K352">
        <v>12322.4051136293</v>
      </c>
      <c r="L352">
        <v>8881.6109003084403</v>
      </c>
      <c r="M352">
        <v>70.462793620823106</v>
      </c>
      <c r="N352">
        <v>1.1926609311902401</v>
      </c>
      <c r="O352">
        <v>17.325954141565401</v>
      </c>
      <c r="P352">
        <v>290.03766165434303</v>
      </c>
      <c r="Q352">
        <v>0.19969091501940001</v>
      </c>
    </row>
    <row r="353" spans="1:17" x14ac:dyDescent="0.3">
      <c r="A353" t="s">
        <v>814</v>
      </c>
      <c r="B353" t="s">
        <v>815</v>
      </c>
      <c r="C353" t="s">
        <v>3154</v>
      </c>
      <c r="D353" t="s">
        <v>154</v>
      </c>
      <c r="E353">
        <v>19771.512654149999</v>
      </c>
      <c r="F353">
        <v>827.7</v>
      </c>
      <c r="G353">
        <v>114.087686270877</v>
      </c>
      <c r="H353">
        <v>7.0793569193428096</v>
      </c>
      <c r="I353">
        <v>-3.5390987837498602</v>
      </c>
      <c r="J353">
        <v>-3.8470113715243199</v>
      </c>
      <c r="K353">
        <v>816.49204696437096</v>
      </c>
      <c r="L353">
        <v>714.48107160383495</v>
      </c>
      <c r="M353">
        <v>48.118987281628897</v>
      </c>
      <c r="N353">
        <v>0.90564798990425999</v>
      </c>
      <c r="O353">
        <v>18.400386613507301</v>
      </c>
      <c r="P353">
        <v>175.9</v>
      </c>
      <c r="Q353">
        <v>0.19698254835888701</v>
      </c>
    </row>
    <row r="354" spans="1:17" x14ac:dyDescent="0.3">
      <c r="A354" t="s">
        <v>816</v>
      </c>
      <c r="B354" t="s">
        <v>817</v>
      </c>
      <c r="C354" t="s">
        <v>3156</v>
      </c>
      <c r="D354" t="s">
        <v>432</v>
      </c>
      <c r="E354">
        <v>19720.7605060799</v>
      </c>
      <c r="F354">
        <v>8444.9</v>
      </c>
      <c r="G354">
        <v>-1.28565973643859</v>
      </c>
      <c r="H354">
        <v>-5.5945905609017998</v>
      </c>
      <c r="I354">
        <v>25.1364861427585</v>
      </c>
      <c r="J354">
        <v>-2.12363323162907</v>
      </c>
      <c r="K354">
        <v>8278.6760426519304</v>
      </c>
      <c r="L354">
        <v>7586.8581248692899</v>
      </c>
      <c r="M354">
        <v>40.654738116704202</v>
      </c>
      <c r="N354">
        <v>0.66841178619539698</v>
      </c>
      <c r="O354">
        <v>12.3601226775924</v>
      </c>
      <c r="P354">
        <v>53.918638136550797</v>
      </c>
      <c r="Q354">
        <v>1.3316764037163E-2</v>
      </c>
    </row>
    <row r="355" spans="1:17" x14ac:dyDescent="0.3">
      <c r="A355" t="s">
        <v>818</v>
      </c>
      <c r="B355" t="s">
        <v>819</v>
      </c>
      <c r="C355" t="s">
        <v>3154</v>
      </c>
      <c r="D355" t="s">
        <v>552</v>
      </c>
      <c r="E355">
        <v>19611.92788159</v>
      </c>
      <c r="F355">
        <v>1723.2</v>
      </c>
      <c r="G355">
        <v>-4.1092693693393301</v>
      </c>
      <c r="H355">
        <v>6.2333918495414897</v>
      </c>
      <c r="I355">
        <v>-7.2667484360313201</v>
      </c>
      <c r="J355">
        <v>0.98043669469481098</v>
      </c>
      <c r="K355">
        <v>1700.9280845053399</v>
      </c>
      <c r="L355">
        <v>1626.9237169298999</v>
      </c>
      <c r="M355">
        <v>49.087057635475098</v>
      </c>
      <c r="N355">
        <v>0.59375393033943702</v>
      </c>
      <c r="O355">
        <v>10.3731429897864</v>
      </c>
      <c r="P355">
        <v>31.743119266055</v>
      </c>
    </row>
    <row r="356" spans="1:17" x14ac:dyDescent="0.3">
      <c r="A356" t="s">
        <v>820</v>
      </c>
      <c r="B356" t="s">
        <v>821</v>
      </c>
      <c r="C356" t="s">
        <v>3152</v>
      </c>
      <c r="D356" t="s">
        <v>117</v>
      </c>
      <c r="E356">
        <v>19573.26668208</v>
      </c>
      <c r="F356">
        <v>1092.2</v>
      </c>
      <c r="G356">
        <v>53.113014589665703</v>
      </c>
      <c r="H356">
        <v>-4.7150467528847502</v>
      </c>
      <c r="I356">
        <v>-6.5108921677302503</v>
      </c>
      <c r="J356">
        <v>-6.2797234355187799</v>
      </c>
      <c r="K356">
        <v>1047.4384275730599</v>
      </c>
      <c r="L356">
        <v>907.88987144135001</v>
      </c>
      <c r="M356">
        <v>43.377763651782402</v>
      </c>
      <c r="N356">
        <v>0.983119642411588</v>
      </c>
      <c r="O356">
        <v>20.3076359641091</v>
      </c>
      <c r="P356">
        <v>106.25059012368899</v>
      </c>
      <c r="Q356">
        <v>0.24636119473304799</v>
      </c>
    </row>
    <row r="357" spans="1:17" x14ac:dyDescent="0.3">
      <c r="A357" t="s">
        <v>822</v>
      </c>
      <c r="B357" t="s">
        <v>823</v>
      </c>
      <c r="C357" t="s">
        <v>3155</v>
      </c>
      <c r="D357" t="s">
        <v>824</v>
      </c>
      <c r="E357">
        <v>19537.8927406</v>
      </c>
      <c r="F357">
        <v>890.85</v>
      </c>
      <c r="G357">
        <v>13.076011513765099</v>
      </c>
      <c r="H357">
        <v>1.6269567080040399</v>
      </c>
      <c r="I357">
        <v>26.495278892332401</v>
      </c>
      <c r="J357">
        <v>-3.7633617816396798</v>
      </c>
      <c r="K357">
        <v>833.33680127822504</v>
      </c>
      <c r="L357">
        <v>741.14155064950205</v>
      </c>
      <c r="M357">
        <v>47.6798401607643</v>
      </c>
      <c r="N357">
        <v>0.65244946949554705</v>
      </c>
      <c r="O357">
        <v>4.9559409552674296</v>
      </c>
      <c r="P357">
        <v>49.974747474747403</v>
      </c>
      <c r="Q357">
        <v>5.4565196666086002E-2</v>
      </c>
    </row>
    <row r="358" spans="1:17" x14ac:dyDescent="0.3">
      <c r="A358" t="s">
        <v>825</v>
      </c>
      <c r="B358" t="s">
        <v>826</v>
      </c>
      <c r="C358" t="s">
        <v>3145</v>
      </c>
      <c r="D358" t="s">
        <v>529</v>
      </c>
      <c r="E358">
        <v>19524.94472</v>
      </c>
      <c r="F358">
        <v>450.45</v>
      </c>
      <c r="G358">
        <v>-54.9637641890506</v>
      </c>
      <c r="H358">
        <v>-9.6369323631253696</v>
      </c>
      <c r="I358">
        <v>-2.4896450819039</v>
      </c>
      <c r="J358">
        <v>-1.82139675714173</v>
      </c>
      <c r="K358">
        <v>468.75097204336299</v>
      </c>
      <c r="L358">
        <v>475.07643191217102</v>
      </c>
      <c r="M358">
        <v>43.417979301711902</v>
      </c>
      <c r="N358">
        <v>0.62170959739640996</v>
      </c>
      <c r="O358">
        <v>51.772482626951899</v>
      </c>
      <c r="P358">
        <v>48.037991323780702</v>
      </c>
      <c r="Q358">
        <v>5.0900813843948997E-2</v>
      </c>
    </row>
    <row r="359" spans="1:17" hidden="1" x14ac:dyDescent="0.3">
      <c r="A359" t="s">
        <v>827</v>
      </c>
      <c r="B359" t="s">
        <v>828</v>
      </c>
      <c r="C359" t="s">
        <v>3160</v>
      </c>
      <c r="D359" t="s">
        <v>585</v>
      </c>
      <c r="E359">
        <v>19516.7851424</v>
      </c>
      <c r="F359">
        <v>782.05</v>
      </c>
      <c r="G359">
        <v>-42.029984277426102</v>
      </c>
      <c r="H359">
        <v>-2.32739701611627</v>
      </c>
      <c r="I359">
        <v>-17.604868873449401</v>
      </c>
      <c r="J359">
        <v>-1.68702515429095</v>
      </c>
      <c r="K359">
        <v>810.37342472539001</v>
      </c>
      <c r="L359">
        <v>834.83412279010497</v>
      </c>
      <c r="M359">
        <v>34.977649385850903</v>
      </c>
      <c r="N359">
        <v>0.58627000624200798</v>
      </c>
      <c r="O359">
        <v>22.626430535131998</v>
      </c>
      <c r="P359">
        <v>3.1388064622486</v>
      </c>
      <c r="Q359">
        <v>-0.18400829706480701</v>
      </c>
    </row>
    <row r="360" spans="1:17" x14ac:dyDescent="0.3">
      <c r="A360" t="s">
        <v>829</v>
      </c>
      <c r="B360" t="s">
        <v>830</v>
      </c>
      <c r="C360" t="s">
        <v>3148</v>
      </c>
      <c r="D360" t="s">
        <v>48</v>
      </c>
      <c r="E360">
        <v>19500.915023279998</v>
      </c>
      <c r="F360">
        <v>310.89999999999998</v>
      </c>
      <c r="G360">
        <v>70.299647757980793</v>
      </c>
      <c r="H360">
        <v>0.917079858951663</v>
      </c>
      <c r="I360">
        <v>14.4237634133443</v>
      </c>
      <c r="J360">
        <v>3.99202301197698</v>
      </c>
      <c r="K360">
        <v>310.239817276807</v>
      </c>
      <c r="L360">
        <v>275.06552363682698</v>
      </c>
      <c r="M360">
        <v>64.362618431759998</v>
      </c>
      <c r="N360">
        <v>0.51191811405731102</v>
      </c>
      <c r="O360">
        <v>17.240270183338701</v>
      </c>
      <c r="P360">
        <v>127.682167704137</v>
      </c>
      <c r="Q360">
        <v>0.170217353228379</v>
      </c>
    </row>
    <row r="361" spans="1:17" x14ac:dyDescent="0.3">
      <c r="A361" t="s">
        <v>831</v>
      </c>
      <c r="B361" t="s">
        <v>832</v>
      </c>
      <c r="C361" t="s">
        <v>3155</v>
      </c>
      <c r="D361" t="s">
        <v>37</v>
      </c>
      <c r="E361">
        <v>19349.528978400002</v>
      </c>
      <c r="F361">
        <v>869.7</v>
      </c>
      <c r="G361">
        <v>-16.495826827849001</v>
      </c>
      <c r="H361">
        <v>0.83941564090357101</v>
      </c>
      <c r="I361">
        <v>-11.4768186906881</v>
      </c>
      <c r="J361">
        <v>-1.6267632753966099</v>
      </c>
      <c r="K361">
        <v>894.82091585561705</v>
      </c>
      <c r="L361">
        <v>868.60544440834894</v>
      </c>
      <c r="M361">
        <v>40.706033940150597</v>
      </c>
      <c r="N361">
        <v>0.45052200189784303</v>
      </c>
      <c r="O361">
        <v>17.8567322065079</v>
      </c>
      <c r="P361">
        <v>22.286276715410501</v>
      </c>
    </row>
    <row r="362" spans="1:17" x14ac:dyDescent="0.3">
      <c r="A362" t="s">
        <v>833</v>
      </c>
      <c r="B362" t="s">
        <v>834</v>
      </c>
      <c r="C362" t="s">
        <v>3145</v>
      </c>
      <c r="D362" t="s">
        <v>594</v>
      </c>
      <c r="E362">
        <v>19347.073276200001</v>
      </c>
      <c r="F362">
        <v>374.25</v>
      </c>
      <c r="G362">
        <v>-0.35915281748602301</v>
      </c>
      <c r="H362">
        <v>17.8893240740564</v>
      </c>
      <c r="I362">
        <v>5.4205384100376204</v>
      </c>
      <c r="J362">
        <v>6.8890529128911702</v>
      </c>
      <c r="K362">
        <v>348.64153856998797</v>
      </c>
      <c r="L362">
        <v>328.03730407860098</v>
      </c>
      <c r="M362">
        <v>63.829058140494801</v>
      </c>
      <c r="N362">
        <v>2.7678427944650199</v>
      </c>
      <c r="O362">
        <v>7.3213092852371302</v>
      </c>
      <c r="P362">
        <v>34.573894282632097</v>
      </c>
      <c r="Q362">
        <v>9.2475728750430006E-3</v>
      </c>
    </row>
    <row r="363" spans="1:17" x14ac:dyDescent="0.3">
      <c r="A363" t="s">
        <v>835</v>
      </c>
      <c r="B363" t="s">
        <v>836</v>
      </c>
      <c r="C363" t="s">
        <v>3154</v>
      </c>
      <c r="D363" t="s">
        <v>458</v>
      </c>
      <c r="E363">
        <v>19316.1263922</v>
      </c>
      <c r="F363">
        <v>326.05</v>
      </c>
      <c r="G363">
        <v>20.323121515600199</v>
      </c>
      <c r="H363">
        <v>4.8260047810595799</v>
      </c>
      <c r="I363">
        <v>15.422430114446399</v>
      </c>
      <c r="J363">
        <v>6.8447010014511296</v>
      </c>
      <c r="K363">
        <v>300.72347923297798</v>
      </c>
      <c r="L363">
        <v>278.99492145757398</v>
      </c>
      <c r="M363">
        <v>62.241342626509798</v>
      </c>
      <c r="N363">
        <v>2.8194345956864102</v>
      </c>
      <c r="O363">
        <v>9.1550375709246801</v>
      </c>
      <c r="P363">
        <v>75.484391819160294</v>
      </c>
      <c r="Q363">
        <v>3.2124273125360002E-2</v>
      </c>
    </row>
    <row r="364" spans="1:17" x14ac:dyDescent="0.3">
      <c r="A364" t="s">
        <v>837</v>
      </c>
      <c r="B364" t="s">
        <v>838</v>
      </c>
      <c r="C364" t="s">
        <v>3146</v>
      </c>
      <c r="D364" t="s">
        <v>748</v>
      </c>
      <c r="E364">
        <v>19273.66556066</v>
      </c>
      <c r="F364">
        <v>1187.7</v>
      </c>
      <c r="G364">
        <v>8.8406195615078502</v>
      </c>
      <c r="H364">
        <v>-8.6763663116467704</v>
      </c>
      <c r="I364">
        <v>36.167426073868803</v>
      </c>
      <c r="J364">
        <v>-5.5362620571310899</v>
      </c>
      <c r="K364">
        <v>1227.11989167198</v>
      </c>
      <c r="L364">
        <v>1113.4092986375399</v>
      </c>
      <c r="M364">
        <v>32.082349776474103</v>
      </c>
      <c r="N364">
        <v>1.29231585260564</v>
      </c>
      <c r="O364">
        <v>25.873537088490298</v>
      </c>
      <c r="P364">
        <v>82.372360844529695</v>
      </c>
      <c r="Q364">
        <v>9.5872363466929997E-2</v>
      </c>
    </row>
    <row r="365" spans="1:17" x14ac:dyDescent="0.3">
      <c r="A365" t="s">
        <v>839</v>
      </c>
      <c r="B365" t="s">
        <v>840</v>
      </c>
      <c r="C365" t="s">
        <v>3154</v>
      </c>
      <c r="D365" t="s">
        <v>117</v>
      </c>
      <c r="E365">
        <v>19149.109434170001</v>
      </c>
      <c r="F365">
        <v>714.85</v>
      </c>
      <c r="G365">
        <v>32.120145295029602</v>
      </c>
      <c r="H365">
        <v>8.3283104287474305</v>
      </c>
      <c r="I365">
        <v>19.692505568454401</v>
      </c>
      <c r="J365">
        <v>5.1149313542019303</v>
      </c>
      <c r="K365">
        <v>693.81015948042102</v>
      </c>
      <c r="L365">
        <v>601.15918692945502</v>
      </c>
      <c r="M365">
        <v>62.522722812770503</v>
      </c>
      <c r="N365">
        <v>0.46385124801128702</v>
      </c>
      <c r="O365">
        <v>11.1771700356718</v>
      </c>
      <c r="P365">
        <v>85.290305857957406</v>
      </c>
      <c r="Q365">
        <v>0.16925313218489399</v>
      </c>
    </row>
    <row r="366" spans="1:17" x14ac:dyDescent="0.3">
      <c r="A366" t="s">
        <v>841</v>
      </c>
      <c r="B366" t="s">
        <v>842</v>
      </c>
      <c r="C366" t="s">
        <v>3146</v>
      </c>
      <c r="D366" t="s">
        <v>748</v>
      </c>
      <c r="E366">
        <v>19106.541605023998</v>
      </c>
      <c r="F366">
        <v>130.07</v>
      </c>
      <c r="G366">
        <v>51.952162043670299</v>
      </c>
      <c r="H366">
        <v>-11.6442573658098</v>
      </c>
      <c r="I366">
        <v>27.926640702298702</v>
      </c>
      <c r="J366">
        <v>-4.2547212164599904</v>
      </c>
      <c r="K366">
        <v>140.89860668413201</v>
      </c>
      <c r="L366">
        <v>117.690126643849</v>
      </c>
      <c r="M366">
        <v>32.563253405170798</v>
      </c>
      <c r="N366">
        <v>0.46794548965813498</v>
      </c>
      <c r="O366">
        <v>31.4676712539401</v>
      </c>
      <c r="P366">
        <v>111.495934959349</v>
      </c>
      <c r="Q366">
        <v>6.5469826212596005E-2</v>
      </c>
    </row>
    <row r="367" spans="1:17" x14ac:dyDescent="0.3">
      <c r="A367" t="s">
        <v>843</v>
      </c>
      <c r="B367" t="s">
        <v>844</v>
      </c>
      <c r="C367" t="s">
        <v>3147</v>
      </c>
      <c r="D367" t="s">
        <v>37</v>
      </c>
      <c r="E367">
        <v>19081.997185460001</v>
      </c>
      <c r="F367">
        <v>512.1</v>
      </c>
      <c r="G367">
        <v>14.6680654692313</v>
      </c>
      <c r="H367">
        <v>-2.1491346804975202</v>
      </c>
      <c r="I367">
        <v>10.552172122237099</v>
      </c>
      <c r="J367">
        <v>-2.9693494224622201</v>
      </c>
      <c r="K367">
        <v>531.97765564830195</v>
      </c>
      <c r="L367">
        <v>477.60744270749399</v>
      </c>
      <c r="M367">
        <v>39.127122974278997</v>
      </c>
      <c r="N367">
        <v>0.38692472231297198</v>
      </c>
      <c r="O367">
        <v>16.354227689904299</v>
      </c>
      <c r="P367">
        <v>53.783783783783697</v>
      </c>
      <c r="Q367">
        <v>0.148960281153036</v>
      </c>
    </row>
    <row r="368" spans="1:17" x14ac:dyDescent="0.3">
      <c r="A368" t="s">
        <v>845</v>
      </c>
      <c r="B368" t="s">
        <v>846</v>
      </c>
      <c r="C368" t="s">
        <v>3155</v>
      </c>
      <c r="D368" t="s">
        <v>229</v>
      </c>
      <c r="E368">
        <v>19074.568325234999</v>
      </c>
      <c r="F368">
        <v>439.9</v>
      </c>
      <c r="G368">
        <v>20.4320698701626</v>
      </c>
      <c r="H368">
        <v>-4.5803980833355</v>
      </c>
      <c r="I368">
        <v>14.4575631630373</v>
      </c>
      <c r="J368">
        <v>0.30477255177328999</v>
      </c>
      <c r="K368">
        <v>449.703370264174</v>
      </c>
      <c r="L368">
        <v>399.833898090731</v>
      </c>
      <c r="M368">
        <v>40.153760623692001</v>
      </c>
      <c r="N368">
        <v>0.57159864607100996</v>
      </c>
      <c r="O368">
        <v>31.2684701068424</v>
      </c>
      <c r="P368">
        <v>55.3867891204521</v>
      </c>
      <c r="Q368">
        <v>6.6657609877441001E-2</v>
      </c>
    </row>
    <row r="369" spans="1:17" x14ac:dyDescent="0.3">
      <c r="A369" t="s">
        <v>847</v>
      </c>
      <c r="B369" t="s">
        <v>848</v>
      </c>
      <c r="C369" t="s">
        <v>3149</v>
      </c>
      <c r="D369" t="s">
        <v>51</v>
      </c>
      <c r="E369">
        <v>19068.625</v>
      </c>
      <c r="F369">
        <v>7520.3</v>
      </c>
      <c r="G369">
        <v>32.197694622526498</v>
      </c>
      <c r="H369">
        <v>16.632129650122899</v>
      </c>
      <c r="I369">
        <v>30.958335356415098</v>
      </c>
      <c r="J369">
        <v>-1.64521830402327</v>
      </c>
      <c r="K369">
        <v>7194.4742362038896</v>
      </c>
      <c r="L369">
        <v>6242.3952628516099</v>
      </c>
      <c r="M369">
        <v>51.4264736270163</v>
      </c>
      <c r="N369">
        <v>1.54672501775282</v>
      </c>
      <c r="O369">
        <v>8.2270654096246094</v>
      </c>
      <c r="P369">
        <v>68.051396648044602</v>
      </c>
      <c r="Q369">
        <v>0.117737468435372</v>
      </c>
    </row>
    <row r="370" spans="1:17" x14ac:dyDescent="0.3">
      <c r="A370" t="s">
        <v>849</v>
      </c>
      <c r="B370" t="s">
        <v>850</v>
      </c>
      <c r="C370" t="s">
        <v>3159</v>
      </c>
      <c r="D370" t="s">
        <v>448</v>
      </c>
      <c r="E370">
        <v>18881.815136249999</v>
      </c>
      <c r="F370">
        <v>524.25</v>
      </c>
      <c r="G370">
        <v>-18.377700666515501</v>
      </c>
      <c r="H370">
        <v>-5.8083833250507304</v>
      </c>
      <c r="I370">
        <v>-40.708850552444702</v>
      </c>
      <c r="J370">
        <v>-1.04334272721548</v>
      </c>
      <c r="K370">
        <v>587.47841983068497</v>
      </c>
      <c r="L370">
        <v>625.49150219870296</v>
      </c>
      <c r="M370">
        <v>26.434473936982599</v>
      </c>
      <c r="N370">
        <v>0.62637071461529903</v>
      </c>
      <c r="O370">
        <v>46.733428707677596</v>
      </c>
      <c r="P370">
        <v>19.691780821917799</v>
      </c>
      <c r="Q370">
        <v>-0.115592568486168</v>
      </c>
    </row>
    <row r="371" spans="1:17" x14ac:dyDescent="0.3">
      <c r="A371" t="s">
        <v>851</v>
      </c>
      <c r="B371" t="s">
        <v>852</v>
      </c>
      <c r="C371" t="s">
        <v>3157</v>
      </c>
      <c r="D371" t="s">
        <v>286</v>
      </c>
      <c r="E371">
        <v>18830.25909924</v>
      </c>
      <c r="F371">
        <v>873.25</v>
      </c>
      <c r="G371">
        <v>22.151233695723299</v>
      </c>
      <c r="H371">
        <v>2.4811121349714398E-2</v>
      </c>
      <c r="I371">
        <v>-9.7427174965086998</v>
      </c>
      <c r="J371">
        <v>-2.16608653184755</v>
      </c>
      <c r="K371">
        <v>861.81835877130402</v>
      </c>
      <c r="L371">
        <v>790.71409073112704</v>
      </c>
      <c r="M371">
        <v>40.907429528719</v>
      </c>
      <c r="N371">
        <v>0.68068736457479795</v>
      </c>
      <c r="O371">
        <v>9.70512453478384</v>
      </c>
      <c r="P371">
        <v>63.193795552233198</v>
      </c>
      <c r="Q371">
        <v>0.170344200182346</v>
      </c>
    </row>
    <row r="372" spans="1:17" hidden="1" x14ac:dyDescent="0.3">
      <c r="A372" t="s">
        <v>853</v>
      </c>
      <c r="B372" t="s">
        <v>854</v>
      </c>
      <c r="C372" t="s">
        <v>3145</v>
      </c>
      <c r="D372" t="s">
        <v>54</v>
      </c>
      <c r="E372">
        <v>18814.294421549999</v>
      </c>
      <c r="F372">
        <v>439.05</v>
      </c>
      <c r="G372">
        <v>6.9195235807660396</v>
      </c>
      <c r="H372">
        <v>-1.9292566451534401</v>
      </c>
      <c r="I372">
        <v>20.273297783842601</v>
      </c>
      <c r="J372">
        <v>-0.64331451602910705</v>
      </c>
      <c r="K372">
        <v>439.15614551207</v>
      </c>
      <c r="M372">
        <v>41.1507008083342</v>
      </c>
      <c r="N372">
        <v>0.84848525048536005</v>
      </c>
      <c r="O372">
        <v>17.708689215351299</v>
      </c>
      <c r="P372">
        <v>50.359589041095902</v>
      </c>
    </row>
    <row r="373" spans="1:17" x14ac:dyDescent="0.3">
      <c r="A373" t="s">
        <v>855</v>
      </c>
      <c r="B373" t="s">
        <v>856</v>
      </c>
      <c r="C373" t="s">
        <v>3156</v>
      </c>
      <c r="D373" t="s">
        <v>437</v>
      </c>
      <c r="E373">
        <v>18802.435103700001</v>
      </c>
      <c r="F373">
        <v>1268.05</v>
      </c>
      <c r="G373">
        <v>19.816442620143501</v>
      </c>
      <c r="H373">
        <v>6.7569921226199003</v>
      </c>
      <c r="I373">
        <v>11.0204005531094</v>
      </c>
      <c r="J373">
        <v>4.1544682195535696</v>
      </c>
      <c r="K373">
        <v>1270.0156885598501</v>
      </c>
      <c r="L373">
        <v>1141.7085872876301</v>
      </c>
      <c r="M373">
        <v>65.260216185534304</v>
      </c>
      <c r="N373">
        <v>0.65983900296581</v>
      </c>
      <c r="O373">
        <v>21.738101809865501</v>
      </c>
      <c r="P373">
        <v>74.302405498281701</v>
      </c>
      <c r="Q373">
        <v>0.18476978080397199</v>
      </c>
    </row>
    <row r="374" spans="1:17" hidden="1" x14ac:dyDescent="0.3">
      <c r="A374" t="s">
        <v>857</v>
      </c>
      <c r="B374" t="s">
        <v>858</v>
      </c>
      <c r="C374" t="s">
        <v>3157</v>
      </c>
      <c r="D374" t="s">
        <v>859</v>
      </c>
      <c r="E374">
        <v>18630.949554524999</v>
      </c>
      <c r="F374">
        <v>1701</v>
      </c>
      <c r="G374">
        <v>-5.3923442237055701</v>
      </c>
      <c r="H374">
        <v>-0.86776328029204897</v>
      </c>
      <c r="I374">
        <v>7.96142997937097</v>
      </c>
      <c r="J374">
        <v>0.49391397111930402</v>
      </c>
      <c r="K374">
        <v>1733.83698127357</v>
      </c>
      <c r="M374">
        <v>42.937301950063002</v>
      </c>
      <c r="N374">
        <v>0.41953287652515497</v>
      </c>
      <c r="O374">
        <v>17.636684303350901</v>
      </c>
      <c r="P374">
        <v>38.107416879795302</v>
      </c>
    </row>
    <row r="375" spans="1:17" x14ac:dyDescent="0.3">
      <c r="A375" t="s">
        <v>860</v>
      </c>
      <c r="B375" t="s">
        <v>861</v>
      </c>
      <c r="C375" t="s">
        <v>3151</v>
      </c>
      <c r="D375" t="s">
        <v>757</v>
      </c>
      <c r="E375">
        <v>18614.157265819998</v>
      </c>
      <c r="F375">
        <v>1020.9</v>
      </c>
      <c r="G375">
        <v>24.840405146077799</v>
      </c>
      <c r="H375">
        <v>5.94893559600016</v>
      </c>
      <c r="I375">
        <v>26.587354908657598</v>
      </c>
      <c r="J375">
        <v>6.9307105026889504</v>
      </c>
      <c r="K375">
        <v>968.11684643326703</v>
      </c>
      <c r="L375">
        <v>832.28656977620801</v>
      </c>
      <c r="M375">
        <v>62.427238886345599</v>
      </c>
      <c r="N375">
        <v>0.95111180406143903</v>
      </c>
      <c r="O375">
        <v>4.2266627485551798</v>
      </c>
      <c r="P375">
        <v>74.961439588688904</v>
      </c>
      <c r="Q375">
        <v>0.17395332779602701</v>
      </c>
    </row>
    <row r="376" spans="1:17" x14ac:dyDescent="0.3">
      <c r="A376" t="s">
        <v>862</v>
      </c>
      <c r="B376" t="s">
        <v>863</v>
      </c>
      <c r="C376" t="s">
        <v>3149</v>
      </c>
      <c r="D376" t="s">
        <v>51</v>
      </c>
      <c r="E376">
        <v>18581.6672332649</v>
      </c>
      <c r="F376">
        <v>1179.6500000000001</v>
      </c>
      <c r="G376">
        <v>161.7227744942</v>
      </c>
      <c r="H376">
        <v>-0.71274448034529303</v>
      </c>
      <c r="I376">
        <v>55.358806122391698</v>
      </c>
      <c r="J376">
        <v>0.60360955746762401</v>
      </c>
      <c r="K376">
        <v>1059.93451655996</v>
      </c>
      <c r="L376">
        <v>798.44612209579498</v>
      </c>
      <c r="M376">
        <v>51.8386090607762</v>
      </c>
      <c r="N376">
        <v>0.28371719840676501</v>
      </c>
      <c r="O376">
        <v>5.7220361971771201</v>
      </c>
      <c r="P376">
        <v>270.08627450980299</v>
      </c>
      <c r="Q376">
        <v>7.1356044504019001E-2</v>
      </c>
    </row>
    <row r="377" spans="1:17" x14ac:dyDescent="0.3">
      <c r="A377" t="s">
        <v>864</v>
      </c>
      <c r="B377" t="s">
        <v>865</v>
      </c>
      <c r="C377" t="s">
        <v>3155</v>
      </c>
      <c r="D377" t="s">
        <v>303</v>
      </c>
      <c r="E377">
        <v>18511.306789679998</v>
      </c>
      <c r="F377">
        <v>5403.55</v>
      </c>
      <c r="G377">
        <v>54.973053030878901</v>
      </c>
      <c r="H377">
        <v>22.708455362409399</v>
      </c>
      <c r="I377">
        <v>37.526636501274503</v>
      </c>
      <c r="J377">
        <v>8.5312103475117507</v>
      </c>
      <c r="K377">
        <v>4738.5945393471102</v>
      </c>
      <c r="L377">
        <v>4086.0708103648599</v>
      </c>
      <c r="M377">
        <v>74.929877318029099</v>
      </c>
      <c r="N377">
        <v>1.3870841268833201</v>
      </c>
      <c r="O377">
        <v>4.8560668449445199</v>
      </c>
      <c r="P377">
        <v>98.583267488653206</v>
      </c>
      <c r="Q377">
        <v>4.6161192356080002E-2</v>
      </c>
    </row>
    <row r="378" spans="1:17" x14ac:dyDescent="0.3">
      <c r="A378" t="s">
        <v>866</v>
      </c>
      <c r="B378" t="s">
        <v>867</v>
      </c>
      <c r="C378" t="s">
        <v>3147</v>
      </c>
      <c r="D378" t="s">
        <v>237</v>
      </c>
      <c r="E378">
        <v>18468.273070499999</v>
      </c>
      <c r="F378">
        <v>2683.8</v>
      </c>
      <c r="G378">
        <v>102.09935172471</v>
      </c>
      <c r="H378">
        <v>-1.33490132995068</v>
      </c>
      <c r="I378">
        <v>63.868230214583797</v>
      </c>
      <c r="J378">
        <v>-1.1113637843731401</v>
      </c>
      <c r="K378">
        <v>2566.11565696145</v>
      </c>
      <c r="L378">
        <v>2038.44646768237</v>
      </c>
      <c r="M378">
        <v>45.305318103517898</v>
      </c>
      <c r="N378">
        <v>0.65572466423148201</v>
      </c>
      <c r="O378">
        <v>10.8502869066249</v>
      </c>
      <c r="P378">
        <v>130.04328633266101</v>
      </c>
      <c r="Q378">
        <v>9.6097140416381996E-2</v>
      </c>
    </row>
    <row r="379" spans="1:17" x14ac:dyDescent="0.3">
      <c r="A379" t="s">
        <v>868</v>
      </c>
      <c r="B379" t="s">
        <v>869</v>
      </c>
      <c r="C379" t="s">
        <v>3155</v>
      </c>
      <c r="D379" t="s">
        <v>585</v>
      </c>
      <c r="E379">
        <v>18443.701990000001</v>
      </c>
      <c r="F379">
        <v>1464.95</v>
      </c>
      <c r="G379">
        <v>-36.495860063369101</v>
      </c>
      <c r="H379">
        <v>1.3708053638313999</v>
      </c>
      <c r="I379">
        <v>-3.9585059110720802</v>
      </c>
      <c r="J379">
        <v>3.3456980089631401</v>
      </c>
      <c r="K379">
        <v>1434.9840262150999</v>
      </c>
      <c r="L379">
        <v>1466.08216555885</v>
      </c>
      <c r="M379">
        <v>58.484977803941497</v>
      </c>
      <c r="N379">
        <v>0.84691376948091701</v>
      </c>
      <c r="O379">
        <v>17.7002628076043</v>
      </c>
      <c r="P379">
        <v>15.441292356185899</v>
      </c>
      <c r="Q379">
        <v>-0.132480378472705</v>
      </c>
    </row>
    <row r="380" spans="1:17" x14ac:dyDescent="0.3">
      <c r="A380" t="s">
        <v>870</v>
      </c>
      <c r="B380" t="s">
        <v>871</v>
      </c>
      <c r="C380" t="s">
        <v>3149</v>
      </c>
      <c r="D380" t="s">
        <v>51</v>
      </c>
      <c r="E380">
        <v>18370.198746239999</v>
      </c>
      <c r="F380">
        <v>1345.3</v>
      </c>
      <c r="G380">
        <v>28.881864690849198</v>
      </c>
      <c r="H380">
        <v>-1.39208873599483</v>
      </c>
      <c r="I380">
        <v>41.584611472144402</v>
      </c>
      <c r="J380">
        <v>-2.46832669310791</v>
      </c>
      <c r="K380">
        <v>1308.96329387943</v>
      </c>
      <c r="L380">
        <v>1086.7304266506001</v>
      </c>
      <c r="M380">
        <v>44.772440348976097</v>
      </c>
      <c r="N380">
        <v>0.36638404195712798</v>
      </c>
      <c r="O380">
        <v>13.1383334572214</v>
      </c>
      <c r="P380">
        <v>67.325870646766106</v>
      </c>
      <c r="Q380">
        <v>5.1671610226817002E-2</v>
      </c>
    </row>
    <row r="381" spans="1:17" x14ac:dyDescent="0.3">
      <c r="A381" t="s">
        <v>872</v>
      </c>
      <c r="B381" t="s">
        <v>873</v>
      </c>
      <c r="C381" t="s">
        <v>3145</v>
      </c>
      <c r="D381" t="s">
        <v>487</v>
      </c>
      <c r="E381">
        <v>18334.869538350002</v>
      </c>
      <c r="F381">
        <v>1065.75</v>
      </c>
      <c r="G381">
        <v>110.406371618317</v>
      </c>
      <c r="H381">
        <v>6.5887510896463004</v>
      </c>
      <c r="I381">
        <v>57.266933597942398</v>
      </c>
      <c r="J381">
        <v>3.10572964810371</v>
      </c>
      <c r="K381">
        <v>1006.53752971084</v>
      </c>
      <c r="L381">
        <v>796.07442476218296</v>
      </c>
      <c r="M381">
        <v>52.404976661752499</v>
      </c>
      <c r="N381">
        <v>0.58642117045087605</v>
      </c>
      <c r="O381">
        <v>11.5646258503401</v>
      </c>
      <c r="P381">
        <v>150.44060627423301</v>
      </c>
    </row>
    <row r="382" spans="1:17" x14ac:dyDescent="0.3">
      <c r="A382" t="s">
        <v>874</v>
      </c>
      <c r="B382" t="s">
        <v>875</v>
      </c>
      <c r="C382" t="s">
        <v>3157</v>
      </c>
      <c r="D382" t="s">
        <v>120</v>
      </c>
      <c r="E382">
        <v>18204.24228966</v>
      </c>
      <c r="F382">
        <v>3013.15</v>
      </c>
      <c r="G382">
        <v>-18.552676435932302</v>
      </c>
      <c r="H382">
        <v>1.71842084771423</v>
      </c>
      <c r="I382">
        <v>5.6547038697502003</v>
      </c>
      <c r="J382">
        <v>2.0263709755042498</v>
      </c>
      <c r="K382">
        <v>2951.54829068044</v>
      </c>
      <c r="L382">
        <v>2801.9734411910499</v>
      </c>
      <c r="M382">
        <v>60.124762143006699</v>
      </c>
      <c r="N382">
        <v>1.02864397301538</v>
      </c>
      <c r="O382">
        <v>6.1480510429284996</v>
      </c>
      <c r="P382">
        <v>35.118834080717498</v>
      </c>
      <c r="Q382">
        <v>-7.0477422961422995E-2</v>
      </c>
    </row>
    <row r="383" spans="1:17" hidden="1" x14ac:dyDescent="0.3">
      <c r="A383" t="s">
        <v>876</v>
      </c>
      <c r="B383" t="s">
        <v>877</v>
      </c>
      <c r="C383" t="s">
        <v>3160</v>
      </c>
      <c r="D383" t="s">
        <v>448</v>
      </c>
      <c r="E383">
        <v>18184.01967863</v>
      </c>
      <c r="F383">
        <v>3910.85</v>
      </c>
      <c r="G383">
        <v>32.294257250901502</v>
      </c>
      <c r="H383">
        <v>10.2201143439314</v>
      </c>
      <c r="I383">
        <v>48.621120010098501</v>
      </c>
      <c r="J383">
        <v>-3.3544969547387602</v>
      </c>
      <c r="K383">
        <v>3673.0993223540399</v>
      </c>
      <c r="L383">
        <v>3063.4696130419902</v>
      </c>
      <c r="M383">
        <v>49.629143096399297</v>
      </c>
      <c r="N383">
        <v>1.5048960213545599</v>
      </c>
      <c r="O383">
        <v>18.874413490673302</v>
      </c>
      <c r="P383">
        <v>72.5121305690339</v>
      </c>
      <c r="Q383">
        <v>7.1095040056828998E-2</v>
      </c>
    </row>
    <row r="384" spans="1:17" x14ac:dyDescent="0.3">
      <c r="A384" t="s">
        <v>878</v>
      </c>
      <c r="B384" t="s">
        <v>879</v>
      </c>
      <c r="C384" t="s">
        <v>3159</v>
      </c>
      <c r="D384" t="s">
        <v>268</v>
      </c>
      <c r="E384">
        <v>18148.402000319998</v>
      </c>
      <c r="F384">
        <v>482.6</v>
      </c>
      <c r="G384">
        <v>111.503114629395</v>
      </c>
      <c r="H384">
        <v>-2.16026068339835</v>
      </c>
      <c r="I384">
        <v>72.514091187673699</v>
      </c>
      <c r="J384">
        <v>-6.9991308863425603</v>
      </c>
      <c r="K384">
        <v>474.85604319452301</v>
      </c>
      <c r="L384">
        <v>349.77206933691201</v>
      </c>
      <c r="M384">
        <v>30.012280036961201</v>
      </c>
      <c r="N384">
        <v>0.32977630629386001</v>
      </c>
      <c r="O384">
        <v>21.094073767094802</v>
      </c>
      <c r="P384">
        <v>165.16483516483501</v>
      </c>
      <c r="Q384">
        <v>0.15210405004964</v>
      </c>
    </row>
    <row r="385" spans="1:17" hidden="1" x14ac:dyDescent="0.3">
      <c r="A385" t="s">
        <v>880</v>
      </c>
      <c r="B385" t="s">
        <v>881</v>
      </c>
      <c r="C385" t="s">
        <v>3160</v>
      </c>
      <c r="D385" t="s">
        <v>48</v>
      </c>
      <c r="E385">
        <v>18136.296841775002</v>
      </c>
      <c r="F385">
        <v>1698.55</v>
      </c>
      <c r="G385">
        <v>524.46233229985205</v>
      </c>
      <c r="H385">
        <v>5.2845384227076897</v>
      </c>
      <c r="I385">
        <v>-38.250595006104099</v>
      </c>
      <c r="J385">
        <v>4.4810198126437601</v>
      </c>
      <c r="K385">
        <v>1709.7729025452099</v>
      </c>
      <c r="L385">
        <v>1519.4559856164699</v>
      </c>
      <c r="M385">
        <v>47.145667290794101</v>
      </c>
      <c r="N385">
        <v>0.46596040959212898</v>
      </c>
      <c r="O385">
        <v>78.8437196432251</v>
      </c>
      <c r="P385">
        <v>607.72916666666595</v>
      </c>
      <c r="Q385">
        <v>0.29265856481121799</v>
      </c>
    </row>
    <row r="386" spans="1:17" x14ac:dyDescent="0.3">
      <c r="A386" t="s">
        <v>882</v>
      </c>
      <c r="B386" t="s">
        <v>883</v>
      </c>
      <c r="C386" t="s">
        <v>609</v>
      </c>
      <c r="D386" t="s">
        <v>609</v>
      </c>
      <c r="E386">
        <v>17944.714047779999</v>
      </c>
      <c r="F386">
        <v>35.130000000000003</v>
      </c>
      <c r="G386">
        <v>-27.668268295718502</v>
      </c>
      <c r="H386">
        <v>-0.18496013122110599</v>
      </c>
      <c r="I386">
        <v>-22.219075575091299</v>
      </c>
      <c r="J386">
        <v>1.8058428441813199</v>
      </c>
      <c r="K386">
        <v>36.332505968635502</v>
      </c>
      <c r="L386">
        <v>37.648894314270002</v>
      </c>
      <c r="M386">
        <v>52.152205772205001</v>
      </c>
      <c r="N386">
        <v>0.53203280407078402</v>
      </c>
      <c r="O386">
        <v>50.583546826074503</v>
      </c>
      <c r="P386">
        <v>8.4259259259259398</v>
      </c>
      <c r="Q386">
        <v>-1.8701840558644999E-2</v>
      </c>
    </row>
    <row r="387" spans="1:17" hidden="1" x14ac:dyDescent="0.3">
      <c r="A387" t="s">
        <v>884</v>
      </c>
      <c r="B387" t="s">
        <v>885</v>
      </c>
      <c r="C387" t="s">
        <v>3160</v>
      </c>
      <c r="D387" t="s">
        <v>258</v>
      </c>
      <c r="E387">
        <v>17670.590055000001</v>
      </c>
      <c r="F387">
        <v>16384.2</v>
      </c>
      <c r="G387">
        <v>-8.8092685934761494</v>
      </c>
      <c r="H387">
        <v>3.3166798312510002</v>
      </c>
      <c r="I387">
        <v>-15.2595469483368</v>
      </c>
      <c r="J387">
        <v>-2.1517840925502698</v>
      </c>
      <c r="K387">
        <v>16448.573260933299</v>
      </c>
      <c r="L387">
        <v>15547.8474785329</v>
      </c>
      <c r="M387">
        <v>37.617951597912302</v>
      </c>
      <c r="N387">
        <v>0.80289808689494002</v>
      </c>
      <c r="O387">
        <v>17.185764333931399</v>
      </c>
      <c r="P387">
        <v>28.783317481901801</v>
      </c>
      <c r="Q387">
        <v>8.0614884600705997E-2</v>
      </c>
    </row>
    <row r="388" spans="1:17" x14ac:dyDescent="0.3">
      <c r="A388" t="s">
        <v>886</v>
      </c>
      <c r="B388" t="s">
        <v>887</v>
      </c>
      <c r="C388" t="s">
        <v>3152</v>
      </c>
      <c r="D388" t="s">
        <v>117</v>
      </c>
      <c r="E388">
        <v>17564.444403149999</v>
      </c>
      <c r="F388">
        <v>506.6</v>
      </c>
      <c r="G388">
        <v>97.563558633327204</v>
      </c>
      <c r="H388">
        <v>22.752919525547899</v>
      </c>
      <c r="I388">
        <v>115.40969816478101</v>
      </c>
      <c r="J388">
        <v>1.43423845973107</v>
      </c>
      <c r="K388">
        <v>411.82427184570901</v>
      </c>
      <c r="L388">
        <v>300.80549852110602</v>
      </c>
      <c r="M388">
        <v>62.9715361981999</v>
      </c>
      <c r="N388">
        <v>0.72151519701582201</v>
      </c>
      <c r="O388">
        <v>3.6320568495854699</v>
      </c>
      <c r="P388">
        <v>181.054091539528</v>
      </c>
      <c r="Q388">
        <v>0.193421439239538</v>
      </c>
    </row>
    <row r="389" spans="1:17" x14ac:dyDescent="0.3">
      <c r="A389" t="s">
        <v>888</v>
      </c>
      <c r="B389" t="s">
        <v>889</v>
      </c>
      <c r="C389" t="s">
        <v>3154</v>
      </c>
      <c r="D389" t="s">
        <v>258</v>
      </c>
      <c r="E389">
        <v>17485.398561000002</v>
      </c>
      <c r="F389">
        <v>1180.05</v>
      </c>
      <c r="G389">
        <v>85.719527633733804</v>
      </c>
      <c r="H389">
        <v>-4.2940073256759899</v>
      </c>
      <c r="I389">
        <v>19.142789021845601</v>
      </c>
      <c r="J389">
        <v>2.9117743735163701</v>
      </c>
      <c r="K389">
        <v>1229.7777697706499</v>
      </c>
      <c r="L389">
        <v>1078.0200364962</v>
      </c>
      <c r="M389">
        <v>54.028678141135799</v>
      </c>
      <c r="N389">
        <v>0.91238014515243404</v>
      </c>
      <c r="O389">
        <v>22.8761493157069</v>
      </c>
      <c r="P389">
        <v>138.105326876513</v>
      </c>
      <c r="Q389">
        <v>0.17953564479414699</v>
      </c>
    </row>
    <row r="390" spans="1:17" x14ac:dyDescent="0.3">
      <c r="A390" t="s">
        <v>890</v>
      </c>
      <c r="B390" t="s">
        <v>891</v>
      </c>
      <c r="C390" t="s">
        <v>3145</v>
      </c>
      <c r="D390" t="s">
        <v>24</v>
      </c>
      <c r="E390">
        <v>17457.143861387998</v>
      </c>
      <c r="F390">
        <v>221.95</v>
      </c>
      <c r="G390">
        <v>25.101973482406699</v>
      </c>
      <c r="H390">
        <v>3.2524344959514</v>
      </c>
      <c r="I390">
        <v>4.7198648083736696</v>
      </c>
      <c r="J390">
        <v>9.9919362971878005</v>
      </c>
      <c r="K390">
        <v>212.02346923417099</v>
      </c>
      <c r="L390">
        <v>195.170111487914</v>
      </c>
      <c r="M390">
        <v>70.740687526715803</v>
      </c>
      <c r="N390">
        <v>1.6012582255172101</v>
      </c>
      <c r="O390">
        <v>4.8659608019824203</v>
      </c>
      <c r="P390">
        <v>60.3684971098265</v>
      </c>
      <c r="Q390">
        <v>0.184192786221758</v>
      </c>
    </row>
    <row r="391" spans="1:17" x14ac:dyDescent="0.3">
      <c r="A391" t="s">
        <v>892</v>
      </c>
      <c r="B391" t="s">
        <v>893</v>
      </c>
      <c r="C391" t="s">
        <v>3144</v>
      </c>
      <c r="D391" t="s">
        <v>278</v>
      </c>
      <c r="E391">
        <v>17405.70142116</v>
      </c>
      <c r="F391">
        <v>1257.6500000000001</v>
      </c>
      <c r="G391">
        <v>98.775020953947305</v>
      </c>
      <c r="H391">
        <v>3.2335785936398298</v>
      </c>
      <c r="I391">
        <v>57.476757397045297</v>
      </c>
      <c r="J391">
        <v>-6.4043972520259098</v>
      </c>
      <c r="K391">
        <v>1198.61366276697</v>
      </c>
      <c r="L391">
        <v>961.44260052858601</v>
      </c>
      <c r="M391">
        <v>39.639245779534399</v>
      </c>
      <c r="N391">
        <v>1.62116697407038</v>
      </c>
      <c r="O391">
        <v>23.086709338846202</v>
      </c>
      <c r="P391">
        <v>144.33435329544901</v>
      </c>
      <c r="Q391">
        <v>0.15985042204513999</v>
      </c>
    </row>
    <row r="392" spans="1:17" x14ac:dyDescent="0.3">
      <c r="A392" t="s">
        <v>894</v>
      </c>
      <c r="B392" t="s">
        <v>895</v>
      </c>
      <c r="C392" t="s">
        <v>3143</v>
      </c>
      <c r="D392" t="s">
        <v>181</v>
      </c>
      <c r="E392">
        <v>17405.63226138</v>
      </c>
      <c r="F392">
        <v>1582.25</v>
      </c>
      <c r="G392">
        <v>14.0779604171699</v>
      </c>
      <c r="H392">
        <v>-5.8108395255557497</v>
      </c>
      <c r="I392">
        <v>-7.3201717246320103E-2</v>
      </c>
      <c r="J392">
        <v>-4.9008910116503497</v>
      </c>
      <c r="K392">
        <v>1814.0516505527401</v>
      </c>
      <c r="L392">
        <v>1573.28576900441</v>
      </c>
      <c r="M392">
        <v>32.565868551248698</v>
      </c>
      <c r="N392">
        <v>1.3556154060968799</v>
      </c>
      <c r="O392">
        <v>25.6438615895086</v>
      </c>
      <c r="P392">
        <v>61.660280970625699</v>
      </c>
      <c r="Q392">
        <v>6.7456206716929007E-2</v>
      </c>
    </row>
    <row r="393" spans="1:17" x14ac:dyDescent="0.3">
      <c r="A393" t="s">
        <v>896</v>
      </c>
      <c r="B393" t="s">
        <v>897</v>
      </c>
      <c r="C393" t="s">
        <v>3161</v>
      </c>
      <c r="D393" t="s">
        <v>172</v>
      </c>
      <c r="E393">
        <v>17353.97152676</v>
      </c>
      <c r="F393">
        <v>1101.2</v>
      </c>
      <c r="G393">
        <v>-19.549478936912202</v>
      </c>
      <c r="H393">
        <v>5.5432752467363402</v>
      </c>
      <c r="I393">
        <v>5.91939619527286</v>
      </c>
      <c r="J393">
        <v>10.652335332027601</v>
      </c>
      <c r="K393">
        <v>1067.4411405244</v>
      </c>
      <c r="L393">
        <v>1022.29169842801</v>
      </c>
      <c r="M393">
        <v>74.472766797110495</v>
      </c>
      <c r="N393">
        <v>0.66439253540452003</v>
      </c>
      <c r="O393">
        <v>9.8801307664366096</v>
      </c>
      <c r="P393">
        <v>32.292167227294499</v>
      </c>
      <c r="Q393">
        <v>5.3863004692800002E-4</v>
      </c>
    </row>
    <row r="394" spans="1:17" x14ac:dyDescent="0.3">
      <c r="A394" t="s">
        <v>898</v>
      </c>
      <c r="B394" t="s">
        <v>899</v>
      </c>
      <c r="C394" t="s">
        <v>3151</v>
      </c>
      <c r="D394" t="s">
        <v>190</v>
      </c>
      <c r="E394">
        <v>17310.433986510001</v>
      </c>
      <c r="F394">
        <v>713.95</v>
      </c>
      <c r="G394">
        <v>-0.71897442300141201</v>
      </c>
      <c r="H394">
        <v>8.1722195580557297</v>
      </c>
      <c r="I394">
        <v>11.095415166304299</v>
      </c>
      <c r="J394">
        <v>-3.89120796874009</v>
      </c>
      <c r="K394">
        <v>710.704296442437</v>
      </c>
      <c r="L394">
        <v>638.99274396422504</v>
      </c>
      <c r="M394">
        <v>36.480342782982802</v>
      </c>
      <c r="N394">
        <v>0.55727662297533598</v>
      </c>
      <c r="O394">
        <v>16.807899712865002</v>
      </c>
      <c r="P394">
        <v>42.3487189711893</v>
      </c>
      <c r="Q394">
        <v>7.6619390475567997E-2</v>
      </c>
    </row>
    <row r="395" spans="1:17" x14ac:dyDescent="0.3">
      <c r="A395" t="s">
        <v>900</v>
      </c>
      <c r="B395" t="s">
        <v>901</v>
      </c>
      <c r="C395" t="s">
        <v>3144</v>
      </c>
      <c r="D395" t="s">
        <v>21</v>
      </c>
      <c r="E395">
        <v>17217.525761519999</v>
      </c>
      <c r="F395">
        <v>605.29999999999995</v>
      </c>
      <c r="G395">
        <v>-15.957308155106499</v>
      </c>
      <c r="H395">
        <v>-5.1206311142758603</v>
      </c>
      <c r="I395">
        <v>-24.188518199832</v>
      </c>
      <c r="J395">
        <v>8.1711515871378495</v>
      </c>
      <c r="K395">
        <v>630.35312969016297</v>
      </c>
      <c r="L395">
        <v>635.16863825453595</v>
      </c>
      <c r="M395">
        <v>53.8789059499261</v>
      </c>
      <c r="N395">
        <v>0.75807564904607905</v>
      </c>
      <c r="O395">
        <v>43.730381628944301</v>
      </c>
      <c r="P395">
        <v>28.896933560476899</v>
      </c>
      <c r="Q395">
        <v>8.6205091850338006E-2</v>
      </c>
    </row>
    <row r="396" spans="1:17" x14ac:dyDescent="0.3">
      <c r="A396" t="s">
        <v>902</v>
      </c>
      <c r="B396" t="s">
        <v>903</v>
      </c>
      <c r="C396" t="s">
        <v>3154</v>
      </c>
      <c r="D396" t="s">
        <v>138</v>
      </c>
      <c r="E396">
        <v>17053.78128444</v>
      </c>
      <c r="F396">
        <v>1910.45</v>
      </c>
      <c r="G396">
        <v>138.36721206977299</v>
      </c>
      <c r="H396">
        <v>13.6729042308309</v>
      </c>
      <c r="I396">
        <v>80.478817871382802</v>
      </c>
      <c r="J396">
        <v>-2.66553837292407</v>
      </c>
      <c r="K396">
        <v>1700.25859487714</v>
      </c>
      <c r="L396">
        <v>1287.06709389605</v>
      </c>
      <c r="M396">
        <v>62.375772805104802</v>
      </c>
      <c r="N396">
        <v>1.06666293570939</v>
      </c>
      <c r="O396">
        <v>4.5669868355622896</v>
      </c>
      <c r="P396">
        <v>193.915384615384</v>
      </c>
      <c r="Q396">
        <v>0.212104953899966</v>
      </c>
    </row>
    <row r="397" spans="1:17" x14ac:dyDescent="0.3">
      <c r="A397" t="s">
        <v>904</v>
      </c>
      <c r="B397" t="s">
        <v>905</v>
      </c>
      <c r="C397" t="s">
        <v>3152</v>
      </c>
      <c r="D397" t="s">
        <v>906</v>
      </c>
      <c r="E397">
        <v>17001.654139890001</v>
      </c>
      <c r="F397">
        <v>2514.3000000000002</v>
      </c>
      <c r="G397">
        <v>130.61960934381699</v>
      </c>
      <c r="H397">
        <v>-4.75037680892813</v>
      </c>
      <c r="I397">
        <v>142.00573062645901</v>
      </c>
      <c r="J397">
        <v>3.27264871134396</v>
      </c>
      <c r="K397">
        <v>2261.3718955876302</v>
      </c>
      <c r="L397">
        <v>1591.43863063615</v>
      </c>
      <c r="M397">
        <v>56.202900833759799</v>
      </c>
      <c r="N397">
        <v>0.428164768402225</v>
      </c>
      <c r="O397">
        <v>7.3857534900369801</v>
      </c>
      <c r="P397">
        <v>244.42465753424599</v>
      </c>
      <c r="Q397">
        <v>0.25782497866656701</v>
      </c>
    </row>
    <row r="398" spans="1:17" x14ac:dyDescent="0.3">
      <c r="A398" t="s">
        <v>907</v>
      </c>
      <c r="B398" t="s">
        <v>908</v>
      </c>
      <c r="C398" t="s">
        <v>3145</v>
      </c>
      <c r="D398" t="s">
        <v>909</v>
      </c>
      <c r="E398">
        <v>16998.700848299999</v>
      </c>
      <c r="F398">
        <v>190.96</v>
      </c>
      <c r="G398">
        <v>16.586088159909401</v>
      </c>
      <c r="H398">
        <v>-11.8290450055691</v>
      </c>
      <c r="I398">
        <v>18.747710619560099</v>
      </c>
      <c r="J398">
        <v>-5.38644204756819</v>
      </c>
      <c r="K398">
        <v>201.12315867622499</v>
      </c>
      <c r="L398">
        <v>176.521036905762</v>
      </c>
      <c r="M398">
        <v>31.8230908503145</v>
      </c>
      <c r="N398">
        <v>0.62309563436545101</v>
      </c>
      <c r="O398">
        <v>27.984918307498901</v>
      </c>
      <c r="P398">
        <v>57.362999587968702</v>
      </c>
      <c r="Q398">
        <v>-5.4200867778215998E-2</v>
      </c>
    </row>
    <row r="399" spans="1:17" x14ac:dyDescent="0.3">
      <c r="A399" t="s">
        <v>910</v>
      </c>
      <c r="B399" t="s">
        <v>911</v>
      </c>
      <c r="C399" t="s">
        <v>3159</v>
      </c>
      <c r="D399" t="s">
        <v>448</v>
      </c>
      <c r="E399">
        <v>16995.904624819999</v>
      </c>
      <c r="F399">
        <v>1610.55</v>
      </c>
      <c r="G399">
        <v>-9.2937518402994392</v>
      </c>
      <c r="H399">
        <v>2.7839023351718999</v>
      </c>
      <c r="I399">
        <v>9.6348850788137401</v>
      </c>
      <c r="J399">
        <v>2.9999435903826601</v>
      </c>
      <c r="K399">
        <v>1551.5622924639199</v>
      </c>
      <c r="L399">
        <v>1473.8265649222501</v>
      </c>
      <c r="M399">
        <v>58.275480314338097</v>
      </c>
      <c r="N399">
        <v>0.79078199629782697</v>
      </c>
      <c r="O399">
        <v>4.9330973890906904</v>
      </c>
      <c r="P399">
        <v>29.569589702333001</v>
      </c>
      <c r="Q399">
        <v>-6.9372544431879998E-2</v>
      </c>
    </row>
    <row r="400" spans="1:17" x14ac:dyDescent="0.3">
      <c r="A400" t="s">
        <v>912</v>
      </c>
      <c r="B400" t="s">
        <v>913</v>
      </c>
      <c r="C400" t="s">
        <v>3147</v>
      </c>
      <c r="D400" t="s">
        <v>914</v>
      </c>
      <c r="E400">
        <v>16931.738844</v>
      </c>
      <c r="F400">
        <v>2924.4</v>
      </c>
      <c r="G400">
        <v>94.186627061744502</v>
      </c>
      <c r="H400">
        <v>0.65290307205369502</v>
      </c>
      <c r="I400">
        <v>53.155381214493801</v>
      </c>
      <c r="J400">
        <v>2.61864829086799</v>
      </c>
      <c r="K400">
        <v>2608.1646534230499</v>
      </c>
      <c r="L400">
        <v>1983.3322179039901</v>
      </c>
      <c r="M400">
        <v>60.576609137694902</v>
      </c>
      <c r="N400">
        <v>1.1401864166303</v>
      </c>
      <c r="O400">
        <v>3.9050745452058502</v>
      </c>
      <c r="P400">
        <v>138.609660574412</v>
      </c>
    </row>
    <row r="401" spans="1:17" x14ac:dyDescent="0.3">
      <c r="A401" t="s">
        <v>915</v>
      </c>
      <c r="B401" t="s">
        <v>916</v>
      </c>
      <c r="C401" t="s">
        <v>3145</v>
      </c>
      <c r="D401" t="s">
        <v>222</v>
      </c>
      <c r="E401">
        <v>16928.32237577</v>
      </c>
      <c r="F401">
        <v>4286.3</v>
      </c>
      <c r="G401">
        <v>101.162572134635</v>
      </c>
      <c r="H401">
        <v>5.3215697302990499</v>
      </c>
      <c r="I401">
        <v>-9.4129156121528492</v>
      </c>
      <c r="J401">
        <v>-2.6915853803956198</v>
      </c>
      <c r="K401">
        <v>3925.6131422987501</v>
      </c>
      <c r="L401">
        <v>3525.6712490155801</v>
      </c>
      <c r="M401">
        <v>59.451164373345001</v>
      </c>
      <c r="N401">
        <v>2.3355181256100401</v>
      </c>
      <c r="O401">
        <v>2.0612183001656299</v>
      </c>
      <c r="P401">
        <v>146.353238691878</v>
      </c>
      <c r="Q401">
        <v>0.26971586271129899</v>
      </c>
    </row>
    <row r="402" spans="1:17" x14ac:dyDescent="0.3">
      <c r="A402" t="s">
        <v>917</v>
      </c>
      <c r="B402" t="s">
        <v>918</v>
      </c>
      <c r="C402" t="s">
        <v>3161</v>
      </c>
      <c r="D402" t="s">
        <v>609</v>
      </c>
      <c r="E402">
        <v>16879.653311099999</v>
      </c>
      <c r="F402">
        <v>540.25</v>
      </c>
      <c r="G402">
        <v>43.035872397673103</v>
      </c>
      <c r="H402">
        <v>-7.9020419282567502</v>
      </c>
      <c r="I402">
        <v>-25.362476997222998</v>
      </c>
      <c r="J402">
        <v>-2.8712539135650199</v>
      </c>
      <c r="K402">
        <v>601.68483966659198</v>
      </c>
      <c r="L402">
        <v>589.07574748027696</v>
      </c>
      <c r="M402">
        <v>34.0519912722256</v>
      </c>
      <c r="N402">
        <v>0.70533008105023798</v>
      </c>
      <c r="O402">
        <v>44.794076816288701</v>
      </c>
      <c r="P402">
        <v>82.949542837791995</v>
      </c>
      <c r="Q402">
        <v>0.13211067882814501</v>
      </c>
    </row>
    <row r="403" spans="1:17" hidden="1" x14ac:dyDescent="0.3">
      <c r="A403" t="s">
        <v>919</v>
      </c>
      <c r="B403" t="s">
        <v>920</v>
      </c>
      <c r="C403" t="s">
        <v>3160</v>
      </c>
      <c r="D403" t="s">
        <v>57</v>
      </c>
      <c r="E403">
        <v>16766.836812083999</v>
      </c>
      <c r="F403">
        <v>42.45</v>
      </c>
      <c r="G403">
        <v>107.536253944043</v>
      </c>
      <c r="H403">
        <v>28.6627862251156</v>
      </c>
      <c r="I403">
        <v>34.915138291964297</v>
      </c>
      <c r="J403">
        <v>-7.9230034404741998</v>
      </c>
      <c r="K403">
        <v>38.676787378351101</v>
      </c>
      <c r="L403">
        <v>30.417324180514601</v>
      </c>
      <c r="M403">
        <v>38.3721842681908</v>
      </c>
      <c r="N403">
        <v>0.48446344992157198</v>
      </c>
      <c r="O403">
        <v>26.360424028268501</v>
      </c>
      <c r="P403">
        <v>172.99035369774899</v>
      </c>
      <c r="Q403">
        <v>9.5145877612504995E-2</v>
      </c>
    </row>
    <row r="404" spans="1:17" x14ac:dyDescent="0.3">
      <c r="A404" t="s">
        <v>921</v>
      </c>
      <c r="B404" t="s">
        <v>922</v>
      </c>
      <c r="C404" t="s">
        <v>3145</v>
      </c>
      <c r="D404" t="s">
        <v>54</v>
      </c>
      <c r="E404">
        <v>16701.710366685002</v>
      </c>
      <c r="F404">
        <v>1026</v>
      </c>
      <c r="G404">
        <v>-51.903115409442897</v>
      </c>
      <c r="H404">
        <v>-14.814137240661299</v>
      </c>
      <c r="I404">
        <v>-41.027096505024801</v>
      </c>
      <c r="J404">
        <v>-5.2069629697939801</v>
      </c>
      <c r="K404">
        <v>1188.38582958965</v>
      </c>
      <c r="L404">
        <v>1318.9162663393599</v>
      </c>
      <c r="M404">
        <v>23.572539858601299</v>
      </c>
      <c r="N404">
        <v>1.3448039251605299</v>
      </c>
      <c r="O404">
        <v>75.048732943469702</v>
      </c>
      <c r="P404">
        <v>0.77100623680204095</v>
      </c>
      <c r="Q404">
        <v>4.6100641675016998E-2</v>
      </c>
    </row>
    <row r="405" spans="1:17" x14ac:dyDescent="0.3">
      <c r="A405" t="s">
        <v>923</v>
      </c>
      <c r="B405" t="s">
        <v>924</v>
      </c>
      <c r="C405" t="s">
        <v>3145</v>
      </c>
      <c r="D405" t="s">
        <v>222</v>
      </c>
      <c r="E405">
        <v>16633.798339950001</v>
      </c>
      <c r="F405">
        <v>1280</v>
      </c>
      <c r="G405">
        <v>32.411646345863097</v>
      </c>
      <c r="H405">
        <v>2.0820149905972398</v>
      </c>
      <c r="I405">
        <v>28.841843430492499</v>
      </c>
      <c r="J405">
        <v>7.2538442492210402</v>
      </c>
      <c r="K405">
        <v>1199.8862776705</v>
      </c>
      <c r="L405">
        <v>1029.47072518503</v>
      </c>
      <c r="M405">
        <v>65.393373771247894</v>
      </c>
      <c r="N405">
        <v>1.43800867299373</v>
      </c>
      <c r="O405">
        <v>4.8515624999999796</v>
      </c>
      <c r="P405">
        <v>72.739541160593802</v>
      </c>
      <c r="Q405">
        <v>1.107662392442E-2</v>
      </c>
    </row>
    <row r="406" spans="1:17" x14ac:dyDescent="0.3">
      <c r="A406" t="s">
        <v>925</v>
      </c>
      <c r="B406" t="s">
        <v>926</v>
      </c>
      <c r="C406" t="s">
        <v>3151</v>
      </c>
      <c r="D406" t="s">
        <v>504</v>
      </c>
      <c r="E406">
        <v>16579.029720260001</v>
      </c>
      <c r="F406">
        <v>594.79999999999995</v>
      </c>
      <c r="G406">
        <v>79.857537979978105</v>
      </c>
      <c r="H406">
        <v>-3.0006451771693001</v>
      </c>
      <c r="I406">
        <v>17.687923310189699</v>
      </c>
      <c r="J406">
        <v>-0.91103452933570195</v>
      </c>
      <c r="K406">
        <v>608.116498183158</v>
      </c>
      <c r="L406">
        <v>525.25210969302498</v>
      </c>
      <c r="M406">
        <v>40.457753024800297</v>
      </c>
      <c r="N406">
        <v>0.49432260398407202</v>
      </c>
      <c r="O406">
        <v>21.7215870880968</v>
      </c>
      <c r="P406">
        <v>133.80503144654</v>
      </c>
      <c r="Q406">
        <v>0.230989960801121</v>
      </c>
    </row>
    <row r="407" spans="1:17" x14ac:dyDescent="0.3">
      <c r="A407" t="s">
        <v>927</v>
      </c>
      <c r="B407" t="s">
        <v>928</v>
      </c>
      <c r="C407" t="s">
        <v>3154</v>
      </c>
      <c r="D407" t="s">
        <v>929</v>
      </c>
      <c r="E407">
        <v>16524.446859</v>
      </c>
      <c r="F407">
        <v>1379.1</v>
      </c>
      <c r="G407">
        <v>70.6381012598344</v>
      </c>
      <c r="H407">
        <v>3.3762361603103401</v>
      </c>
      <c r="I407">
        <v>-14.406143412930399</v>
      </c>
      <c r="J407">
        <v>2.9137559699299902</v>
      </c>
      <c r="K407">
        <v>1350.61025628371</v>
      </c>
      <c r="L407">
        <v>1256.0124540276499</v>
      </c>
      <c r="M407">
        <v>58.0819334827125</v>
      </c>
      <c r="N407">
        <v>1.0892666413407399</v>
      </c>
      <c r="O407">
        <v>22.906243202088302</v>
      </c>
      <c r="P407">
        <v>109.812870835235</v>
      </c>
      <c r="Q407">
        <v>0.19536580074327001</v>
      </c>
    </row>
    <row r="408" spans="1:17" x14ac:dyDescent="0.3">
      <c r="A408" t="s">
        <v>930</v>
      </c>
      <c r="B408" t="s">
        <v>931</v>
      </c>
      <c r="C408" t="s">
        <v>3159</v>
      </c>
      <c r="D408" t="s">
        <v>448</v>
      </c>
      <c r="E408">
        <v>16513.310160000001</v>
      </c>
      <c r="F408">
        <v>3375.65</v>
      </c>
      <c r="G408">
        <v>-34.503618480029303</v>
      </c>
      <c r="H408">
        <v>4.0536585249138701</v>
      </c>
      <c r="I408">
        <v>-8.4477590060726193</v>
      </c>
      <c r="J408">
        <v>-1.7841838804532999</v>
      </c>
      <c r="K408">
        <v>3385.0497436124801</v>
      </c>
      <c r="L408">
        <v>3478.1197546524299</v>
      </c>
      <c r="M408">
        <v>43.215770616100997</v>
      </c>
      <c r="N408">
        <v>0.88319996382023702</v>
      </c>
      <c r="O408">
        <v>17.886925481018402</v>
      </c>
      <c r="P408">
        <v>17.3751282185017</v>
      </c>
      <c r="Q408">
        <v>-3.8827687566201002E-2</v>
      </c>
    </row>
    <row r="409" spans="1:17" x14ac:dyDescent="0.3">
      <c r="A409" t="s">
        <v>932</v>
      </c>
      <c r="B409" t="s">
        <v>933</v>
      </c>
      <c r="C409" t="s">
        <v>3144</v>
      </c>
      <c r="D409" t="s">
        <v>21</v>
      </c>
      <c r="E409">
        <v>16416.2540377</v>
      </c>
      <c r="F409">
        <v>594.85</v>
      </c>
      <c r="G409">
        <v>-17.530701584483499</v>
      </c>
      <c r="H409">
        <v>-6.0640880981973702</v>
      </c>
      <c r="I409">
        <v>-27.8210162234836</v>
      </c>
      <c r="J409">
        <v>2.24246040620248</v>
      </c>
      <c r="K409">
        <v>619.66418299703196</v>
      </c>
      <c r="L409">
        <v>637.91833541276606</v>
      </c>
      <c r="M409">
        <v>46.648518900257699</v>
      </c>
      <c r="N409">
        <v>0.599723427582738</v>
      </c>
      <c r="O409">
        <v>44.885265192905699</v>
      </c>
      <c r="P409">
        <v>16.7402610146207</v>
      </c>
      <c r="Q409">
        <v>3.3941893595181002E-2</v>
      </c>
    </row>
    <row r="410" spans="1:17" x14ac:dyDescent="0.3">
      <c r="A410" t="s">
        <v>934</v>
      </c>
      <c r="B410" t="s">
        <v>935</v>
      </c>
      <c r="C410" t="s">
        <v>3154</v>
      </c>
      <c r="D410" t="s">
        <v>757</v>
      </c>
      <c r="E410">
        <v>16280.500830000001</v>
      </c>
      <c r="F410">
        <v>4039.05</v>
      </c>
      <c r="G410">
        <v>48.589695990699603</v>
      </c>
      <c r="H410">
        <v>2.5460628427305099</v>
      </c>
      <c r="I410">
        <v>4.0864309569130102</v>
      </c>
      <c r="J410">
        <v>3.8606077343882701</v>
      </c>
      <c r="K410">
        <v>3876.9575214302899</v>
      </c>
      <c r="L410">
        <v>3645.1737170701799</v>
      </c>
      <c r="M410">
        <v>67.823265912558298</v>
      </c>
      <c r="N410">
        <v>1.2932922545885299</v>
      </c>
      <c r="O410">
        <v>35.8735346182889</v>
      </c>
      <c r="P410">
        <v>112.01805726883801</v>
      </c>
      <c r="Q410">
        <v>0.117551106262271</v>
      </c>
    </row>
    <row r="411" spans="1:17" hidden="1" x14ac:dyDescent="0.3">
      <c r="A411" t="s">
        <v>936</v>
      </c>
      <c r="B411" t="s">
        <v>937</v>
      </c>
      <c r="C411" t="s">
        <v>3149</v>
      </c>
      <c r="D411" t="s">
        <v>487</v>
      </c>
      <c r="E411">
        <v>16273.60921212</v>
      </c>
      <c r="F411">
        <v>699.95</v>
      </c>
      <c r="G411">
        <v>-3.7433842667558399</v>
      </c>
      <c r="H411">
        <v>2.0922154619468398</v>
      </c>
      <c r="I411">
        <v>9.6103899363207095</v>
      </c>
      <c r="J411">
        <v>0.91340764786270601</v>
      </c>
      <c r="K411">
        <v>649.29128992026904</v>
      </c>
      <c r="M411">
        <v>48.924295642620201</v>
      </c>
      <c r="N411">
        <v>0.55809275939048597</v>
      </c>
      <c r="O411">
        <v>5.1932280877205299</v>
      </c>
      <c r="P411">
        <v>48.893852371835699</v>
      </c>
    </row>
    <row r="412" spans="1:17" x14ac:dyDescent="0.3">
      <c r="A412" t="s">
        <v>938</v>
      </c>
      <c r="B412" t="s">
        <v>939</v>
      </c>
      <c r="C412" t="s">
        <v>3154</v>
      </c>
      <c r="D412" t="s">
        <v>154</v>
      </c>
      <c r="E412">
        <v>16189.332949850001</v>
      </c>
      <c r="F412">
        <v>626.4</v>
      </c>
      <c r="G412">
        <v>31.664190767836001</v>
      </c>
      <c r="H412">
        <v>17.144997149522599</v>
      </c>
      <c r="I412">
        <v>5.0830162061009201</v>
      </c>
      <c r="J412">
        <v>3.3073327224081401</v>
      </c>
      <c r="K412">
        <v>651.86265235877704</v>
      </c>
      <c r="L412">
        <v>571.92178233589595</v>
      </c>
      <c r="M412">
        <v>65.369340584277595</v>
      </c>
      <c r="N412">
        <v>1.39839068522095</v>
      </c>
      <c r="O412">
        <v>17.991698595146801</v>
      </c>
      <c r="P412">
        <v>75.6466876971608</v>
      </c>
      <c r="Q412">
        <v>0.23016498858078199</v>
      </c>
    </row>
    <row r="413" spans="1:17" x14ac:dyDescent="0.3">
      <c r="A413" t="s">
        <v>940</v>
      </c>
      <c r="B413" t="s">
        <v>941</v>
      </c>
      <c r="C413" t="s">
        <v>3149</v>
      </c>
      <c r="D413" t="s">
        <v>51</v>
      </c>
      <c r="E413">
        <v>16180.70881389</v>
      </c>
      <c r="F413">
        <v>1069.95</v>
      </c>
      <c r="G413">
        <v>314.23256173530302</v>
      </c>
      <c r="H413">
        <v>8.0578217606946207</v>
      </c>
      <c r="I413">
        <v>73.749774609354603</v>
      </c>
      <c r="J413">
        <v>6.2503101029656802</v>
      </c>
      <c r="K413">
        <v>975.94521303024499</v>
      </c>
      <c r="L413">
        <v>733.98070003517296</v>
      </c>
      <c r="M413">
        <v>61.156043760253603</v>
      </c>
      <c r="N413">
        <v>1.40791110827056</v>
      </c>
      <c r="O413">
        <v>5.28529370531332</v>
      </c>
      <c r="P413">
        <v>401.73505275498201</v>
      </c>
      <c r="Q413">
        <v>9.4951744563156998E-2</v>
      </c>
    </row>
    <row r="414" spans="1:17" x14ac:dyDescent="0.3">
      <c r="A414" t="s">
        <v>942</v>
      </c>
      <c r="B414" t="s">
        <v>943</v>
      </c>
      <c r="C414" t="s">
        <v>3145</v>
      </c>
      <c r="D414" t="s">
        <v>54</v>
      </c>
      <c r="E414">
        <v>16072.305474475999</v>
      </c>
      <c r="F414">
        <v>195.66</v>
      </c>
      <c r="G414">
        <v>-22.721429872545901</v>
      </c>
      <c r="H414">
        <v>-7.3185484625144399</v>
      </c>
      <c r="I414">
        <v>-28.090819601355999</v>
      </c>
      <c r="J414">
        <v>-2.2165752484458898</v>
      </c>
      <c r="K414">
        <v>206.08432236723999</v>
      </c>
      <c r="L414">
        <v>210.180635635203</v>
      </c>
      <c r="M414">
        <v>28.584856607995899</v>
      </c>
      <c r="N414">
        <v>0.35874772701299901</v>
      </c>
      <c r="O414">
        <v>47.8329755698661</v>
      </c>
      <c r="P414">
        <v>6.9034284933752099</v>
      </c>
      <c r="Q414">
        <v>4.2658794826871002E-2</v>
      </c>
    </row>
    <row r="415" spans="1:17" x14ac:dyDescent="0.3">
      <c r="A415" t="s">
        <v>944</v>
      </c>
      <c r="B415" t="s">
        <v>945</v>
      </c>
      <c r="C415" t="s">
        <v>3149</v>
      </c>
      <c r="D415" t="s">
        <v>51</v>
      </c>
      <c r="E415">
        <v>15838.27390251</v>
      </c>
      <c r="F415">
        <v>6765.1</v>
      </c>
      <c r="G415">
        <v>18.589678472149501</v>
      </c>
      <c r="H415">
        <v>-2.2844046993009202</v>
      </c>
      <c r="I415">
        <v>14.432833938507899</v>
      </c>
      <c r="J415">
        <v>-0.20794754557381101</v>
      </c>
      <c r="K415">
        <v>6880.4658051235401</v>
      </c>
      <c r="L415">
        <v>6107.1847752104504</v>
      </c>
      <c r="M415">
        <v>44.906135186765901</v>
      </c>
      <c r="N415">
        <v>0.75297927864591097</v>
      </c>
      <c r="O415">
        <v>12.3412809862381</v>
      </c>
      <c r="P415">
        <v>49.188866053797298</v>
      </c>
      <c r="Q415">
        <v>2.6414524440708999E-2</v>
      </c>
    </row>
    <row r="416" spans="1:17" x14ac:dyDescent="0.3">
      <c r="A416" t="s">
        <v>946</v>
      </c>
      <c r="B416" t="s">
        <v>947</v>
      </c>
      <c r="C416" t="s">
        <v>3162</v>
      </c>
      <c r="D416" t="s">
        <v>948</v>
      </c>
      <c r="E416">
        <v>15797.3936636</v>
      </c>
      <c r="F416">
        <v>1610.1</v>
      </c>
      <c r="G416">
        <v>-35.535860835500699</v>
      </c>
      <c r="H416">
        <v>-1.7666479907570201</v>
      </c>
      <c r="I416">
        <v>-0.15920157158571299</v>
      </c>
      <c r="J416">
        <v>0.116353847301954</v>
      </c>
      <c r="K416">
        <v>1584.5625148187</v>
      </c>
      <c r="L416">
        <v>1512.7095220746601</v>
      </c>
      <c r="M416">
        <v>46.621310622837797</v>
      </c>
      <c r="N416">
        <v>1.1957532929510899</v>
      </c>
      <c r="O416">
        <v>13.6823799763989</v>
      </c>
      <c r="P416">
        <v>33.707025411061203</v>
      </c>
      <c r="Q416">
        <v>-3.1274717870038E-2</v>
      </c>
    </row>
    <row r="417" spans="1:17" x14ac:dyDescent="0.3">
      <c r="A417" t="s">
        <v>949</v>
      </c>
      <c r="B417" t="s">
        <v>950</v>
      </c>
      <c r="C417" t="s">
        <v>3144</v>
      </c>
      <c r="D417" t="s">
        <v>21</v>
      </c>
      <c r="E417">
        <v>15768.63134091</v>
      </c>
      <c r="F417">
        <v>691.55</v>
      </c>
      <c r="G417">
        <v>7.2460837294773697</v>
      </c>
      <c r="H417">
        <v>-7.7756640417529903</v>
      </c>
      <c r="I417">
        <v>6.37226208412714</v>
      </c>
      <c r="J417">
        <v>1.4734079908688</v>
      </c>
      <c r="K417">
        <v>722.00551373711096</v>
      </c>
      <c r="L417">
        <v>660.83163788424997</v>
      </c>
      <c r="M417">
        <v>46.919569466566898</v>
      </c>
      <c r="N417">
        <v>0.60741604345776501</v>
      </c>
      <c r="O417">
        <v>21.3939700672402</v>
      </c>
      <c r="P417">
        <v>51.555993863686098</v>
      </c>
      <c r="Q417">
        <v>3.0818084973042E-2</v>
      </c>
    </row>
    <row r="418" spans="1:17" x14ac:dyDescent="0.3">
      <c r="A418" t="s">
        <v>951</v>
      </c>
      <c r="B418" t="s">
        <v>952</v>
      </c>
      <c r="C418" t="s">
        <v>3154</v>
      </c>
      <c r="D418" t="s">
        <v>757</v>
      </c>
      <c r="E418">
        <v>15757.5042248399</v>
      </c>
      <c r="F418">
        <v>1197.5</v>
      </c>
      <c r="G418">
        <v>19.226962501670801</v>
      </c>
      <c r="H418">
        <v>-8.6169500524917098</v>
      </c>
      <c r="I418">
        <v>8.9817937789928095</v>
      </c>
      <c r="J418">
        <v>8.9200145954682206</v>
      </c>
      <c r="K418">
        <v>1282.5305489606001</v>
      </c>
      <c r="L418">
        <v>1213.22541155781</v>
      </c>
      <c r="M418">
        <v>54.289262022928597</v>
      </c>
      <c r="N418">
        <v>2.24184644751349</v>
      </c>
      <c r="O418">
        <v>58.409185803757801</v>
      </c>
      <c r="P418">
        <v>70.511177559447503</v>
      </c>
      <c r="Q418">
        <v>0.22590131753432499</v>
      </c>
    </row>
    <row r="419" spans="1:17" x14ac:dyDescent="0.3">
      <c r="A419" t="s">
        <v>953</v>
      </c>
      <c r="B419" t="s">
        <v>954</v>
      </c>
      <c r="C419" t="s">
        <v>3145</v>
      </c>
      <c r="D419" t="s">
        <v>141</v>
      </c>
      <c r="E419">
        <v>15757.340446479</v>
      </c>
      <c r="F419">
        <v>59.29</v>
      </c>
      <c r="G419">
        <v>118.146801784207</v>
      </c>
      <c r="H419">
        <v>-13.4973772033131</v>
      </c>
      <c r="I419">
        <v>28.340653153276701</v>
      </c>
      <c r="J419">
        <v>-0.46257927271238197</v>
      </c>
      <c r="K419">
        <v>66.627564634953202</v>
      </c>
      <c r="L419">
        <v>56.711874972144699</v>
      </c>
      <c r="M419">
        <v>36.705003035584198</v>
      </c>
      <c r="N419">
        <v>0.25032378240898401</v>
      </c>
      <c r="O419">
        <v>54.1575307809074</v>
      </c>
      <c r="P419">
        <v>190.63725490196001</v>
      </c>
      <c r="Q419">
        <v>0.13898524224067299</v>
      </c>
    </row>
    <row r="420" spans="1:17" x14ac:dyDescent="0.3">
      <c r="A420" t="s">
        <v>955</v>
      </c>
      <c r="B420" t="s">
        <v>956</v>
      </c>
      <c r="C420" t="s">
        <v>3159</v>
      </c>
      <c r="D420" t="s">
        <v>448</v>
      </c>
      <c r="E420">
        <v>15670.77363324</v>
      </c>
      <c r="F420">
        <v>5055.1000000000004</v>
      </c>
      <c r="G420">
        <v>-21.494379475063798</v>
      </c>
      <c r="H420">
        <v>0.31545883738049901</v>
      </c>
      <c r="I420">
        <v>4.7112746691163201</v>
      </c>
      <c r="J420">
        <v>-1.3335527102426499E-2</v>
      </c>
      <c r="K420">
        <v>5214.73303103937</v>
      </c>
      <c r="L420">
        <v>4931.5285970928699</v>
      </c>
      <c r="M420">
        <v>44.691245834436998</v>
      </c>
      <c r="N420">
        <v>0.54819435513529702</v>
      </c>
      <c r="O420">
        <v>17.877984609602098</v>
      </c>
      <c r="P420">
        <v>25.717483213131</v>
      </c>
      <c r="Q420">
        <v>3.9323202171112001E-2</v>
      </c>
    </row>
    <row r="421" spans="1:17" x14ac:dyDescent="0.3">
      <c r="A421" t="s">
        <v>957</v>
      </c>
      <c r="B421" t="s">
        <v>958</v>
      </c>
      <c r="C421" t="s">
        <v>3157</v>
      </c>
      <c r="D421" t="s">
        <v>736</v>
      </c>
      <c r="E421">
        <v>15599.4723371</v>
      </c>
      <c r="F421">
        <v>378.35</v>
      </c>
      <c r="G421">
        <v>22.374440700112</v>
      </c>
      <c r="H421">
        <v>-5.9104540845510298</v>
      </c>
      <c r="I421">
        <v>2.4971836179120599</v>
      </c>
      <c r="J421">
        <v>4.7467957583746303</v>
      </c>
      <c r="K421">
        <v>384.07075753102902</v>
      </c>
      <c r="L421">
        <v>352.67902633992497</v>
      </c>
      <c r="M421">
        <v>57.262107728423402</v>
      </c>
      <c r="N421">
        <v>0.61901682387309498</v>
      </c>
      <c r="O421">
        <v>25.386546848156399</v>
      </c>
      <c r="P421">
        <v>64.5</v>
      </c>
      <c r="Q421">
        <v>0.19840317657088999</v>
      </c>
    </row>
    <row r="422" spans="1:17" x14ac:dyDescent="0.3">
      <c r="A422" t="s">
        <v>959</v>
      </c>
      <c r="B422" t="s">
        <v>960</v>
      </c>
      <c r="C422" t="s">
        <v>3148</v>
      </c>
      <c r="D422" t="s">
        <v>48</v>
      </c>
      <c r="E422">
        <v>15596.332683750001</v>
      </c>
      <c r="F422">
        <v>1624.7</v>
      </c>
      <c r="G422">
        <v>8.4874267748493892</v>
      </c>
      <c r="H422">
        <v>0.94372991560375896</v>
      </c>
      <c r="I422">
        <v>9.6431098535122199</v>
      </c>
      <c r="J422">
        <v>-1.61463216632176</v>
      </c>
      <c r="K422">
        <v>1635.6107090582</v>
      </c>
      <c r="L422">
        <v>1510.97154898436</v>
      </c>
      <c r="M422">
        <v>42.851294612917002</v>
      </c>
      <c r="N422">
        <v>0.94393996556605497</v>
      </c>
      <c r="O422">
        <v>14.482673724379801</v>
      </c>
      <c r="P422">
        <v>58.515049514610403</v>
      </c>
      <c r="Q422">
        <v>-6.9640891287070003E-2</v>
      </c>
    </row>
    <row r="423" spans="1:17" x14ac:dyDescent="0.3">
      <c r="A423" t="s">
        <v>961</v>
      </c>
      <c r="B423" t="s">
        <v>962</v>
      </c>
      <c r="C423" t="s">
        <v>3155</v>
      </c>
      <c r="D423" t="s">
        <v>138</v>
      </c>
      <c r="E423">
        <v>15529.07417265</v>
      </c>
      <c r="F423">
        <v>616.1</v>
      </c>
      <c r="G423">
        <v>183.40560147114499</v>
      </c>
      <c r="H423">
        <v>-2.4880898347514702</v>
      </c>
      <c r="I423">
        <v>212.88111410260399</v>
      </c>
      <c r="J423">
        <v>-3.20304927279776</v>
      </c>
      <c r="K423">
        <v>564.85226834129298</v>
      </c>
      <c r="L423">
        <v>384.58667483814202</v>
      </c>
      <c r="M423">
        <v>42.226043673276202</v>
      </c>
      <c r="N423">
        <v>0.80503412053080203</v>
      </c>
      <c r="O423">
        <v>12.6440512903749</v>
      </c>
      <c r="P423">
        <v>319.95841995841897</v>
      </c>
      <c r="Q423">
        <v>0.26837077973081003</v>
      </c>
    </row>
    <row r="424" spans="1:17" hidden="1" x14ac:dyDescent="0.3">
      <c r="A424" t="s">
        <v>963</v>
      </c>
      <c r="B424" t="s">
        <v>964</v>
      </c>
      <c r="C424" t="s">
        <v>3160</v>
      </c>
      <c r="D424" t="s">
        <v>745</v>
      </c>
      <c r="E424">
        <v>15502.9956089399</v>
      </c>
      <c r="F424">
        <v>882.96</v>
      </c>
      <c r="G424">
        <v>-1.7030790095771799</v>
      </c>
      <c r="H424">
        <v>-0.18798552211231501</v>
      </c>
      <c r="I424">
        <v>-6.21212632895922E-2</v>
      </c>
      <c r="J424">
        <v>0.182091035360128</v>
      </c>
      <c r="K424">
        <v>889.77301733052798</v>
      </c>
      <c r="L424">
        <v>832.77820628355903</v>
      </c>
      <c r="M424">
        <v>63.673105172010501</v>
      </c>
      <c r="N424">
        <v>3.2105147614757201</v>
      </c>
      <c r="O424">
        <v>6.3355078372746103</v>
      </c>
      <c r="P424">
        <v>31.1937238120709</v>
      </c>
      <c r="Q424">
        <v>-2.790653939747E-3</v>
      </c>
    </row>
    <row r="425" spans="1:17" x14ac:dyDescent="0.3">
      <c r="A425" t="s">
        <v>965</v>
      </c>
      <c r="B425" t="s">
        <v>966</v>
      </c>
      <c r="C425" t="s">
        <v>3154</v>
      </c>
      <c r="D425" t="s">
        <v>258</v>
      </c>
      <c r="E425">
        <v>15493.841560499999</v>
      </c>
      <c r="F425">
        <v>886</v>
      </c>
      <c r="G425">
        <v>17.878812570930101</v>
      </c>
      <c r="H425">
        <v>1.81074604598661</v>
      </c>
      <c r="I425">
        <v>-14.7190766498983</v>
      </c>
      <c r="J425">
        <v>-7.2621387836995205E-2</v>
      </c>
      <c r="K425">
        <v>903.78266391100101</v>
      </c>
      <c r="L425">
        <v>845.82072146957501</v>
      </c>
      <c r="M425">
        <v>46.612669009641898</v>
      </c>
      <c r="N425">
        <v>1.19516950109729</v>
      </c>
      <c r="O425">
        <v>19.6388261851015</v>
      </c>
      <c r="P425">
        <v>58.5143306973915</v>
      </c>
      <c r="Q425">
        <v>0.15854733948673999</v>
      </c>
    </row>
    <row r="426" spans="1:17" x14ac:dyDescent="0.3">
      <c r="A426" t="s">
        <v>967</v>
      </c>
      <c r="B426" t="s">
        <v>968</v>
      </c>
      <c r="C426" t="s">
        <v>3146</v>
      </c>
      <c r="D426" t="s">
        <v>27</v>
      </c>
      <c r="E426">
        <v>15463.478320570001</v>
      </c>
      <c r="F426">
        <v>79.7</v>
      </c>
      <c r="G426">
        <v>-41.560809534064198</v>
      </c>
      <c r="H426">
        <v>-9.9602873590337104</v>
      </c>
      <c r="I426">
        <v>-8.5381750091896595</v>
      </c>
      <c r="J426">
        <v>-4.6803151848873599</v>
      </c>
      <c r="K426">
        <v>85.888689434771607</v>
      </c>
      <c r="L426">
        <v>85.798296254719205</v>
      </c>
      <c r="M426">
        <v>37.510280178882702</v>
      </c>
      <c r="N426">
        <v>0.271788317724377</v>
      </c>
      <c r="O426">
        <v>39.774153074027602</v>
      </c>
      <c r="P426">
        <v>22.521137586471902</v>
      </c>
      <c r="Q426">
        <v>6.0590317168635E-2</v>
      </c>
    </row>
    <row r="427" spans="1:17" x14ac:dyDescent="0.3">
      <c r="A427" t="s">
        <v>969</v>
      </c>
      <c r="B427" t="s">
        <v>970</v>
      </c>
      <c r="C427" t="s">
        <v>609</v>
      </c>
      <c r="D427" t="s">
        <v>609</v>
      </c>
      <c r="E427">
        <v>15347.740903368</v>
      </c>
      <c r="F427">
        <v>167.62</v>
      </c>
      <c r="G427">
        <v>1.45647912679329E-2</v>
      </c>
      <c r="H427">
        <v>-7.6243039516660698</v>
      </c>
      <c r="I427">
        <v>0.87801323515474206</v>
      </c>
      <c r="J427">
        <v>-3.33237827712676</v>
      </c>
      <c r="K427">
        <v>172.18150351814799</v>
      </c>
      <c r="L427">
        <v>158.79170014027301</v>
      </c>
      <c r="M427">
        <v>40.763723746138098</v>
      </c>
      <c r="N427">
        <v>0.49647246009004797</v>
      </c>
      <c r="O427">
        <v>27.043312253907601</v>
      </c>
      <c r="P427">
        <v>39.392931392931402</v>
      </c>
      <c r="Q427">
        <v>2.9533755201100002E-4</v>
      </c>
    </row>
    <row r="428" spans="1:17" x14ac:dyDescent="0.3">
      <c r="A428" t="s">
        <v>971</v>
      </c>
      <c r="B428" t="s">
        <v>972</v>
      </c>
      <c r="C428" t="s">
        <v>3149</v>
      </c>
      <c r="D428" t="s">
        <v>51</v>
      </c>
      <c r="E428">
        <v>15111.493306619999</v>
      </c>
      <c r="F428">
        <v>1628.9</v>
      </c>
      <c r="G428">
        <v>190.651080681434</v>
      </c>
      <c r="H428">
        <v>20.4690146998472</v>
      </c>
      <c r="I428">
        <v>79.809186861293597</v>
      </c>
      <c r="J428">
        <v>7.4027356369584103</v>
      </c>
      <c r="K428">
        <v>1367.07825164063</v>
      </c>
      <c r="L428">
        <v>1023.39870331778</v>
      </c>
      <c r="M428">
        <v>85.427171099366305</v>
      </c>
      <c r="N428">
        <v>0.92201333286303799</v>
      </c>
      <c r="O428">
        <v>2.8301307630916401</v>
      </c>
      <c r="P428">
        <v>248.80085653104899</v>
      </c>
      <c r="Q428">
        <v>0.13380060378637401</v>
      </c>
    </row>
    <row r="429" spans="1:17" x14ac:dyDescent="0.3">
      <c r="A429" t="s">
        <v>973</v>
      </c>
      <c r="B429" t="s">
        <v>974</v>
      </c>
      <c r="C429" t="s">
        <v>3147</v>
      </c>
      <c r="D429" t="s">
        <v>975</v>
      </c>
      <c r="E429">
        <v>15035.803178025</v>
      </c>
      <c r="F429">
        <v>774.4</v>
      </c>
      <c r="G429">
        <v>35.626438749255698</v>
      </c>
      <c r="H429">
        <v>-5.3759032616237503</v>
      </c>
      <c r="I429">
        <v>28.565003087842801</v>
      </c>
      <c r="J429">
        <v>3.66191563921228</v>
      </c>
      <c r="K429">
        <v>771.88096370917503</v>
      </c>
      <c r="L429">
        <v>672.79892940589696</v>
      </c>
      <c r="M429">
        <v>62.755393377161198</v>
      </c>
      <c r="N429">
        <v>0.77060316091967096</v>
      </c>
      <c r="O429">
        <v>13.210227272727201</v>
      </c>
      <c r="P429">
        <v>73.496135319816204</v>
      </c>
      <c r="Q429">
        <v>1.2322569838119999E-3</v>
      </c>
    </row>
    <row r="430" spans="1:17" x14ac:dyDescent="0.3">
      <c r="A430" t="s">
        <v>976</v>
      </c>
      <c r="B430" t="s">
        <v>977</v>
      </c>
      <c r="C430" t="s">
        <v>3145</v>
      </c>
      <c r="D430" t="s">
        <v>54</v>
      </c>
      <c r="E430">
        <v>15009.827049357</v>
      </c>
      <c r="F430">
        <v>153.27000000000001</v>
      </c>
      <c r="G430">
        <v>-18.4873820706357</v>
      </c>
      <c r="H430">
        <v>-13.8865322017424</v>
      </c>
      <c r="I430">
        <v>-31.8775718345094</v>
      </c>
      <c r="J430">
        <v>-7.5346974507744102</v>
      </c>
      <c r="K430">
        <v>196.670643050888</v>
      </c>
      <c r="L430">
        <v>187.85952926129201</v>
      </c>
      <c r="M430">
        <v>21.380587738683399</v>
      </c>
      <c r="N430">
        <v>1.47513349376917</v>
      </c>
      <c r="O430">
        <v>50.322959483264803</v>
      </c>
      <c r="P430">
        <v>22.2736338252891</v>
      </c>
      <c r="Q430">
        <v>-3.2722319857396001E-2</v>
      </c>
    </row>
    <row r="431" spans="1:17" x14ac:dyDescent="0.3">
      <c r="A431" t="s">
        <v>978</v>
      </c>
      <c r="B431" t="s">
        <v>979</v>
      </c>
      <c r="C431" t="s">
        <v>3145</v>
      </c>
      <c r="D431" t="s">
        <v>529</v>
      </c>
      <c r="E431">
        <v>14904.979528514999</v>
      </c>
      <c r="F431">
        <v>158.69</v>
      </c>
      <c r="G431">
        <v>48.228414069147</v>
      </c>
      <c r="H431">
        <v>20.2873939259709</v>
      </c>
      <c r="I431">
        <v>85.990056645267799</v>
      </c>
      <c r="J431">
        <v>7.7341729047494896</v>
      </c>
      <c r="K431">
        <v>129.88464338520399</v>
      </c>
      <c r="L431">
        <v>103.312354779657</v>
      </c>
      <c r="M431">
        <v>63.197827872709297</v>
      </c>
      <c r="N431">
        <v>1.2477478636746999</v>
      </c>
      <c r="O431">
        <v>3.9763060054193802</v>
      </c>
      <c r="P431">
        <v>129.98550724637599</v>
      </c>
      <c r="Q431">
        <v>5.8064625953096999E-2</v>
      </c>
    </row>
    <row r="432" spans="1:17" x14ac:dyDescent="0.3">
      <c r="A432" t="s">
        <v>980</v>
      </c>
      <c r="B432" t="s">
        <v>981</v>
      </c>
      <c r="C432" t="s">
        <v>3148</v>
      </c>
      <c r="D432" t="s">
        <v>487</v>
      </c>
      <c r="E432">
        <v>14833.83548451</v>
      </c>
      <c r="F432">
        <v>302.89999999999998</v>
      </c>
      <c r="G432">
        <v>-6.2687571544172798</v>
      </c>
      <c r="H432">
        <v>-54.587434012553601</v>
      </c>
      <c r="I432">
        <v>-20.080158944093</v>
      </c>
      <c r="J432">
        <v>-1.7142194111077</v>
      </c>
      <c r="K432">
        <v>331.74582461576699</v>
      </c>
      <c r="L432">
        <v>323.721287111116</v>
      </c>
      <c r="M432">
        <v>39.993312793551297</v>
      </c>
      <c r="N432">
        <v>1.0786110068799299</v>
      </c>
      <c r="O432">
        <v>36.340376361835602</v>
      </c>
      <c r="P432">
        <v>40.134166088364502</v>
      </c>
      <c r="Q432">
        <v>7.4821157931161994E-2</v>
      </c>
    </row>
    <row r="433" spans="1:17" x14ac:dyDescent="0.3">
      <c r="A433" t="s">
        <v>982</v>
      </c>
      <c r="B433" t="s">
        <v>983</v>
      </c>
      <c r="C433" t="s">
        <v>3150</v>
      </c>
      <c r="D433" t="s">
        <v>117</v>
      </c>
      <c r="E433">
        <v>14763.989916500001</v>
      </c>
      <c r="F433">
        <v>1004.25</v>
      </c>
      <c r="G433">
        <v>99.224732703705897</v>
      </c>
      <c r="H433">
        <v>-18.342362954487601</v>
      </c>
      <c r="I433">
        <v>93.471602336985399</v>
      </c>
      <c r="J433">
        <v>-3.1267818035944601</v>
      </c>
      <c r="K433">
        <v>1014.3546580490799</v>
      </c>
      <c r="L433">
        <v>751.11383658345096</v>
      </c>
      <c r="M433">
        <v>34.693605291899097</v>
      </c>
      <c r="N433">
        <v>0.31177209519270699</v>
      </c>
      <c r="O433">
        <v>34.209609161065401</v>
      </c>
      <c r="P433">
        <v>168.444266238973</v>
      </c>
      <c r="Q433">
        <v>0.20176119364124401</v>
      </c>
    </row>
    <row r="434" spans="1:17" x14ac:dyDescent="0.3">
      <c r="A434" t="s">
        <v>984</v>
      </c>
      <c r="B434" t="s">
        <v>985</v>
      </c>
      <c r="C434" t="s">
        <v>3154</v>
      </c>
      <c r="D434" t="s">
        <v>48</v>
      </c>
      <c r="E434">
        <v>14750.081246559999</v>
      </c>
      <c r="F434">
        <v>797.55</v>
      </c>
      <c r="G434">
        <v>10.5939207090968</v>
      </c>
      <c r="H434">
        <v>9.6370810843253008</v>
      </c>
      <c r="I434">
        <v>45.785344403086498</v>
      </c>
      <c r="J434">
        <v>3.5112405074881101</v>
      </c>
      <c r="K434">
        <v>749.674387328168</v>
      </c>
      <c r="L434">
        <v>644.902276626618</v>
      </c>
      <c r="M434">
        <v>62.663174454863601</v>
      </c>
      <c r="N434">
        <v>0.73334991415894102</v>
      </c>
      <c r="O434">
        <v>3.6549432637452202</v>
      </c>
      <c r="P434">
        <v>78.024553571428498</v>
      </c>
      <c r="Q434">
        <v>0.10914709075449699</v>
      </c>
    </row>
    <row r="435" spans="1:17" x14ac:dyDescent="0.3">
      <c r="A435" t="s">
        <v>986</v>
      </c>
      <c r="B435" t="s">
        <v>987</v>
      </c>
      <c r="C435" t="s">
        <v>3149</v>
      </c>
      <c r="D435" t="s">
        <v>275</v>
      </c>
      <c r="E435">
        <v>14746.826194695001</v>
      </c>
      <c r="F435">
        <v>1431.3</v>
      </c>
      <c r="G435">
        <v>10.200325055322899</v>
      </c>
      <c r="H435">
        <v>12.795651522589299</v>
      </c>
      <c r="I435">
        <v>-2.9112052295630799</v>
      </c>
      <c r="J435">
        <v>4.1664312466827598</v>
      </c>
      <c r="K435">
        <v>1344.7119592783299</v>
      </c>
      <c r="L435">
        <v>1252.9429330794101</v>
      </c>
      <c r="M435">
        <v>65.429522664219107</v>
      </c>
      <c r="N435">
        <v>0.35882417951263801</v>
      </c>
      <c r="O435">
        <v>15.2099489974149</v>
      </c>
      <c r="P435">
        <v>44.146230928042598</v>
      </c>
      <c r="Q435">
        <v>0.13974002450515299</v>
      </c>
    </row>
    <row r="436" spans="1:17" x14ac:dyDescent="0.3">
      <c r="A436" t="s">
        <v>988</v>
      </c>
      <c r="B436" t="s">
        <v>989</v>
      </c>
      <c r="C436" t="s">
        <v>3152</v>
      </c>
      <c r="D436" t="s">
        <v>117</v>
      </c>
      <c r="E436">
        <v>14603.208950550001</v>
      </c>
      <c r="F436">
        <v>49.36</v>
      </c>
      <c r="G436">
        <v>-29.086959832775101</v>
      </c>
      <c r="H436">
        <v>-2.8417332663489998</v>
      </c>
      <c r="I436">
        <v>-35.506043313886202</v>
      </c>
      <c r="J436">
        <v>-1.6607298535137001</v>
      </c>
      <c r="K436">
        <v>52.936915372697001</v>
      </c>
      <c r="L436">
        <v>54.7237671713388</v>
      </c>
      <c r="M436">
        <v>30.1686140445644</v>
      </c>
      <c r="N436">
        <v>0.64928898905852295</v>
      </c>
      <c r="O436">
        <v>49.3111831442463</v>
      </c>
      <c r="P436">
        <v>26.079182630906701</v>
      </c>
    </row>
    <row r="437" spans="1:17" x14ac:dyDescent="0.3">
      <c r="A437" t="s">
        <v>990</v>
      </c>
      <c r="B437" t="s">
        <v>991</v>
      </c>
      <c r="C437" t="s">
        <v>3144</v>
      </c>
      <c r="D437" t="s">
        <v>21</v>
      </c>
      <c r="E437">
        <v>14569.4096639</v>
      </c>
      <c r="F437">
        <v>2681.65</v>
      </c>
      <c r="G437">
        <v>182.02937132678599</v>
      </c>
      <c r="H437">
        <v>-4.4814900927968297</v>
      </c>
      <c r="I437">
        <v>45.173178796561402</v>
      </c>
      <c r="J437">
        <v>5.9414312466827504</v>
      </c>
      <c r="K437">
        <v>2549.56457203016</v>
      </c>
      <c r="L437">
        <v>2063.7731320021999</v>
      </c>
      <c r="M437">
        <v>52.995510554082202</v>
      </c>
      <c r="N437">
        <v>1.30643250792961</v>
      </c>
      <c r="O437">
        <v>9.0746368840079796</v>
      </c>
      <c r="P437">
        <v>263.07202816138602</v>
      </c>
    </row>
    <row r="438" spans="1:17" x14ac:dyDescent="0.3">
      <c r="A438" t="s">
        <v>992</v>
      </c>
      <c r="B438" t="s">
        <v>993</v>
      </c>
      <c r="C438" t="s">
        <v>3151</v>
      </c>
      <c r="D438" t="s">
        <v>258</v>
      </c>
      <c r="E438">
        <v>14563.11775401</v>
      </c>
      <c r="F438">
        <v>5995.05</v>
      </c>
      <c r="G438">
        <v>6.6860856617990096</v>
      </c>
      <c r="H438">
        <v>-3.6568000662104301</v>
      </c>
      <c r="I438">
        <v>24.908566869644499</v>
      </c>
      <c r="J438">
        <v>-1.6483843106548499</v>
      </c>
      <c r="K438">
        <v>6033.3169781787601</v>
      </c>
      <c r="L438">
        <v>5230.1724616410902</v>
      </c>
      <c r="M438">
        <v>37.247756976186899</v>
      </c>
      <c r="N438">
        <v>0.35585422291019098</v>
      </c>
      <c r="O438">
        <v>18.785498035879499</v>
      </c>
      <c r="P438">
        <v>58.513240173979703</v>
      </c>
      <c r="Q438">
        <v>0.120437226575665</v>
      </c>
    </row>
    <row r="439" spans="1:17" x14ac:dyDescent="0.3">
      <c r="A439" t="s">
        <v>994</v>
      </c>
      <c r="B439" t="s">
        <v>995</v>
      </c>
      <c r="C439" t="s">
        <v>3159</v>
      </c>
      <c r="D439" t="s">
        <v>448</v>
      </c>
      <c r="E439">
        <v>14555.34007751</v>
      </c>
      <c r="F439">
        <v>780.3</v>
      </c>
      <c r="G439">
        <v>5.2149306267208999</v>
      </c>
      <c r="H439">
        <v>-9.7162732413271193</v>
      </c>
      <c r="I439">
        <v>10.188302258000601</v>
      </c>
      <c r="J439">
        <v>-2.3405330838874598</v>
      </c>
      <c r="K439">
        <v>829.92199139607897</v>
      </c>
      <c r="L439">
        <v>741.26818549055997</v>
      </c>
      <c r="M439">
        <v>33.966967144684702</v>
      </c>
      <c r="N439">
        <v>0.61642285615854098</v>
      </c>
      <c r="O439">
        <v>18.749199026015599</v>
      </c>
      <c r="P439">
        <v>49.697841726618599</v>
      </c>
      <c r="Q439">
        <v>0.126976154961599</v>
      </c>
    </row>
    <row r="440" spans="1:17" x14ac:dyDescent="0.3">
      <c r="A440" t="s">
        <v>996</v>
      </c>
      <c r="B440" t="s">
        <v>997</v>
      </c>
      <c r="C440" t="s">
        <v>3148</v>
      </c>
      <c r="D440" t="s">
        <v>281</v>
      </c>
      <c r="E440">
        <v>14509.6525241299</v>
      </c>
      <c r="F440">
        <v>631.70000000000005</v>
      </c>
      <c r="G440">
        <v>110.86562521797499</v>
      </c>
      <c r="H440">
        <v>-13.5848426027184</v>
      </c>
      <c r="I440">
        <v>4.3021747820621004</v>
      </c>
      <c r="J440">
        <v>5.8961309412874296</v>
      </c>
      <c r="K440">
        <v>640.607797202455</v>
      </c>
      <c r="L440">
        <v>607.97132742480096</v>
      </c>
      <c r="M440">
        <v>61.420385848586498</v>
      </c>
      <c r="N440">
        <v>1.5685949092971401</v>
      </c>
      <c r="O440">
        <v>31.074877315181201</v>
      </c>
      <c r="P440">
        <v>149.68379446640299</v>
      </c>
      <c r="Q440">
        <v>4.2739820534304002E-2</v>
      </c>
    </row>
    <row r="441" spans="1:17" hidden="1" x14ac:dyDescent="0.3">
      <c r="A441" t="s">
        <v>998</v>
      </c>
      <c r="B441" t="s">
        <v>999</v>
      </c>
      <c r="C441" t="s">
        <v>3160</v>
      </c>
      <c r="D441" t="s">
        <v>154</v>
      </c>
      <c r="E441">
        <v>14509.0126396299</v>
      </c>
      <c r="F441">
        <v>12060.2</v>
      </c>
      <c r="G441">
        <v>323.18137476581597</v>
      </c>
      <c r="H441">
        <v>-5.2964971035847697</v>
      </c>
      <c r="I441">
        <v>91.379528509886597</v>
      </c>
      <c r="J441">
        <v>-2.8268418456867099</v>
      </c>
      <c r="K441">
        <v>11652.256651670399</v>
      </c>
      <c r="L441">
        <v>8390.9294677348898</v>
      </c>
      <c r="M441">
        <v>37.371452618348698</v>
      </c>
      <c r="N441">
        <v>0.56534977351688698</v>
      </c>
      <c r="O441">
        <v>15.255136730734099</v>
      </c>
      <c r="P441">
        <v>412.98170991067599</v>
      </c>
      <c r="Q441">
        <v>0.24315641382536499</v>
      </c>
    </row>
    <row r="442" spans="1:17" x14ac:dyDescent="0.3">
      <c r="A442" t="s">
        <v>1000</v>
      </c>
      <c r="B442" t="s">
        <v>1001</v>
      </c>
      <c r="C442" t="s">
        <v>3147</v>
      </c>
      <c r="D442" t="s">
        <v>384</v>
      </c>
      <c r="E442">
        <v>14492.6016178399</v>
      </c>
      <c r="F442">
        <v>419.05</v>
      </c>
      <c r="G442">
        <v>110.470266680517</v>
      </c>
      <c r="H442">
        <v>-3.1925447141312699</v>
      </c>
      <c r="I442">
        <v>92.3217521845188</v>
      </c>
      <c r="J442">
        <v>4.7919750646600097</v>
      </c>
      <c r="K442">
        <v>382.03446231689099</v>
      </c>
      <c r="L442">
        <v>286.43959169101601</v>
      </c>
      <c r="M442">
        <v>63.0991367984928</v>
      </c>
      <c r="N442">
        <v>0.56096748728372003</v>
      </c>
      <c r="O442">
        <v>6.8965517241379199</v>
      </c>
      <c r="P442">
        <v>178.71632856667699</v>
      </c>
      <c r="Q442">
        <v>0.20221907872227901</v>
      </c>
    </row>
    <row r="443" spans="1:17" hidden="1" x14ac:dyDescent="0.3">
      <c r="A443" t="s">
        <v>1002</v>
      </c>
      <c r="B443" t="s">
        <v>1003</v>
      </c>
      <c r="C443" t="s">
        <v>3160</v>
      </c>
      <c r="D443" t="s">
        <v>455</v>
      </c>
      <c r="E443">
        <v>14447.157679745</v>
      </c>
      <c r="F443">
        <v>2361.3000000000002</v>
      </c>
      <c r="G443">
        <v>-44.044104922033902</v>
      </c>
      <c r="H443">
        <v>1.3949239382490499</v>
      </c>
      <c r="I443">
        <v>-30.690330718957402</v>
      </c>
      <c r="J443">
        <v>10.4623032318404</v>
      </c>
      <c r="M443">
        <v>61.851041557492401</v>
      </c>
      <c r="O443">
        <v>31.283614957862099</v>
      </c>
      <c r="P443">
        <v>14.843636009921701</v>
      </c>
    </row>
    <row r="444" spans="1:17" x14ac:dyDescent="0.3">
      <c r="A444" t="s">
        <v>1004</v>
      </c>
      <c r="B444" t="s">
        <v>1005</v>
      </c>
      <c r="C444" t="s">
        <v>3149</v>
      </c>
      <c r="D444" t="s">
        <v>51</v>
      </c>
      <c r="E444">
        <v>14407.608322620001</v>
      </c>
      <c r="F444">
        <v>597.25</v>
      </c>
      <c r="G444">
        <v>41.442376426191899</v>
      </c>
      <c r="H444">
        <v>11.1262355662603</v>
      </c>
      <c r="I444">
        <v>31.0428703828801</v>
      </c>
      <c r="J444">
        <v>2.7211972480592199</v>
      </c>
      <c r="K444">
        <v>592.10648255223305</v>
      </c>
      <c r="L444">
        <v>511.60918271861902</v>
      </c>
      <c r="M444">
        <v>54.115702018209397</v>
      </c>
      <c r="N444">
        <v>0.68082767694693702</v>
      </c>
      <c r="O444">
        <v>20.719966513185401</v>
      </c>
      <c r="P444">
        <v>87.255055651356002</v>
      </c>
      <c r="Q444">
        <v>6.9518751044781002E-2</v>
      </c>
    </row>
    <row r="445" spans="1:17" hidden="1" x14ac:dyDescent="0.3">
      <c r="A445" t="s">
        <v>1006</v>
      </c>
      <c r="B445" t="s">
        <v>1007</v>
      </c>
      <c r="C445" t="s">
        <v>3160</v>
      </c>
      <c r="D445" t="s">
        <v>51</v>
      </c>
      <c r="E445">
        <v>14383.449593379901</v>
      </c>
      <c r="F445">
        <v>910</v>
      </c>
      <c r="G445">
        <v>-12.062329290903101</v>
      </c>
      <c r="H445">
        <v>8.6342754577513201</v>
      </c>
      <c r="I445">
        <v>1.29144491217336</v>
      </c>
      <c r="J445">
        <v>6.7215963917661998</v>
      </c>
      <c r="K445">
        <v>883.95375893886899</v>
      </c>
      <c r="M445">
        <v>71.312642703295396</v>
      </c>
      <c r="O445">
        <v>29.219780219780201</v>
      </c>
      <c r="P445">
        <v>25.517241379310299</v>
      </c>
    </row>
    <row r="446" spans="1:17" x14ac:dyDescent="0.3">
      <c r="A446" t="s">
        <v>1008</v>
      </c>
      <c r="B446" t="s">
        <v>1009</v>
      </c>
      <c r="C446" t="s">
        <v>3159</v>
      </c>
      <c r="D446" t="s">
        <v>1010</v>
      </c>
      <c r="E446">
        <v>14322.567206260001</v>
      </c>
      <c r="F446">
        <v>802.25</v>
      </c>
      <c r="G446">
        <v>34.762509691782903</v>
      </c>
      <c r="H446">
        <v>-0.33308728599088999</v>
      </c>
      <c r="I446">
        <v>19.422995626046401</v>
      </c>
      <c r="J446">
        <v>-0.53456777117985599</v>
      </c>
      <c r="K446">
        <v>811.59211133757105</v>
      </c>
      <c r="L446">
        <v>712.96009629878097</v>
      </c>
      <c r="M446">
        <v>40.443016680534697</v>
      </c>
      <c r="N446">
        <v>0.59064545978163696</v>
      </c>
      <c r="O446">
        <v>9.1305702711125001</v>
      </c>
      <c r="P446">
        <v>77.214490832781095</v>
      </c>
      <c r="Q446">
        <v>5.9002895713808998E-2</v>
      </c>
    </row>
    <row r="447" spans="1:17" x14ac:dyDescent="0.3">
      <c r="A447" t="s">
        <v>1011</v>
      </c>
      <c r="B447" t="s">
        <v>1012</v>
      </c>
      <c r="C447" t="s">
        <v>3154</v>
      </c>
      <c r="D447" t="s">
        <v>154</v>
      </c>
      <c r="E447">
        <v>14267.4661376</v>
      </c>
      <c r="F447">
        <v>13299.15</v>
      </c>
      <c r="G447">
        <v>173.65195642338199</v>
      </c>
      <c r="H447">
        <v>5.7566104663358999</v>
      </c>
      <c r="I447">
        <v>18.4293468845006</v>
      </c>
      <c r="J447">
        <v>5.0742004466323003</v>
      </c>
      <c r="K447">
        <v>13316.6603564004</v>
      </c>
      <c r="L447">
        <v>10931.8674795231</v>
      </c>
      <c r="M447">
        <v>66.967615177275704</v>
      </c>
      <c r="N447">
        <v>1.15397088905222</v>
      </c>
      <c r="O447">
        <v>11.2853077076354</v>
      </c>
      <c r="P447">
        <v>211.76580906053999</v>
      </c>
      <c r="Q447">
        <v>0.239440297081979</v>
      </c>
    </row>
    <row r="448" spans="1:17" x14ac:dyDescent="0.3">
      <c r="A448" t="s">
        <v>1013</v>
      </c>
      <c r="B448" t="s">
        <v>1014</v>
      </c>
      <c r="C448" t="s">
        <v>3149</v>
      </c>
      <c r="D448" t="s">
        <v>51</v>
      </c>
      <c r="E448">
        <v>14238.13083624</v>
      </c>
      <c r="F448">
        <v>1926.9</v>
      </c>
      <c r="G448">
        <v>50.691647713349397</v>
      </c>
      <c r="H448">
        <v>-5.2115454704912496</v>
      </c>
      <c r="I448">
        <v>33.371093330598796</v>
      </c>
      <c r="J448">
        <v>-0.48679639387364598</v>
      </c>
      <c r="K448">
        <v>1852.0470998640101</v>
      </c>
      <c r="L448">
        <v>1545.6227032173899</v>
      </c>
      <c r="M448">
        <v>37.469818830983698</v>
      </c>
      <c r="N448">
        <v>0.37186155610804</v>
      </c>
      <c r="O448">
        <v>12.0348746691577</v>
      </c>
      <c r="P448">
        <v>101.981132075471</v>
      </c>
      <c r="Q448">
        <v>9.3636825887927003E-2</v>
      </c>
    </row>
    <row r="449" spans="1:17" x14ac:dyDescent="0.3">
      <c r="A449" t="s">
        <v>1015</v>
      </c>
      <c r="B449" t="s">
        <v>1016</v>
      </c>
      <c r="C449" t="s">
        <v>3154</v>
      </c>
      <c r="D449" t="s">
        <v>258</v>
      </c>
      <c r="E449">
        <v>14222.1386466</v>
      </c>
      <c r="F449">
        <v>1856.1</v>
      </c>
      <c r="G449">
        <v>68.395425104528201</v>
      </c>
      <c r="H449">
        <v>12.376665370508601</v>
      </c>
      <c r="I449">
        <v>45.355771150282798</v>
      </c>
      <c r="J449">
        <v>0.94648175173326399</v>
      </c>
      <c r="K449">
        <v>1792.58092882045</v>
      </c>
      <c r="L449">
        <v>1580.19124262117</v>
      </c>
      <c r="M449">
        <v>58.3001228872129</v>
      </c>
      <c r="N449">
        <v>1.20247770244417</v>
      </c>
      <c r="O449">
        <v>44.604277786757102</v>
      </c>
      <c r="P449">
        <v>131.07376283846801</v>
      </c>
      <c r="Q449">
        <v>0.14816769710789601</v>
      </c>
    </row>
    <row r="450" spans="1:17" x14ac:dyDescent="0.3">
      <c r="A450" t="s">
        <v>1017</v>
      </c>
      <c r="B450" t="s">
        <v>1018</v>
      </c>
      <c r="C450" t="s">
        <v>3156</v>
      </c>
      <c r="D450" t="s">
        <v>736</v>
      </c>
      <c r="E450">
        <v>14138.700738019999</v>
      </c>
      <c r="F450">
        <v>3004.35</v>
      </c>
      <c r="G450">
        <v>19.970078470818301</v>
      </c>
      <c r="H450">
        <v>13.322642834866301</v>
      </c>
      <c r="I450">
        <v>9.6372666075195195</v>
      </c>
      <c r="J450">
        <v>-2.04516381900546</v>
      </c>
      <c r="K450">
        <v>2845.76686939826</v>
      </c>
      <c r="L450">
        <v>2525.2644886390499</v>
      </c>
      <c r="M450">
        <v>48.929555872482602</v>
      </c>
      <c r="N450">
        <v>0.97960123629836204</v>
      </c>
      <c r="O450">
        <v>7.0780701316424501</v>
      </c>
      <c r="P450">
        <v>61.04797641383</v>
      </c>
      <c r="Q450">
        <v>9.2442582002314005E-2</v>
      </c>
    </row>
    <row r="451" spans="1:17" x14ac:dyDescent="0.3">
      <c r="A451" t="s">
        <v>1019</v>
      </c>
      <c r="B451" t="s">
        <v>1020</v>
      </c>
      <c r="C451" t="s">
        <v>3154</v>
      </c>
      <c r="D451" t="s">
        <v>258</v>
      </c>
      <c r="E451">
        <v>14125.41728</v>
      </c>
      <c r="F451">
        <v>4467.7</v>
      </c>
      <c r="G451">
        <v>21.103234497278098</v>
      </c>
      <c r="H451">
        <v>8.6009421244179993</v>
      </c>
      <c r="I451">
        <v>-0.67135702800159203</v>
      </c>
      <c r="J451">
        <v>0.52306937728141301</v>
      </c>
      <c r="K451">
        <v>4267.27469732791</v>
      </c>
      <c r="L451">
        <v>3975.0940528927299</v>
      </c>
      <c r="M451">
        <v>64.394939848363805</v>
      </c>
      <c r="N451">
        <v>1.3521909716809399</v>
      </c>
      <c r="O451">
        <v>11.914407860868</v>
      </c>
      <c r="P451">
        <v>61.873188405797002</v>
      </c>
      <c r="Q451">
        <v>0.187135955617731</v>
      </c>
    </row>
    <row r="452" spans="1:17" x14ac:dyDescent="0.3">
      <c r="A452" t="s">
        <v>1021</v>
      </c>
      <c r="B452" t="s">
        <v>1022</v>
      </c>
      <c r="C452" t="s">
        <v>3143</v>
      </c>
      <c r="D452" t="s">
        <v>18</v>
      </c>
      <c r="E452">
        <v>14048.301476000001</v>
      </c>
      <c r="F452">
        <v>929.95</v>
      </c>
      <c r="G452">
        <v>31.350786336897801</v>
      </c>
      <c r="H452">
        <v>8.6617169428199201</v>
      </c>
      <c r="I452">
        <v>-13.058747370424401</v>
      </c>
      <c r="J452">
        <v>5.3277506641045003</v>
      </c>
      <c r="K452">
        <v>932.73084861708605</v>
      </c>
      <c r="L452">
        <v>877.44264290373701</v>
      </c>
      <c r="M452">
        <v>63.279814804607597</v>
      </c>
      <c r="N452">
        <v>1.08051723546514</v>
      </c>
      <c r="O452">
        <v>37.104145384160397</v>
      </c>
      <c r="P452">
        <v>83.043007577994302</v>
      </c>
      <c r="Q452">
        <v>0.182275626334226</v>
      </c>
    </row>
    <row r="453" spans="1:17" x14ac:dyDescent="0.3">
      <c r="A453" t="s">
        <v>1023</v>
      </c>
      <c r="B453" t="s">
        <v>1024</v>
      </c>
      <c r="C453" t="s">
        <v>3146</v>
      </c>
      <c r="D453" t="s">
        <v>1025</v>
      </c>
      <c r="E453">
        <v>13826.026573560001</v>
      </c>
      <c r="F453">
        <v>423.75</v>
      </c>
      <c r="G453">
        <v>56.145496475062103</v>
      </c>
      <c r="H453">
        <v>-7.3377840285037399</v>
      </c>
      <c r="I453">
        <v>3.3885924775988601</v>
      </c>
      <c r="J453">
        <v>6.60210152760932</v>
      </c>
      <c r="K453">
        <v>452.57369064271501</v>
      </c>
      <c r="L453">
        <v>412.35589871468102</v>
      </c>
      <c r="M453">
        <v>51.3457708640573</v>
      </c>
      <c r="N453">
        <v>1.13483826296052</v>
      </c>
      <c r="O453">
        <v>45.793510324483698</v>
      </c>
      <c r="P453">
        <v>109.259259259259</v>
      </c>
      <c r="Q453">
        <v>0.110198222711524</v>
      </c>
    </row>
    <row r="454" spans="1:17" x14ac:dyDescent="0.3">
      <c r="A454" t="s">
        <v>1026</v>
      </c>
      <c r="B454" t="s">
        <v>1027</v>
      </c>
      <c r="C454" t="s">
        <v>3151</v>
      </c>
      <c r="D454" t="s">
        <v>229</v>
      </c>
      <c r="E454">
        <v>13812.546422359999</v>
      </c>
      <c r="F454">
        <v>1683.5</v>
      </c>
      <c r="G454">
        <v>21.107505166484898</v>
      </c>
      <c r="H454">
        <v>3.0833775622742401</v>
      </c>
      <c r="I454">
        <v>-18.015425932073999</v>
      </c>
      <c r="J454">
        <v>0.48899367236646601</v>
      </c>
      <c r="K454">
        <v>1666.19023037647</v>
      </c>
      <c r="L454">
        <v>1618.12360045383</v>
      </c>
      <c r="M454">
        <v>48.366757199540103</v>
      </c>
      <c r="N454">
        <v>1.0817842899039001</v>
      </c>
      <c r="O454">
        <v>31.983961983961901</v>
      </c>
      <c r="P454">
        <v>65.373280943025506</v>
      </c>
      <c r="Q454">
        <v>0.110590048752455</v>
      </c>
    </row>
    <row r="455" spans="1:17" x14ac:dyDescent="0.3">
      <c r="A455" t="s">
        <v>1028</v>
      </c>
      <c r="B455" t="s">
        <v>1029</v>
      </c>
      <c r="C455" t="s">
        <v>3149</v>
      </c>
      <c r="D455" t="s">
        <v>51</v>
      </c>
      <c r="E455">
        <v>13791.827320320001</v>
      </c>
      <c r="F455">
        <v>1130</v>
      </c>
      <c r="G455">
        <v>55.250992180714697</v>
      </c>
      <c r="H455">
        <v>-11.041719447100601</v>
      </c>
      <c r="I455">
        <v>28.255730626458998</v>
      </c>
      <c r="J455">
        <v>-3.7587474843270798</v>
      </c>
      <c r="K455">
        <v>1101.50693806288</v>
      </c>
      <c r="L455">
        <v>914.84717240776399</v>
      </c>
      <c r="M455">
        <v>40.773917080588198</v>
      </c>
      <c r="N455">
        <v>0.485453887216095</v>
      </c>
      <c r="O455">
        <v>18.150442477875998</v>
      </c>
      <c r="P455">
        <v>84.882198952879506</v>
      </c>
      <c r="Q455">
        <v>6.2054901131013002E-2</v>
      </c>
    </row>
    <row r="456" spans="1:17" x14ac:dyDescent="0.3">
      <c r="A456" t="s">
        <v>1030</v>
      </c>
      <c r="B456" t="s">
        <v>1031</v>
      </c>
      <c r="C456" t="s">
        <v>3147</v>
      </c>
      <c r="D456" t="s">
        <v>195</v>
      </c>
      <c r="E456">
        <v>13780.658454550001</v>
      </c>
      <c r="F456">
        <v>422.9</v>
      </c>
      <c r="G456">
        <v>-0.89565556119180201</v>
      </c>
      <c r="H456">
        <v>-8.4801156861601097</v>
      </c>
      <c r="I456">
        <v>-2.5620980718044</v>
      </c>
      <c r="J456">
        <v>-0.30719432355937099</v>
      </c>
      <c r="K456">
        <v>459.24043947698402</v>
      </c>
      <c r="L456">
        <v>441.67578896358702</v>
      </c>
      <c r="M456">
        <v>40.382020699460199</v>
      </c>
      <c r="N456">
        <v>0.53985633310921899</v>
      </c>
      <c r="O456">
        <v>29.344998817687301</v>
      </c>
      <c r="P456">
        <v>65.001950838860694</v>
      </c>
    </row>
    <row r="457" spans="1:17" x14ac:dyDescent="0.3">
      <c r="A457" t="s">
        <v>1032</v>
      </c>
      <c r="B457" t="s">
        <v>1033</v>
      </c>
      <c r="C457" t="s">
        <v>3154</v>
      </c>
      <c r="D457" t="s">
        <v>83</v>
      </c>
      <c r="E457">
        <v>13704.035851664999</v>
      </c>
      <c r="F457">
        <v>2450.75</v>
      </c>
      <c r="G457">
        <v>-8.5546716316990707</v>
      </c>
      <c r="H457">
        <v>-6.6352378192963197</v>
      </c>
      <c r="I457">
        <v>-23.464249463774099</v>
      </c>
      <c r="J457">
        <v>-1.8458569396533899</v>
      </c>
      <c r="K457">
        <v>2621.6159872240801</v>
      </c>
      <c r="L457">
        <v>2601.5562007875901</v>
      </c>
      <c r="M457">
        <v>48.898208197387802</v>
      </c>
      <c r="N457">
        <v>0.82853063313639397</v>
      </c>
      <c r="O457">
        <v>49.138018973783502</v>
      </c>
      <c r="P457">
        <v>41.253602305475503</v>
      </c>
      <c r="Q457">
        <v>0.12211411076549</v>
      </c>
    </row>
    <row r="458" spans="1:17" x14ac:dyDescent="0.3">
      <c r="A458" t="s">
        <v>1034</v>
      </c>
      <c r="B458" t="s">
        <v>1035</v>
      </c>
      <c r="C458" t="s">
        <v>3145</v>
      </c>
      <c r="D458" t="s">
        <v>594</v>
      </c>
      <c r="E458">
        <v>13675.665024</v>
      </c>
      <c r="F458">
        <v>1731.15</v>
      </c>
      <c r="G458">
        <v>-20.477022569370401</v>
      </c>
      <c r="H458">
        <v>-4.1693478121062997</v>
      </c>
      <c r="I458">
        <v>0.22679014248262699</v>
      </c>
      <c r="J458">
        <v>0.991313414789596</v>
      </c>
      <c r="K458">
        <v>1766.22284978312</v>
      </c>
      <c r="L458">
        <v>1683.81555145773</v>
      </c>
      <c r="M458">
        <v>39.073926056742103</v>
      </c>
      <c r="N458">
        <v>0.55851185061140995</v>
      </c>
      <c r="O458">
        <v>14.3141842128065</v>
      </c>
      <c r="P458">
        <v>32.452180566182101</v>
      </c>
      <c r="Q458">
        <v>-8.9027620898310997E-2</v>
      </c>
    </row>
    <row r="459" spans="1:17" x14ac:dyDescent="0.3">
      <c r="A459" t="s">
        <v>1036</v>
      </c>
      <c r="B459" t="s">
        <v>1037</v>
      </c>
      <c r="C459" t="s">
        <v>3150</v>
      </c>
      <c r="D459" t="s">
        <v>108</v>
      </c>
      <c r="E459">
        <v>13638.38306573</v>
      </c>
      <c r="F459">
        <v>20.010000000000002</v>
      </c>
      <c r="G459">
        <v>83.180752234900794</v>
      </c>
      <c r="H459">
        <v>16.562271512329598</v>
      </c>
      <c r="I459">
        <v>3.3429399287846699</v>
      </c>
      <c r="J459">
        <v>-11.816064344146101</v>
      </c>
      <c r="K459">
        <v>19.0614412021337</v>
      </c>
      <c r="L459">
        <v>17.390851549441098</v>
      </c>
      <c r="M459">
        <v>45.675968480558197</v>
      </c>
      <c r="N459">
        <v>2.6611398207188</v>
      </c>
      <c r="O459">
        <v>19.940029985007399</v>
      </c>
      <c r="P459">
        <v>139.64071856287401</v>
      </c>
      <c r="Q459">
        <v>0.12841546214710201</v>
      </c>
    </row>
    <row r="460" spans="1:17" x14ac:dyDescent="0.3">
      <c r="A460" t="s">
        <v>1038</v>
      </c>
      <c r="B460" t="s">
        <v>1039</v>
      </c>
      <c r="C460" t="s">
        <v>3156</v>
      </c>
      <c r="D460" t="s">
        <v>1040</v>
      </c>
      <c r="E460">
        <v>13609.129294848</v>
      </c>
      <c r="F460">
        <v>174.9</v>
      </c>
      <c r="G460">
        <v>-11.4334575056582</v>
      </c>
      <c r="H460">
        <v>-7.64669668214197</v>
      </c>
      <c r="I460">
        <v>-34.014815772276499</v>
      </c>
      <c r="J460">
        <v>-4.3808760250504202</v>
      </c>
      <c r="K460">
        <v>190.850526438911</v>
      </c>
      <c r="L460">
        <v>195.24156798991501</v>
      </c>
      <c r="M460">
        <v>18.027111975289401</v>
      </c>
      <c r="N460">
        <v>0.85589476579557699</v>
      </c>
      <c r="O460">
        <v>35.820468839336698</v>
      </c>
      <c r="P460">
        <v>28.414096916299499</v>
      </c>
      <c r="Q460">
        <v>5.8077724153630002E-3</v>
      </c>
    </row>
    <row r="461" spans="1:17" x14ac:dyDescent="0.3">
      <c r="A461" t="s">
        <v>1041</v>
      </c>
      <c r="B461" t="s">
        <v>1042</v>
      </c>
      <c r="C461" t="s">
        <v>3157</v>
      </c>
      <c r="D461" t="s">
        <v>538</v>
      </c>
      <c r="E461">
        <v>13570.9129194</v>
      </c>
      <c r="F461">
        <v>868.8</v>
      </c>
      <c r="G461">
        <v>-33.174146852932502</v>
      </c>
      <c r="H461">
        <v>4.7380585514215303</v>
      </c>
      <c r="I461">
        <v>-8.4832625168104894</v>
      </c>
      <c r="J461">
        <v>-2.01625740884983</v>
      </c>
      <c r="K461">
        <v>861.16493075823405</v>
      </c>
      <c r="L461">
        <v>837.69379835743996</v>
      </c>
      <c r="M461">
        <v>44.456702046254797</v>
      </c>
      <c r="N461">
        <v>0.49585488038974501</v>
      </c>
      <c r="O461">
        <v>10.1519337016574</v>
      </c>
      <c r="P461">
        <v>22.547429296847401</v>
      </c>
      <c r="Q461">
        <v>3.9371825350671998E-2</v>
      </c>
    </row>
    <row r="462" spans="1:17" x14ac:dyDescent="0.3">
      <c r="A462" t="s">
        <v>1043</v>
      </c>
      <c r="B462" t="s">
        <v>1044</v>
      </c>
      <c r="C462" t="s">
        <v>609</v>
      </c>
      <c r="D462" t="s">
        <v>609</v>
      </c>
      <c r="E462">
        <v>13520.367774</v>
      </c>
      <c r="F462">
        <v>476.65</v>
      </c>
      <c r="G462">
        <v>5.5418291405933697</v>
      </c>
      <c r="H462">
        <v>-3.2914041258229898</v>
      </c>
      <c r="I462">
        <v>-11.7517035281713</v>
      </c>
      <c r="J462">
        <v>4.8895090336937798E-3</v>
      </c>
      <c r="K462">
        <v>481.90661354184999</v>
      </c>
      <c r="L462">
        <v>461.25319947328302</v>
      </c>
      <c r="M462">
        <v>48.3362455838177</v>
      </c>
      <c r="N462">
        <v>0.36256721640272999</v>
      </c>
      <c r="O462">
        <v>24.200146858281698</v>
      </c>
      <c r="P462">
        <v>40.812407680945299</v>
      </c>
      <c r="Q462">
        <v>2.1473345872301E-2</v>
      </c>
    </row>
    <row r="463" spans="1:17" x14ac:dyDescent="0.3">
      <c r="A463" t="s">
        <v>1045</v>
      </c>
      <c r="B463" t="s">
        <v>1046</v>
      </c>
      <c r="C463" t="s">
        <v>3145</v>
      </c>
      <c r="D463" t="s">
        <v>412</v>
      </c>
      <c r="E463">
        <v>13369.426707664999</v>
      </c>
      <c r="F463">
        <v>444.55</v>
      </c>
      <c r="G463">
        <v>284.89154939285498</v>
      </c>
      <c r="H463">
        <v>33.516176165738997</v>
      </c>
      <c r="I463">
        <v>202.28941856972099</v>
      </c>
      <c r="J463">
        <v>6.56563350490564</v>
      </c>
      <c r="K463">
        <v>329.367449268553</v>
      </c>
      <c r="L463">
        <v>222.91077060676099</v>
      </c>
      <c r="M463">
        <v>71.767521585669797</v>
      </c>
      <c r="N463">
        <v>1.16393853452806</v>
      </c>
      <c r="O463">
        <v>0.98976493082891803</v>
      </c>
      <c r="P463">
        <v>376.47374062164999</v>
      </c>
      <c r="Q463">
        <v>0.15210946195425601</v>
      </c>
    </row>
    <row r="464" spans="1:17" x14ac:dyDescent="0.3">
      <c r="A464" t="s">
        <v>1047</v>
      </c>
      <c r="B464" t="s">
        <v>1048</v>
      </c>
      <c r="C464" t="s">
        <v>3159</v>
      </c>
      <c r="D464" t="s">
        <v>395</v>
      </c>
      <c r="E464">
        <v>13058.040618000001</v>
      </c>
      <c r="F464">
        <v>1019.8</v>
      </c>
      <c r="G464">
        <v>21.6743092791775</v>
      </c>
      <c r="H464">
        <v>9.5888344123102893</v>
      </c>
      <c r="I464">
        <v>73.406754205329406</v>
      </c>
      <c r="J464">
        <v>-2.16660942745336</v>
      </c>
      <c r="K464">
        <v>1008.35721579618</v>
      </c>
      <c r="L464">
        <v>801.39394765317502</v>
      </c>
      <c r="M464">
        <v>41.641860232922703</v>
      </c>
      <c r="N464">
        <v>0.45052058791191302</v>
      </c>
      <c r="O464">
        <v>14.125318689939199</v>
      </c>
      <c r="P464">
        <v>126.62222222222201</v>
      </c>
      <c r="Q464">
        <v>9.6762021817786995E-2</v>
      </c>
    </row>
    <row r="465" spans="1:17" x14ac:dyDescent="0.3">
      <c r="A465" t="s">
        <v>1049</v>
      </c>
      <c r="B465" t="s">
        <v>1050</v>
      </c>
      <c r="C465" t="s">
        <v>3153</v>
      </c>
      <c r="D465" t="s">
        <v>77</v>
      </c>
      <c r="E465">
        <v>12932.624300130001</v>
      </c>
      <c r="F465">
        <v>352.1</v>
      </c>
      <c r="G465">
        <v>-29.364157059608701</v>
      </c>
      <c r="H465">
        <v>1.0243117674378199</v>
      </c>
      <c r="I465">
        <v>-1.03878447687954</v>
      </c>
      <c r="J465">
        <v>1.82740352723716</v>
      </c>
      <c r="K465">
        <v>351.78461321828797</v>
      </c>
      <c r="L465">
        <v>345.682625870354</v>
      </c>
      <c r="M465">
        <v>60.4069264487269</v>
      </c>
      <c r="N465">
        <v>1.0899448953886199</v>
      </c>
      <c r="O465">
        <v>13.0360692984947</v>
      </c>
      <c r="P465">
        <v>20.871953312736</v>
      </c>
      <c r="Q465">
        <v>-8.2510823034217001E-2</v>
      </c>
    </row>
    <row r="466" spans="1:17" hidden="1" x14ac:dyDescent="0.3">
      <c r="A466" t="s">
        <v>1051</v>
      </c>
      <c r="B466" t="s">
        <v>1052</v>
      </c>
      <c r="C466" t="s">
        <v>3160</v>
      </c>
      <c r="D466" t="s">
        <v>1053</v>
      </c>
      <c r="E466">
        <v>12906.893384999599</v>
      </c>
      <c r="F466">
        <v>100</v>
      </c>
      <c r="G466">
        <v>-26.3480435766174</v>
      </c>
      <c r="I466">
        <v>-12.994269373540901</v>
      </c>
      <c r="M466">
        <v>50</v>
      </c>
      <c r="N466">
        <v>1</v>
      </c>
      <c r="O466">
        <v>0</v>
      </c>
      <c r="P466">
        <v>0</v>
      </c>
    </row>
    <row r="467" spans="1:17" x14ac:dyDescent="0.3">
      <c r="A467" t="s">
        <v>1054</v>
      </c>
      <c r="B467" t="s">
        <v>1055</v>
      </c>
      <c r="C467" t="s">
        <v>3147</v>
      </c>
      <c r="D467" t="s">
        <v>1010</v>
      </c>
      <c r="E467">
        <v>12884.715531925</v>
      </c>
      <c r="F467">
        <v>638.25</v>
      </c>
      <c r="G467">
        <v>24.271425449931101</v>
      </c>
      <c r="H467">
        <v>13.920277484448601</v>
      </c>
      <c r="I467">
        <v>60.137427357775998</v>
      </c>
      <c r="J467">
        <v>-2.25530067988081</v>
      </c>
      <c r="K467">
        <v>590.88275075606998</v>
      </c>
      <c r="L467">
        <v>482.99507544206398</v>
      </c>
      <c r="M467">
        <v>46.927901954434901</v>
      </c>
      <c r="N467">
        <v>0.51474665966237199</v>
      </c>
      <c r="O467">
        <v>8.3901292596944597</v>
      </c>
      <c r="P467">
        <v>85.807860262008703</v>
      </c>
      <c r="Q467">
        <v>8.2411827490692993E-2</v>
      </c>
    </row>
    <row r="468" spans="1:17" x14ac:dyDescent="0.3">
      <c r="A468" t="s">
        <v>1056</v>
      </c>
      <c r="B468" t="s">
        <v>1057</v>
      </c>
      <c r="C468" t="s">
        <v>3149</v>
      </c>
      <c r="D468" t="s">
        <v>51</v>
      </c>
      <c r="E468">
        <v>12831.33146799</v>
      </c>
      <c r="F468">
        <v>281.8</v>
      </c>
      <c r="G468">
        <v>127.869367339034</v>
      </c>
      <c r="H468">
        <v>-1.6014154979995201</v>
      </c>
      <c r="I468">
        <v>52.3328060151361</v>
      </c>
      <c r="J468">
        <v>-1.14007726913233</v>
      </c>
      <c r="K468">
        <v>265.779368160449</v>
      </c>
      <c r="L468">
        <v>199.96769813618801</v>
      </c>
      <c r="M468">
        <v>42.563101293202401</v>
      </c>
      <c r="N468">
        <v>0.55466309724886598</v>
      </c>
      <c r="O468">
        <v>16.678495386799099</v>
      </c>
      <c r="P468">
        <v>189.17393535146201</v>
      </c>
      <c r="Q468">
        <v>0.174168075672575</v>
      </c>
    </row>
    <row r="469" spans="1:17" hidden="1" x14ac:dyDescent="0.3">
      <c r="A469" t="s">
        <v>1058</v>
      </c>
      <c r="B469" t="s">
        <v>1059</v>
      </c>
      <c r="C469" t="s">
        <v>3160</v>
      </c>
      <c r="D469" t="s">
        <v>138</v>
      </c>
      <c r="E469">
        <v>12781.71382929</v>
      </c>
      <c r="F469">
        <v>430.15</v>
      </c>
      <c r="G469">
        <v>38.460385542156402</v>
      </c>
      <c r="H469">
        <v>3.8535304918883799</v>
      </c>
      <c r="I469">
        <v>33.839661331357497</v>
      </c>
      <c r="J469">
        <v>3.6684251117134199</v>
      </c>
      <c r="K469">
        <v>399.889718648832</v>
      </c>
      <c r="L469">
        <v>332.924742141217</v>
      </c>
      <c r="M469">
        <v>66.558638912266403</v>
      </c>
      <c r="N469">
        <v>0.48673755238007499</v>
      </c>
      <c r="O469">
        <v>10.786934790189401</v>
      </c>
      <c r="P469">
        <v>110.342298288508</v>
      </c>
      <c r="Q469">
        <v>0.17724516790828301</v>
      </c>
    </row>
    <row r="470" spans="1:17" x14ac:dyDescent="0.3">
      <c r="A470" t="s">
        <v>1060</v>
      </c>
      <c r="B470" t="s">
        <v>1061</v>
      </c>
      <c r="C470" t="s">
        <v>3154</v>
      </c>
      <c r="D470" t="s">
        <v>117</v>
      </c>
      <c r="E470">
        <v>12767.16650895</v>
      </c>
      <c r="F470">
        <v>429</v>
      </c>
      <c r="G470">
        <v>8.8339321599509599</v>
      </c>
      <c r="H470">
        <v>20.0935554368228</v>
      </c>
      <c r="I470">
        <v>4.7658184661516296</v>
      </c>
      <c r="J470">
        <v>14.612299212345601</v>
      </c>
      <c r="K470">
        <v>369.20413645284799</v>
      </c>
      <c r="L470">
        <v>347.24063894007202</v>
      </c>
      <c r="M470">
        <v>66.239956065300305</v>
      </c>
      <c r="N470">
        <v>3.54749960669717</v>
      </c>
      <c r="O470">
        <v>5.1282051282051304</v>
      </c>
      <c r="P470">
        <v>69.699367088607502</v>
      </c>
      <c r="Q470">
        <v>0.17474976230452399</v>
      </c>
    </row>
    <row r="471" spans="1:17" x14ac:dyDescent="0.3">
      <c r="A471" t="s">
        <v>1062</v>
      </c>
      <c r="B471" t="s">
        <v>1063</v>
      </c>
      <c r="C471" t="s">
        <v>3155</v>
      </c>
      <c r="D471" t="s">
        <v>111</v>
      </c>
      <c r="E471">
        <v>12753.962341500001</v>
      </c>
      <c r="F471">
        <v>946.25</v>
      </c>
      <c r="G471">
        <v>53.615821010678097</v>
      </c>
      <c r="H471">
        <v>29.846009445170701</v>
      </c>
      <c r="I471">
        <v>20.969063251927999</v>
      </c>
      <c r="J471">
        <v>10.962389330515</v>
      </c>
      <c r="K471">
        <v>775.22348638769597</v>
      </c>
      <c r="L471">
        <v>677.67026523329605</v>
      </c>
      <c r="M471">
        <v>74.789364361484203</v>
      </c>
      <c r="N471">
        <v>1.57566522718697</v>
      </c>
      <c r="O471">
        <v>0.59709379128136597</v>
      </c>
      <c r="P471">
        <v>116.50840864889599</v>
      </c>
    </row>
    <row r="472" spans="1:17" hidden="1" x14ac:dyDescent="0.3">
      <c r="A472" t="s">
        <v>1064</v>
      </c>
      <c r="B472" t="s">
        <v>1065</v>
      </c>
      <c r="C472" t="s">
        <v>3160</v>
      </c>
      <c r="D472" t="s">
        <v>154</v>
      </c>
      <c r="E472">
        <v>12724.780117844901</v>
      </c>
      <c r="F472">
        <v>829</v>
      </c>
      <c r="G472">
        <v>371.54985432128001</v>
      </c>
      <c r="H472">
        <v>36.984871074737697</v>
      </c>
      <c r="I472">
        <v>18.000437112988202</v>
      </c>
      <c r="J472">
        <v>9.0983580696995503</v>
      </c>
      <c r="K472">
        <v>715.59924321252402</v>
      </c>
      <c r="L472">
        <v>578.40244173527799</v>
      </c>
      <c r="M472">
        <v>77.112566203329294</v>
      </c>
      <c r="N472">
        <v>2.30194080116445</v>
      </c>
      <c r="O472">
        <v>8.4197828709288096</v>
      </c>
      <c r="P472">
        <v>483.80281690140799</v>
      </c>
      <c r="Q472">
        <v>0.27505307046915201</v>
      </c>
    </row>
    <row r="473" spans="1:17" hidden="1" x14ac:dyDescent="0.3">
      <c r="A473" t="s">
        <v>1066</v>
      </c>
      <c r="B473" t="s">
        <v>1067</v>
      </c>
      <c r="C473" t="s">
        <v>3160</v>
      </c>
      <c r="D473" t="s">
        <v>100</v>
      </c>
      <c r="E473">
        <v>12672.510483960001</v>
      </c>
      <c r="F473">
        <v>11593.7</v>
      </c>
      <c r="G473">
        <v>19.7741481869392</v>
      </c>
      <c r="H473">
        <v>0.55374475323931205</v>
      </c>
      <c r="I473">
        <v>41.205980673010302</v>
      </c>
      <c r="J473">
        <v>-1.57160310657029</v>
      </c>
      <c r="K473">
        <v>10739.234993530799</v>
      </c>
      <c r="L473">
        <v>8956.2798888415891</v>
      </c>
      <c r="M473">
        <v>42.372860118467798</v>
      </c>
      <c r="N473">
        <v>0.92032527949903598</v>
      </c>
      <c r="O473">
        <v>10.3012843182072</v>
      </c>
      <c r="P473">
        <v>72.215207736070397</v>
      </c>
      <c r="Q473">
        <v>0.128663349273098</v>
      </c>
    </row>
    <row r="474" spans="1:17" x14ac:dyDescent="0.3">
      <c r="A474" t="s">
        <v>1068</v>
      </c>
      <c r="B474" t="s">
        <v>1069</v>
      </c>
      <c r="C474" t="s">
        <v>3147</v>
      </c>
      <c r="D474" t="s">
        <v>127</v>
      </c>
      <c r="E474">
        <v>12644.3433342399</v>
      </c>
      <c r="F474">
        <v>1961.5</v>
      </c>
      <c r="G474">
        <v>-1.3719365361587299</v>
      </c>
      <c r="H474">
        <v>-5.7711048762004404</v>
      </c>
      <c r="I474">
        <v>7.4539959012518304</v>
      </c>
      <c r="J474">
        <v>1.6150266235825299</v>
      </c>
      <c r="K474">
        <v>2070.9287591677198</v>
      </c>
      <c r="L474">
        <v>1911.89162546015</v>
      </c>
      <c r="M474">
        <v>49.412443980568298</v>
      </c>
      <c r="N474">
        <v>0.88227463928642702</v>
      </c>
      <c r="O474">
        <v>26.6377772113178</v>
      </c>
      <c r="P474">
        <v>36.201090164218897</v>
      </c>
      <c r="Q474">
        <v>-5.7031987925925003E-2</v>
      </c>
    </row>
    <row r="475" spans="1:17" x14ac:dyDescent="0.3">
      <c r="A475" t="s">
        <v>1070</v>
      </c>
      <c r="B475" t="s">
        <v>1071</v>
      </c>
      <c r="C475" t="s">
        <v>3154</v>
      </c>
      <c r="D475" t="s">
        <v>77</v>
      </c>
      <c r="E475">
        <v>12571.806814879999</v>
      </c>
      <c r="F475">
        <v>605.70000000000005</v>
      </c>
      <c r="G475">
        <v>-40.682249078349997</v>
      </c>
      <c r="H475">
        <v>5.0485527139468704</v>
      </c>
      <c r="I475">
        <v>-17.8780633433901</v>
      </c>
      <c r="J475">
        <v>4.1022519516035798</v>
      </c>
      <c r="K475">
        <v>606.60120762580596</v>
      </c>
      <c r="L475">
        <v>632.48642866156297</v>
      </c>
      <c r="M475">
        <v>51.882028946319501</v>
      </c>
      <c r="N475">
        <v>0.72954408114707803</v>
      </c>
      <c r="O475">
        <v>36.040944361895299</v>
      </c>
      <c r="P475">
        <v>20.118988596926101</v>
      </c>
      <c r="Q475">
        <v>5.4527230442109997E-2</v>
      </c>
    </row>
    <row r="476" spans="1:17" x14ac:dyDescent="0.3">
      <c r="A476" t="s">
        <v>1072</v>
      </c>
      <c r="B476" t="s">
        <v>1073</v>
      </c>
      <c r="C476" t="s">
        <v>3154</v>
      </c>
      <c r="D476" t="s">
        <v>117</v>
      </c>
      <c r="E476">
        <v>12556.6596238</v>
      </c>
      <c r="F476">
        <v>186.2</v>
      </c>
      <c r="G476">
        <v>17.702706848881501</v>
      </c>
      <c r="H476">
        <v>1.9138948701508001</v>
      </c>
      <c r="I476">
        <v>-2.5750082693483098</v>
      </c>
      <c r="J476">
        <v>-1.4916931002347</v>
      </c>
      <c r="K476">
        <v>197.04208652582699</v>
      </c>
      <c r="L476">
        <v>180.69329562382899</v>
      </c>
      <c r="M476">
        <v>33.324443161885199</v>
      </c>
      <c r="N476">
        <v>0.79433950346693205</v>
      </c>
      <c r="O476">
        <v>31.466165413533801</v>
      </c>
      <c r="P476">
        <v>62.520729684908702</v>
      </c>
      <c r="Q476">
        <v>0.10749778843516899</v>
      </c>
    </row>
    <row r="477" spans="1:17" x14ac:dyDescent="0.3">
      <c r="A477" t="s">
        <v>1074</v>
      </c>
      <c r="B477" t="s">
        <v>1075</v>
      </c>
      <c r="C477" t="s">
        <v>3151</v>
      </c>
      <c r="D477" t="s">
        <v>190</v>
      </c>
      <c r="E477">
        <v>12498.121992320001</v>
      </c>
      <c r="F477">
        <v>536.5</v>
      </c>
      <c r="G477">
        <v>30.9372100147047</v>
      </c>
      <c r="H477">
        <v>-2.7144229890917702</v>
      </c>
      <c r="I477">
        <v>19.934372846478801</v>
      </c>
      <c r="J477">
        <v>-8.6152371320195105</v>
      </c>
      <c r="K477">
        <v>554.34576193842395</v>
      </c>
      <c r="L477">
        <v>473.53994662800397</v>
      </c>
      <c r="M477">
        <v>25.418518098838799</v>
      </c>
      <c r="N477">
        <v>0.44726010992225801</v>
      </c>
      <c r="O477">
        <v>21.528424976700801</v>
      </c>
      <c r="P477">
        <v>71.405750798721996</v>
      </c>
      <c r="Q477">
        <v>0.155073111463324</v>
      </c>
    </row>
    <row r="478" spans="1:17" x14ac:dyDescent="0.3">
      <c r="A478" t="s">
        <v>1076</v>
      </c>
      <c r="B478" t="s">
        <v>1077</v>
      </c>
      <c r="C478" t="s">
        <v>3154</v>
      </c>
      <c r="D478" t="s">
        <v>258</v>
      </c>
      <c r="E478">
        <v>12380.5916739</v>
      </c>
      <c r="F478">
        <v>1851.1</v>
      </c>
      <c r="G478">
        <v>71.906213679460393</v>
      </c>
      <c r="H478">
        <v>1.7307544360696601</v>
      </c>
      <c r="I478">
        <v>15.6257973301833</v>
      </c>
      <c r="J478">
        <v>-2.41429456187397</v>
      </c>
      <c r="K478">
        <v>1822.70410023728</v>
      </c>
      <c r="L478">
        <v>1550.66681826733</v>
      </c>
      <c r="M478">
        <v>43.420123669272101</v>
      </c>
      <c r="N478">
        <v>0.98462085301408497</v>
      </c>
      <c r="O478">
        <v>9.9319323645400193</v>
      </c>
      <c r="P478">
        <v>119.923963407389</v>
      </c>
      <c r="Q478">
        <v>0.13064965926447</v>
      </c>
    </row>
    <row r="479" spans="1:17" x14ac:dyDescent="0.3">
      <c r="A479" t="s">
        <v>1078</v>
      </c>
      <c r="B479" t="s">
        <v>1079</v>
      </c>
      <c r="C479" t="s">
        <v>3145</v>
      </c>
      <c r="D479" t="s">
        <v>24</v>
      </c>
      <c r="E479">
        <v>12302.52702978</v>
      </c>
      <c r="F479">
        <v>205.26</v>
      </c>
      <c r="G479">
        <v>-41.371848171939298</v>
      </c>
      <c r="H479">
        <v>-4.06253566027838</v>
      </c>
      <c r="I479">
        <v>-29.538282384315401</v>
      </c>
      <c r="J479">
        <v>0.91289526653386999</v>
      </c>
      <c r="K479">
        <v>213.476789835777</v>
      </c>
      <c r="L479">
        <v>230.70489906965901</v>
      </c>
      <c r="M479">
        <v>45.483278234758998</v>
      </c>
      <c r="N479">
        <v>0.86494651851023796</v>
      </c>
      <c r="O479">
        <v>46.497125596803997</v>
      </c>
      <c r="P479">
        <v>8.2480750975635306</v>
      </c>
      <c r="Q479">
        <v>5.4650451936580002E-3</v>
      </c>
    </row>
    <row r="480" spans="1:17" hidden="1" x14ac:dyDescent="0.3">
      <c r="A480" t="s">
        <v>1080</v>
      </c>
      <c r="B480" t="s">
        <v>1081</v>
      </c>
      <c r="C480" t="s">
        <v>3160</v>
      </c>
      <c r="D480" t="s">
        <v>303</v>
      </c>
      <c r="E480">
        <v>12301.980809819999</v>
      </c>
      <c r="F480">
        <v>894.8</v>
      </c>
      <c r="G480">
        <v>-14.8812108142381</v>
      </c>
      <c r="H480">
        <v>1.32799965719406</v>
      </c>
      <c r="I480">
        <v>17.414533366384699</v>
      </c>
      <c r="J480">
        <v>3.3335909168047402</v>
      </c>
      <c r="K480">
        <v>894.172612139786</v>
      </c>
      <c r="L480">
        <v>833.13191377991905</v>
      </c>
      <c r="M480">
        <v>60.492126138435701</v>
      </c>
      <c r="N480">
        <v>0.58224157176764502</v>
      </c>
      <c r="O480">
        <v>14.550737594993301</v>
      </c>
      <c r="P480">
        <v>38.267789538746797</v>
      </c>
      <c r="Q480">
        <v>-4.7780594832632001E-2</v>
      </c>
    </row>
    <row r="481" spans="1:17" x14ac:dyDescent="0.3">
      <c r="A481" t="s">
        <v>1082</v>
      </c>
      <c r="B481" t="s">
        <v>1083</v>
      </c>
      <c r="C481" t="s">
        <v>3156</v>
      </c>
      <c r="D481" t="s">
        <v>72</v>
      </c>
      <c r="E481">
        <v>12256.5</v>
      </c>
      <c r="F481">
        <v>82.3</v>
      </c>
      <c r="G481">
        <v>-21.373553780699101</v>
      </c>
      <c r="H481">
        <v>-10.891238550984101</v>
      </c>
      <c r="I481">
        <v>3.00291173991925</v>
      </c>
      <c r="J481">
        <v>-3.2024366778455402</v>
      </c>
      <c r="K481">
        <v>90.251142672869307</v>
      </c>
      <c r="L481">
        <v>81.182008803751501</v>
      </c>
      <c r="M481">
        <v>28.7928594863976</v>
      </c>
      <c r="N481">
        <v>0.145831125466444</v>
      </c>
      <c r="O481">
        <v>60.145808019440999</v>
      </c>
      <c r="P481">
        <v>65.593561368209194</v>
      </c>
      <c r="Q481">
        <v>6.1223149409448001E-2</v>
      </c>
    </row>
    <row r="482" spans="1:17" x14ac:dyDescent="0.3">
      <c r="A482" t="s">
        <v>1084</v>
      </c>
      <c r="B482" t="s">
        <v>1085</v>
      </c>
      <c r="C482" t="s">
        <v>3159</v>
      </c>
      <c r="D482" t="s">
        <v>448</v>
      </c>
      <c r="E482">
        <v>12256.270333319901</v>
      </c>
      <c r="F482">
        <v>926.9</v>
      </c>
      <c r="G482">
        <v>-23.911175587448</v>
      </c>
      <c r="H482">
        <v>-4.9985191487579099</v>
      </c>
      <c r="I482">
        <v>-3.2110169751043398</v>
      </c>
      <c r="J482">
        <v>-4.2340674903655398</v>
      </c>
      <c r="K482">
        <v>932.25458215031995</v>
      </c>
      <c r="L482">
        <v>898.32196235947595</v>
      </c>
      <c r="M482">
        <v>39.930960661781</v>
      </c>
      <c r="N482">
        <v>2.3129755902465901</v>
      </c>
      <c r="O482">
        <v>15.546445139713001</v>
      </c>
      <c r="P482">
        <v>21.712297288424899</v>
      </c>
      <c r="Q482">
        <v>-1.9257921132974001E-2</v>
      </c>
    </row>
    <row r="483" spans="1:17" x14ac:dyDescent="0.3">
      <c r="A483" t="s">
        <v>1086</v>
      </c>
      <c r="B483" t="s">
        <v>1087</v>
      </c>
      <c r="C483" t="s">
        <v>3155</v>
      </c>
      <c r="D483" t="s">
        <v>303</v>
      </c>
      <c r="E483">
        <v>12252.351188000001</v>
      </c>
      <c r="F483">
        <v>1774.05</v>
      </c>
      <c r="G483">
        <v>85.478822095024299</v>
      </c>
      <c r="H483">
        <v>24.857065743858801</v>
      </c>
      <c r="I483">
        <v>71.562297596550096</v>
      </c>
      <c r="J483">
        <v>-3.9140861887885698</v>
      </c>
      <c r="K483">
        <v>1586.9492808354701</v>
      </c>
      <c r="L483">
        <v>1260.16638563778</v>
      </c>
      <c r="M483">
        <v>58.291187473471901</v>
      </c>
      <c r="N483">
        <v>0.86732309746597702</v>
      </c>
      <c r="O483">
        <v>6.0257602660579002</v>
      </c>
      <c r="P483">
        <v>116.347560975609</v>
      </c>
      <c r="Q483">
        <v>5.1282257502843001E-2</v>
      </c>
    </row>
    <row r="484" spans="1:17" x14ac:dyDescent="0.3">
      <c r="A484" t="s">
        <v>1088</v>
      </c>
      <c r="B484" t="s">
        <v>1089</v>
      </c>
      <c r="C484" t="s">
        <v>3162</v>
      </c>
      <c r="D484" t="s">
        <v>633</v>
      </c>
      <c r="E484">
        <v>12079.492225919999</v>
      </c>
      <c r="F484">
        <v>132.46</v>
      </c>
      <c r="G484">
        <v>-74.757001707094503</v>
      </c>
      <c r="H484">
        <v>-3.6501535635197899</v>
      </c>
      <c r="I484">
        <v>-21.516368821054701</v>
      </c>
      <c r="J484">
        <v>-2.6561184528086801</v>
      </c>
      <c r="K484">
        <v>134.70340500141401</v>
      </c>
      <c r="L484">
        <v>159.61116574271799</v>
      </c>
      <c r="M484">
        <v>33.275878309683399</v>
      </c>
      <c r="N484">
        <v>0.82265017390933104</v>
      </c>
      <c r="O484">
        <v>126.25698324022299</v>
      </c>
      <c r="P484">
        <v>6.0358629522894596</v>
      </c>
      <c r="Q484">
        <v>-0.109616106764134</v>
      </c>
    </row>
    <row r="485" spans="1:17" x14ac:dyDescent="0.3">
      <c r="A485" t="s">
        <v>1090</v>
      </c>
      <c r="B485" t="s">
        <v>1091</v>
      </c>
      <c r="C485" t="s">
        <v>3144</v>
      </c>
      <c r="D485" t="s">
        <v>278</v>
      </c>
      <c r="E485">
        <v>12035.477303199999</v>
      </c>
      <c r="F485">
        <v>858.75</v>
      </c>
      <c r="G485">
        <v>-2.5553377960206798</v>
      </c>
      <c r="H485">
        <v>-10.1391590609581</v>
      </c>
      <c r="I485">
        <v>-28.0788140190467</v>
      </c>
      <c r="J485">
        <v>-1.6879018619188499</v>
      </c>
      <c r="K485">
        <v>947.34024174204706</v>
      </c>
      <c r="L485">
        <v>934.19649475002598</v>
      </c>
      <c r="M485">
        <v>32.0591916795629</v>
      </c>
      <c r="N485">
        <v>0.83291886586163399</v>
      </c>
      <c r="O485">
        <v>39.621542940320197</v>
      </c>
      <c r="P485">
        <v>37.4</v>
      </c>
      <c r="Q485">
        <v>2.2532843284455002E-2</v>
      </c>
    </row>
    <row r="486" spans="1:17" x14ac:dyDescent="0.3">
      <c r="A486" t="s">
        <v>1092</v>
      </c>
      <c r="B486" t="s">
        <v>1093</v>
      </c>
      <c r="C486" t="s">
        <v>3155</v>
      </c>
      <c r="D486" t="s">
        <v>455</v>
      </c>
      <c r="E486">
        <v>12021.744253325</v>
      </c>
      <c r="F486">
        <v>2475.75</v>
      </c>
      <c r="G486">
        <v>-7.8159598393199099</v>
      </c>
      <c r="H486">
        <v>-2.2463239630605298</v>
      </c>
      <c r="I486">
        <v>7.7239694055019097</v>
      </c>
      <c r="J486">
        <v>-6.8351348173736399</v>
      </c>
      <c r="K486">
        <v>2426.77137154607</v>
      </c>
      <c r="L486">
        <v>2155.5894348425099</v>
      </c>
      <c r="M486">
        <v>41.965242947337899</v>
      </c>
      <c r="N486">
        <v>0.80080104760840598</v>
      </c>
      <c r="O486">
        <v>9.0578612541654095</v>
      </c>
      <c r="P486">
        <v>50.1728739536576</v>
      </c>
      <c r="Q486">
        <v>0.209835084723655</v>
      </c>
    </row>
    <row r="487" spans="1:17" x14ac:dyDescent="0.3">
      <c r="A487" t="s">
        <v>1094</v>
      </c>
      <c r="B487" t="s">
        <v>1095</v>
      </c>
      <c r="C487" t="s">
        <v>3154</v>
      </c>
      <c r="D487" t="s">
        <v>458</v>
      </c>
      <c r="E487">
        <v>12020.599371995</v>
      </c>
      <c r="F487">
        <v>190.86</v>
      </c>
      <c r="G487">
        <v>100.548105781608</v>
      </c>
      <c r="H487">
        <v>-7.9140049655290996</v>
      </c>
      <c r="I487">
        <v>-11.6885368894644</v>
      </c>
      <c r="J487">
        <v>-2.1338480759285998</v>
      </c>
      <c r="K487">
        <v>205.65201928506801</v>
      </c>
      <c r="L487">
        <v>177.15942818028401</v>
      </c>
      <c r="M487">
        <v>35.018356413651802</v>
      </c>
      <c r="N487">
        <v>0.46445639818923701</v>
      </c>
      <c r="O487">
        <v>23.965210101645098</v>
      </c>
      <c r="P487">
        <v>146.11218568665299</v>
      </c>
      <c r="Q487">
        <v>0.195887810971072</v>
      </c>
    </row>
    <row r="488" spans="1:17" x14ac:dyDescent="0.3">
      <c r="A488" t="s">
        <v>1096</v>
      </c>
      <c r="B488" t="s">
        <v>1097</v>
      </c>
      <c r="C488" t="s">
        <v>3144</v>
      </c>
      <c r="D488" t="s">
        <v>21</v>
      </c>
      <c r="E488">
        <v>12016.879289439999</v>
      </c>
      <c r="F488">
        <v>796.25</v>
      </c>
      <c r="G488">
        <v>-31.171137050201001</v>
      </c>
      <c r="H488">
        <v>2.0815442998472098</v>
      </c>
      <c r="I488">
        <v>-14.558121518428999</v>
      </c>
      <c r="J488">
        <v>-4.84304758942911E-2</v>
      </c>
      <c r="K488">
        <v>802.73931001675203</v>
      </c>
      <c r="L488">
        <v>824.18612147658496</v>
      </c>
      <c r="M488">
        <v>51.522458041545001</v>
      </c>
      <c r="N488">
        <v>0.62814218129074895</v>
      </c>
      <c r="O488">
        <v>20.690737833594898</v>
      </c>
      <c r="P488">
        <v>7.4561403508771802</v>
      </c>
      <c r="Q488">
        <v>-0.13008268851062901</v>
      </c>
    </row>
    <row r="489" spans="1:17" x14ac:dyDescent="0.3">
      <c r="A489" t="s">
        <v>1098</v>
      </c>
      <c r="B489" t="s">
        <v>1099</v>
      </c>
      <c r="C489" t="s">
        <v>3159</v>
      </c>
      <c r="D489" t="s">
        <v>448</v>
      </c>
      <c r="E489">
        <v>11911.722677510001</v>
      </c>
      <c r="F489">
        <v>753.75</v>
      </c>
      <c r="G489">
        <v>37.885533065718199</v>
      </c>
      <c r="H489">
        <v>0.83094858345924805</v>
      </c>
      <c r="I489">
        <v>28.901438457784302</v>
      </c>
      <c r="J489">
        <v>2.7839081614030201</v>
      </c>
      <c r="K489">
        <v>714.95584839668902</v>
      </c>
      <c r="L489">
        <v>594.81288768882405</v>
      </c>
      <c r="M489">
        <v>50.848534013925502</v>
      </c>
      <c r="N489">
        <v>0.48857003870290899</v>
      </c>
      <c r="O489">
        <v>11.044776119402901</v>
      </c>
      <c r="P489">
        <v>85.5841437892404</v>
      </c>
      <c r="Q489">
        <v>-1.4392253842290001E-3</v>
      </c>
    </row>
    <row r="490" spans="1:17" x14ac:dyDescent="0.3">
      <c r="A490" t="s">
        <v>1100</v>
      </c>
      <c r="B490" t="s">
        <v>1101</v>
      </c>
      <c r="C490" t="s">
        <v>3148</v>
      </c>
      <c r="D490" t="s">
        <v>48</v>
      </c>
      <c r="E490">
        <v>11780.278456800001</v>
      </c>
      <c r="F490">
        <v>458.5</v>
      </c>
      <c r="G490">
        <v>-1.5691620961439301</v>
      </c>
      <c r="H490">
        <v>2.6983936757156899</v>
      </c>
      <c r="I490">
        <v>-8.0263206555921993</v>
      </c>
      <c r="J490">
        <v>3.6324424826378099</v>
      </c>
      <c r="K490">
        <v>452.99186712336302</v>
      </c>
      <c r="L490">
        <v>441.46137813729803</v>
      </c>
      <c r="M490">
        <v>62.747324755435798</v>
      </c>
      <c r="N490">
        <v>1.9152401093737099</v>
      </c>
      <c r="O490">
        <v>25.365321701199498</v>
      </c>
      <c r="P490">
        <v>47.855530474040599</v>
      </c>
      <c r="Q490">
        <v>2.1221762842086E-2</v>
      </c>
    </row>
    <row r="491" spans="1:17" x14ac:dyDescent="0.3">
      <c r="A491" t="s">
        <v>1102</v>
      </c>
      <c r="B491" t="s">
        <v>1103</v>
      </c>
      <c r="C491" t="s">
        <v>3144</v>
      </c>
      <c r="D491" t="s">
        <v>278</v>
      </c>
      <c r="E491">
        <v>11727.482501594999</v>
      </c>
      <c r="F491">
        <v>2148</v>
      </c>
      <c r="G491">
        <v>-19.234572112783201</v>
      </c>
      <c r="H491">
        <v>4.7128468863227502</v>
      </c>
      <c r="I491">
        <v>-2.4122724109421401</v>
      </c>
      <c r="J491">
        <v>2.6000967127744201</v>
      </c>
      <c r="K491">
        <v>2136.62108471894</v>
      </c>
      <c r="L491">
        <v>2045.1359404709799</v>
      </c>
      <c r="M491">
        <v>56.342323011447803</v>
      </c>
      <c r="N491">
        <v>0.51044663531055201</v>
      </c>
      <c r="O491">
        <v>27.9259776536312</v>
      </c>
      <c r="P491">
        <v>34.25</v>
      </c>
      <c r="Q491">
        <v>3.1781016156348998E-2</v>
      </c>
    </row>
    <row r="492" spans="1:17" x14ac:dyDescent="0.3">
      <c r="A492" t="s">
        <v>1104</v>
      </c>
      <c r="B492" t="s">
        <v>1105</v>
      </c>
      <c r="C492" t="s">
        <v>3154</v>
      </c>
      <c r="D492" t="s">
        <v>258</v>
      </c>
      <c r="E492">
        <v>11721.493602</v>
      </c>
      <c r="F492">
        <v>5735.05</v>
      </c>
      <c r="G492">
        <v>43.062348412275597</v>
      </c>
      <c r="H492">
        <v>9.9348256677490205</v>
      </c>
      <c r="I492">
        <v>52.109657388319903</v>
      </c>
      <c r="J492">
        <v>8.1765728353108909</v>
      </c>
      <c r="K492">
        <v>5379.9145680841602</v>
      </c>
      <c r="L492">
        <v>4648.3984950183003</v>
      </c>
      <c r="M492">
        <v>67.247287013485604</v>
      </c>
      <c r="N492">
        <v>0.80892623733354097</v>
      </c>
      <c r="O492">
        <v>4.6024010252743999</v>
      </c>
      <c r="P492">
        <v>90.406706507304094</v>
      </c>
      <c r="Q492">
        <v>0.200168783552165</v>
      </c>
    </row>
    <row r="493" spans="1:17" x14ac:dyDescent="0.3">
      <c r="A493" t="s">
        <v>1106</v>
      </c>
      <c r="B493" t="s">
        <v>1107</v>
      </c>
      <c r="C493" t="s">
        <v>3151</v>
      </c>
      <c r="D493" t="s">
        <v>409</v>
      </c>
      <c r="E493">
        <v>11697.155354099999</v>
      </c>
      <c r="F493">
        <v>2972.85</v>
      </c>
      <c r="G493">
        <v>9.0584697460880506</v>
      </c>
      <c r="H493">
        <v>-1.1130052532339201</v>
      </c>
      <c r="I493">
        <v>5.7392556683953204</v>
      </c>
      <c r="J493">
        <v>-3.0092047921807099</v>
      </c>
      <c r="K493">
        <v>2908.0243359741798</v>
      </c>
      <c r="L493">
        <v>2645.8643076439098</v>
      </c>
      <c r="M493">
        <v>32.810767817767399</v>
      </c>
      <c r="N493">
        <v>0.70510931381375896</v>
      </c>
      <c r="O493">
        <v>9.7599946179591992</v>
      </c>
      <c r="P493">
        <v>44.3131067961165</v>
      </c>
      <c r="Q493">
        <v>8.3756115222324998E-2</v>
      </c>
    </row>
    <row r="494" spans="1:17" x14ac:dyDescent="0.3">
      <c r="A494" t="s">
        <v>1108</v>
      </c>
      <c r="B494" t="s">
        <v>1109</v>
      </c>
      <c r="C494" t="s">
        <v>3144</v>
      </c>
      <c r="D494" t="s">
        <v>278</v>
      </c>
      <c r="E494">
        <v>11531.749829505001</v>
      </c>
      <c r="F494">
        <v>824.05</v>
      </c>
      <c r="G494">
        <v>-45.850827595372898</v>
      </c>
      <c r="H494">
        <v>-7.47478638719143</v>
      </c>
      <c r="I494">
        <v>-24.572143723023199</v>
      </c>
      <c r="J494">
        <v>-0.25961162701364299</v>
      </c>
      <c r="K494">
        <v>903.96968896952205</v>
      </c>
      <c r="L494">
        <v>932.98761024952103</v>
      </c>
      <c r="M494">
        <v>36.040895096937199</v>
      </c>
      <c r="N494">
        <v>0.68210021997840298</v>
      </c>
      <c r="O494">
        <v>51.447120927128204</v>
      </c>
      <c r="P494">
        <v>5.3705006073780401</v>
      </c>
      <c r="Q494">
        <v>-1.833289397978E-2</v>
      </c>
    </row>
    <row r="495" spans="1:17" hidden="1" x14ac:dyDescent="0.3">
      <c r="A495" t="s">
        <v>1110</v>
      </c>
      <c r="B495" t="s">
        <v>1111</v>
      </c>
      <c r="C495" t="s">
        <v>3160</v>
      </c>
      <c r="D495" t="s">
        <v>80</v>
      </c>
      <c r="E495">
        <v>11516.9498752</v>
      </c>
      <c r="F495">
        <v>88.93</v>
      </c>
      <c r="G495">
        <v>-37.409149687228499</v>
      </c>
      <c r="H495">
        <v>-0.29979047631461497</v>
      </c>
      <c r="I495">
        <v>-22.682499291282301</v>
      </c>
      <c r="J495">
        <v>0.95048102043840199</v>
      </c>
      <c r="K495">
        <v>90.634552104044801</v>
      </c>
      <c r="L495">
        <v>95.844450385762997</v>
      </c>
      <c r="M495">
        <v>13.715137464591701</v>
      </c>
      <c r="N495">
        <v>1.01085868989364</v>
      </c>
      <c r="O495">
        <v>16.945912515461501</v>
      </c>
      <c r="P495">
        <v>2.0658785722483799</v>
      </c>
    </row>
    <row r="496" spans="1:17" x14ac:dyDescent="0.3">
      <c r="A496" t="s">
        <v>1112</v>
      </c>
      <c r="B496" t="s">
        <v>1113</v>
      </c>
      <c r="C496" t="s">
        <v>3159</v>
      </c>
      <c r="D496" t="s">
        <v>448</v>
      </c>
      <c r="E496">
        <v>11507.142631139999</v>
      </c>
      <c r="F496">
        <v>2237.6</v>
      </c>
      <c r="G496">
        <v>-26.737564354768701</v>
      </c>
      <c r="H496">
        <v>2.9663735549324901</v>
      </c>
      <c r="I496">
        <v>-3.7951087664451202</v>
      </c>
      <c r="J496">
        <v>-1.9316707055948901</v>
      </c>
      <c r="K496">
        <v>2235.34460577357</v>
      </c>
      <c r="L496">
        <v>2183.3477428419301</v>
      </c>
      <c r="M496">
        <v>40.149735691245603</v>
      </c>
      <c r="N496">
        <v>0.52439020111300905</v>
      </c>
      <c r="O496">
        <v>22.2291741151233</v>
      </c>
      <c r="P496">
        <v>23.761061946902601</v>
      </c>
      <c r="Q496">
        <v>-0.1151069706162</v>
      </c>
    </row>
    <row r="497" spans="1:17" x14ac:dyDescent="0.3">
      <c r="A497" t="s">
        <v>1114</v>
      </c>
      <c r="B497" t="s">
        <v>1115</v>
      </c>
      <c r="C497" t="s">
        <v>609</v>
      </c>
      <c r="D497" t="s">
        <v>609</v>
      </c>
      <c r="E497">
        <v>11474.670566711</v>
      </c>
      <c r="F497">
        <v>23.39</v>
      </c>
      <c r="G497">
        <v>-2.91796442094464</v>
      </c>
      <c r="H497">
        <v>-8.3635097028245298</v>
      </c>
      <c r="I497">
        <v>-31.496011533819601</v>
      </c>
      <c r="J497">
        <v>-7.2662364849466297</v>
      </c>
      <c r="K497">
        <v>25.706864798638801</v>
      </c>
      <c r="L497">
        <v>25.659676545051799</v>
      </c>
      <c r="M497">
        <v>25.106919841041499</v>
      </c>
      <c r="N497">
        <v>0.57328049084828603</v>
      </c>
      <c r="O497">
        <v>66.951688755878493</v>
      </c>
      <c r="P497">
        <v>45.279503105590003</v>
      </c>
      <c r="Q497">
        <v>2.826008393232E-3</v>
      </c>
    </row>
    <row r="498" spans="1:17" x14ac:dyDescent="0.3">
      <c r="A498" t="s">
        <v>1116</v>
      </c>
      <c r="B498" t="s">
        <v>1117</v>
      </c>
      <c r="C498" t="s">
        <v>3145</v>
      </c>
      <c r="D498" t="s">
        <v>594</v>
      </c>
      <c r="E498">
        <v>11419.297759999999</v>
      </c>
      <c r="F498">
        <v>861.1</v>
      </c>
      <c r="G498">
        <v>-13.446509552754801</v>
      </c>
      <c r="H498">
        <v>-0.972938064776801</v>
      </c>
      <c r="I498">
        <v>-3.8481689745921699E-3</v>
      </c>
      <c r="J498">
        <v>0.162361479240901</v>
      </c>
      <c r="K498">
        <v>863.68771576200697</v>
      </c>
      <c r="L498">
        <v>816.882124862978</v>
      </c>
      <c r="M498">
        <v>43.8544305845002</v>
      </c>
      <c r="N498">
        <v>0.52748095706449305</v>
      </c>
      <c r="O498">
        <v>10.527232609453</v>
      </c>
      <c r="P498">
        <v>26.6323529411764</v>
      </c>
      <c r="Q498">
        <v>1.8262272949280001E-2</v>
      </c>
    </row>
    <row r="499" spans="1:17" x14ac:dyDescent="0.3">
      <c r="A499" t="s">
        <v>1118</v>
      </c>
      <c r="B499" t="s">
        <v>1119</v>
      </c>
      <c r="C499" t="s">
        <v>3154</v>
      </c>
      <c r="D499" t="s">
        <v>229</v>
      </c>
      <c r="E499">
        <v>11397.2352759899</v>
      </c>
      <c r="F499">
        <v>573.1</v>
      </c>
      <c r="G499">
        <v>-8.4626172678650207</v>
      </c>
      <c r="H499">
        <v>11.4273013295173</v>
      </c>
      <c r="I499">
        <v>-27.501616281872298</v>
      </c>
      <c r="J499">
        <v>0.69061495522375305</v>
      </c>
      <c r="K499">
        <v>560.75759442484502</v>
      </c>
      <c r="L499">
        <v>550.57543049118101</v>
      </c>
      <c r="M499">
        <v>53.707015550005302</v>
      </c>
      <c r="N499">
        <v>0.69227092891658404</v>
      </c>
      <c r="O499">
        <v>23.7829349153725</v>
      </c>
      <c r="P499">
        <v>31.989866421004098</v>
      </c>
      <c r="Q499">
        <v>-8.1559649155980001E-3</v>
      </c>
    </row>
    <row r="500" spans="1:17" x14ac:dyDescent="0.3">
      <c r="A500" t="s">
        <v>1120</v>
      </c>
      <c r="B500" t="s">
        <v>1121</v>
      </c>
      <c r="C500" t="s">
        <v>3147</v>
      </c>
      <c r="D500" t="s">
        <v>127</v>
      </c>
      <c r="E500">
        <v>11372.466591775001</v>
      </c>
      <c r="F500">
        <v>1846.35</v>
      </c>
      <c r="G500">
        <v>32.916167585290502</v>
      </c>
      <c r="H500">
        <v>-3.0448659136977398</v>
      </c>
      <c r="I500">
        <v>62.873711766621902</v>
      </c>
      <c r="J500">
        <v>-0.57128786404832399</v>
      </c>
      <c r="K500">
        <v>1754.10522498874</v>
      </c>
      <c r="L500">
        <v>1419.6992512730701</v>
      </c>
      <c r="M500">
        <v>44.592763394551802</v>
      </c>
      <c r="N500">
        <v>0.49748211306072099</v>
      </c>
      <c r="O500">
        <v>19.1540065534703</v>
      </c>
      <c r="P500">
        <v>91.709064479285601</v>
      </c>
      <c r="Q500">
        <v>0.177344481619641</v>
      </c>
    </row>
    <row r="501" spans="1:17" x14ac:dyDescent="0.3">
      <c r="A501" t="s">
        <v>1122</v>
      </c>
      <c r="B501" t="s">
        <v>1123</v>
      </c>
      <c r="C501" t="s">
        <v>3145</v>
      </c>
      <c r="D501" t="s">
        <v>24</v>
      </c>
      <c r="E501">
        <v>11355.981632128</v>
      </c>
      <c r="F501">
        <v>154.44999999999999</v>
      </c>
      <c r="G501">
        <v>-15.6311976984812</v>
      </c>
      <c r="H501">
        <v>-7.7489178195596002</v>
      </c>
      <c r="I501">
        <v>-11.881339749973</v>
      </c>
      <c r="J501">
        <v>-0.45061788066048197</v>
      </c>
      <c r="K501">
        <v>161.70807576517001</v>
      </c>
      <c r="L501">
        <v>155.55485666661301</v>
      </c>
      <c r="M501">
        <v>29.466087714325202</v>
      </c>
      <c r="N501">
        <v>0.59703272528500295</v>
      </c>
      <c r="O501">
        <v>14.4836516672062</v>
      </c>
      <c r="P501">
        <v>23.165869218500699</v>
      </c>
      <c r="Q501">
        <v>-4.1920447702088998E-2</v>
      </c>
    </row>
    <row r="502" spans="1:17" x14ac:dyDescent="0.3">
      <c r="A502" t="s">
        <v>1124</v>
      </c>
      <c r="B502" t="s">
        <v>1125</v>
      </c>
      <c r="C502" t="s">
        <v>3158</v>
      </c>
      <c r="D502" t="s">
        <v>455</v>
      </c>
      <c r="E502">
        <v>11333.04318499</v>
      </c>
      <c r="F502">
        <v>1701.85</v>
      </c>
      <c r="G502">
        <v>30.856735947786099</v>
      </c>
      <c r="H502">
        <v>-5.1082398154134498</v>
      </c>
      <c r="I502">
        <v>34.540041801500102</v>
      </c>
      <c r="J502">
        <v>6.5378145369229399</v>
      </c>
      <c r="K502">
        <v>1790.58835262</v>
      </c>
      <c r="L502">
        <v>1557.11770517993</v>
      </c>
      <c r="M502">
        <v>48.9912520160414</v>
      </c>
      <c r="N502">
        <v>1.1160442013498599</v>
      </c>
      <c r="O502">
        <v>39.847812674442501</v>
      </c>
      <c r="P502">
        <v>89.436197751711404</v>
      </c>
      <c r="Q502">
        <v>0.19814863623565199</v>
      </c>
    </row>
    <row r="503" spans="1:17" x14ac:dyDescent="0.3">
      <c r="A503" t="s">
        <v>1126</v>
      </c>
      <c r="B503" t="s">
        <v>1127</v>
      </c>
      <c r="C503" t="s">
        <v>3152</v>
      </c>
      <c r="D503" t="s">
        <v>130</v>
      </c>
      <c r="E503">
        <v>11241.3</v>
      </c>
      <c r="F503">
        <v>358.3</v>
      </c>
      <c r="G503">
        <v>-36.548544829750298</v>
      </c>
      <c r="H503">
        <v>-3.8085417436865598</v>
      </c>
      <c r="I503">
        <v>-19.6626726035487</v>
      </c>
      <c r="J503">
        <v>8.4793285571962098</v>
      </c>
      <c r="K503">
        <v>360.25745255371498</v>
      </c>
      <c r="L503">
        <v>368.638989455657</v>
      </c>
      <c r="M503">
        <v>60.877176352954002</v>
      </c>
      <c r="N503">
        <v>1.11662069028779</v>
      </c>
      <c r="O503">
        <v>41.222439296678701</v>
      </c>
      <c r="P503">
        <v>16.672093780527501</v>
      </c>
      <c r="Q503">
        <v>0.146003670371019</v>
      </c>
    </row>
    <row r="504" spans="1:17" x14ac:dyDescent="0.3">
      <c r="A504" t="s">
        <v>1128</v>
      </c>
      <c r="B504" t="s">
        <v>1129</v>
      </c>
      <c r="C504" t="s">
        <v>3153</v>
      </c>
      <c r="D504" t="s">
        <v>77</v>
      </c>
      <c r="E504">
        <v>11230.67456424</v>
      </c>
      <c r="F504">
        <v>362</v>
      </c>
      <c r="G504">
        <v>37.415810754981699</v>
      </c>
      <c r="H504">
        <v>0.15460490499916099</v>
      </c>
      <c r="I504">
        <v>50.252630288240297</v>
      </c>
      <c r="J504">
        <v>0.28989522243699201</v>
      </c>
      <c r="K504">
        <v>355.70089227405703</v>
      </c>
      <c r="L504">
        <v>295.96011868143597</v>
      </c>
      <c r="M504">
        <v>45.789888888811099</v>
      </c>
      <c r="N504">
        <v>0.16664515680719599</v>
      </c>
      <c r="O504">
        <v>6.3535911602209802</v>
      </c>
      <c r="P504">
        <v>109.79426253259901</v>
      </c>
      <c r="Q504">
        <v>6.7108681474860002E-2</v>
      </c>
    </row>
    <row r="505" spans="1:17" x14ac:dyDescent="0.3">
      <c r="A505" t="s">
        <v>1130</v>
      </c>
      <c r="B505" t="s">
        <v>1131</v>
      </c>
      <c r="C505" t="s">
        <v>3149</v>
      </c>
      <c r="D505" t="s">
        <v>275</v>
      </c>
      <c r="E505">
        <v>11216.26777008</v>
      </c>
      <c r="F505">
        <v>2205.65</v>
      </c>
      <c r="G505">
        <v>17.9441191866953</v>
      </c>
      <c r="H505">
        <v>2.9691494945371302</v>
      </c>
      <c r="I505">
        <v>13.7854403548683</v>
      </c>
      <c r="J505">
        <v>-2.7532590188039499</v>
      </c>
      <c r="K505">
        <v>2163.7720922926401</v>
      </c>
      <c r="L505">
        <v>1938.54704127013</v>
      </c>
      <c r="M505">
        <v>38.036615209722399</v>
      </c>
      <c r="N505">
        <v>1.06320432632138</v>
      </c>
      <c r="O505">
        <v>5.1073379729331396</v>
      </c>
      <c r="P505">
        <v>62.174184772618602</v>
      </c>
      <c r="Q505">
        <v>-5.0697074790902998E-2</v>
      </c>
    </row>
    <row r="506" spans="1:17" x14ac:dyDescent="0.3">
      <c r="A506" t="s">
        <v>1132</v>
      </c>
      <c r="B506" t="s">
        <v>1133</v>
      </c>
      <c r="C506" t="s">
        <v>3157</v>
      </c>
      <c r="D506" t="s">
        <v>538</v>
      </c>
      <c r="E506">
        <v>11201.859942375</v>
      </c>
      <c r="F506">
        <v>347.15</v>
      </c>
      <c r="G506">
        <v>-3.87926491296122</v>
      </c>
      <c r="H506">
        <v>6.7870209033656597</v>
      </c>
      <c r="I506">
        <v>2.61064587505208</v>
      </c>
      <c r="J506">
        <v>-2.5364080884972902</v>
      </c>
      <c r="K506">
        <v>341.94633566082501</v>
      </c>
      <c r="L506">
        <v>312.54033511761901</v>
      </c>
      <c r="M506">
        <v>43.4843457690639</v>
      </c>
      <c r="N506">
        <v>0.67452511768638701</v>
      </c>
      <c r="O506">
        <v>15.512026501512301</v>
      </c>
      <c r="P506">
        <v>43.095630667765803</v>
      </c>
      <c r="Q506">
        <v>2.9417469272522999E-2</v>
      </c>
    </row>
    <row r="507" spans="1:17" x14ac:dyDescent="0.3">
      <c r="A507" t="s">
        <v>1134</v>
      </c>
      <c r="B507" t="s">
        <v>1135</v>
      </c>
      <c r="C507" t="s">
        <v>3156</v>
      </c>
      <c r="D507" t="s">
        <v>432</v>
      </c>
      <c r="E507">
        <v>11160.544279600001</v>
      </c>
      <c r="F507">
        <v>235.75</v>
      </c>
      <c r="G507">
        <v>27.938605638042102</v>
      </c>
      <c r="H507">
        <v>-0.101301745771983</v>
      </c>
      <c r="I507">
        <v>-1.07876972958175</v>
      </c>
      <c r="J507">
        <v>-2.1403943276209501</v>
      </c>
      <c r="K507">
        <v>255.07248294193599</v>
      </c>
      <c r="L507">
        <v>234.09356176680299</v>
      </c>
      <c r="M507">
        <v>40.948942443009599</v>
      </c>
      <c r="N507">
        <v>0.40480299567518402</v>
      </c>
      <c r="O507">
        <v>62.969247083775102</v>
      </c>
      <c r="P507">
        <v>83.463035019455205</v>
      </c>
      <c r="Q507">
        <v>8.7751926130877997E-2</v>
      </c>
    </row>
    <row r="508" spans="1:17" hidden="1" x14ac:dyDescent="0.3">
      <c r="A508" t="s">
        <v>1136</v>
      </c>
      <c r="B508" t="s">
        <v>1137</v>
      </c>
      <c r="C508" t="s">
        <v>3160</v>
      </c>
      <c r="D508" t="s">
        <v>51</v>
      </c>
      <c r="E508">
        <v>11100.184038449999</v>
      </c>
      <c r="F508">
        <v>4823.8</v>
      </c>
      <c r="G508">
        <v>-27.973413210552401</v>
      </c>
      <c r="H508">
        <v>-3.4137171458404101</v>
      </c>
      <c r="I508">
        <v>-14.619639007475801</v>
      </c>
      <c r="J508">
        <v>-3.1635687533172399</v>
      </c>
      <c r="M508">
        <v>34.007025557830303</v>
      </c>
      <c r="O508">
        <v>11.4266760645134</v>
      </c>
      <c r="P508">
        <v>14.537403093872699</v>
      </c>
    </row>
    <row r="509" spans="1:17" hidden="1" x14ac:dyDescent="0.3">
      <c r="A509" t="s">
        <v>1138</v>
      </c>
      <c r="B509" t="s">
        <v>1139</v>
      </c>
      <c r="C509" t="s">
        <v>3160</v>
      </c>
      <c r="D509" t="s">
        <v>117</v>
      </c>
      <c r="E509">
        <v>11092.8815188399</v>
      </c>
      <c r="F509">
        <v>664.8</v>
      </c>
      <c r="G509">
        <v>12.354230573184299</v>
      </c>
      <c r="H509">
        <v>-2.08101550617139</v>
      </c>
      <c r="I509">
        <v>-4.0285260527738398</v>
      </c>
      <c r="J509">
        <v>-1.04151126190078</v>
      </c>
      <c r="K509">
        <v>693.74757789082696</v>
      </c>
      <c r="L509">
        <v>648.00262796945105</v>
      </c>
      <c r="M509">
        <v>40.783842823624298</v>
      </c>
      <c r="N509">
        <v>0.73007459995408797</v>
      </c>
      <c r="O509">
        <v>24.8495788206979</v>
      </c>
      <c r="P509">
        <v>66.199999999999903</v>
      </c>
      <c r="Q509">
        <v>0.106791125360578</v>
      </c>
    </row>
    <row r="510" spans="1:17" x14ac:dyDescent="0.3">
      <c r="A510" t="s">
        <v>1140</v>
      </c>
      <c r="B510" t="s">
        <v>1141</v>
      </c>
      <c r="C510" t="s">
        <v>3163</v>
      </c>
      <c r="D510" t="s">
        <v>1142</v>
      </c>
      <c r="E510">
        <v>11056.83619412</v>
      </c>
      <c r="F510">
        <v>1871.15</v>
      </c>
      <c r="G510">
        <v>245.61299409359401</v>
      </c>
      <c r="H510">
        <v>29.969321706466602</v>
      </c>
      <c r="I510">
        <v>86.690912847258403</v>
      </c>
      <c r="J510">
        <v>15.874491888157801</v>
      </c>
      <c r="K510">
        <v>1458.6928655498</v>
      </c>
      <c r="L510">
        <v>1109.72631249336</v>
      </c>
      <c r="M510">
        <v>85.537262536666205</v>
      </c>
      <c r="N510">
        <v>1.2515707598724499</v>
      </c>
      <c r="O510">
        <v>1.84378590706251</v>
      </c>
      <c r="P510">
        <v>325.21304397227499</v>
      </c>
      <c r="Q510">
        <v>0.202116231656222</v>
      </c>
    </row>
    <row r="511" spans="1:17" x14ac:dyDescent="0.3">
      <c r="A511" t="s">
        <v>1143</v>
      </c>
      <c r="B511" t="s">
        <v>1144</v>
      </c>
      <c r="C511" t="s">
        <v>3150</v>
      </c>
      <c r="D511" t="s">
        <v>209</v>
      </c>
      <c r="E511">
        <v>10997.95878723</v>
      </c>
      <c r="F511">
        <v>281.25</v>
      </c>
      <c r="G511">
        <v>39.875360678701597</v>
      </c>
      <c r="H511">
        <v>15.822925468568</v>
      </c>
      <c r="I511">
        <v>31.4587352489552</v>
      </c>
      <c r="J511">
        <v>-4.6950875246482999</v>
      </c>
      <c r="K511">
        <v>263.967304350701</v>
      </c>
      <c r="L511">
        <v>221.01771293527401</v>
      </c>
      <c r="M511">
        <v>36.330093384002303</v>
      </c>
      <c r="N511">
        <v>0.315435276129302</v>
      </c>
      <c r="O511">
        <v>24.8</v>
      </c>
      <c r="P511">
        <v>94.704049844236707</v>
      </c>
      <c r="Q511">
        <v>0.103934798288039</v>
      </c>
    </row>
    <row r="512" spans="1:17" x14ac:dyDescent="0.3">
      <c r="A512" t="s">
        <v>1145</v>
      </c>
      <c r="B512" t="s">
        <v>1146</v>
      </c>
      <c r="C512" t="s">
        <v>3145</v>
      </c>
      <c r="D512" t="s">
        <v>412</v>
      </c>
      <c r="E512">
        <v>10933.900560144</v>
      </c>
      <c r="F512">
        <v>121.25</v>
      </c>
      <c r="G512">
        <v>51.960779952794198</v>
      </c>
      <c r="H512">
        <v>-4.8722419073085899</v>
      </c>
      <c r="I512">
        <v>54.709741691466</v>
      </c>
      <c r="J512">
        <v>0.26080727295533801</v>
      </c>
      <c r="K512">
        <v>114.582057495602</v>
      </c>
      <c r="L512">
        <v>87.097247931754694</v>
      </c>
      <c r="M512">
        <v>41.693981502130697</v>
      </c>
      <c r="N512">
        <v>0.51042036712246897</v>
      </c>
      <c r="O512">
        <v>20.024742268041201</v>
      </c>
      <c r="P512">
        <v>104.296545914069</v>
      </c>
      <c r="Q512">
        <v>0.112002813938129</v>
      </c>
    </row>
    <row r="513" spans="1:17" x14ac:dyDescent="0.3">
      <c r="A513" t="s">
        <v>1147</v>
      </c>
      <c r="B513" t="s">
        <v>1148</v>
      </c>
      <c r="C513" t="s">
        <v>3156</v>
      </c>
      <c r="D513" t="s">
        <v>1149</v>
      </c>
      <c r="E513">
        <v>10862.30767663</v>
      </c>
      <c r="F513">
        <v>753.95</v>
      </c>
      <c r="G513">
        <v>44.984759513940404</v>
      </c>
      <c r="H513">
        <v>-10.9260214987001</v>
      </c>
      <c r="I513">
        <v>7.4450277510597198</v>
      </c>
      <c r="J513">
        <v>0.83981025623011496</v>
      </c>
      <c r="K513">
        <v>751.23218495152196</v>
      </c>
      <c r="L513">
        <v>645.22197236461295</v>
      </c>
      <c r="M513">
        <v>36.206662016023301</v>
      </c>
      <c r="N513">
        <v>0.57823273601661296</v>
      </c>
      <c r="O513">
        <v>16.055441342264</v>
      </c>
      <c r="P513">
        <v>88.322717622080603</v>
      </c>
      <c r="Q513">
        <v>-5.1230812715154998E-2</v>
      </c>
    </row>
    <row r="514" spans="1:17" x14ac:dyDescent="0.3">
      <c r="A514" t="s">
        <v>1150</v>
      </c>
      <c r="B514" t="s">
        <v>1151</v>
      </c>
      <c r="C514" t="s">
        <v>3151</v>
      </c>
      <c r="D514" t="s">
        <v>409</v>
      </c>
      <c r="E514">
        <v>10855.303369605001</v>
      </c>
      <c r="F514">
        <v>399.85</v>
      </c>
      <c r="G514">
        <v>-3.3361992449761799</v>
      </c>
      <c r="H514">
        <v>-6.7843689443261201</v>
      </c>
      <c r="I514">
        <v>-14.3754507769198</v>
      </c>
      <c r="J514">
        <v>0.22732545323187101</v>
      </c>
      <c r="K514">
        <v>414.88897140077501</v>
      </c>
      <c r="L514">
        <v>403.52130422840003</v>
      </c>
      <c r="M514">
        <v>35.099220440074603</v>
      </c>
      <c r="N514">
        <v>0.56514877979372902</v>
      </c>
      <c r="O514">
        <v>38.539452294610399</v>
      </c>
      <c r="P514">
        <v>43.443946188340803</v>
      </c>
      <c r="Q514">
        <v>0.10106508593779</v>
      </c>
    </row>
    <row r="515" spans="1:17" hidden="1" x14ac:dyDescent="0.3">
      <c r="A515" t="s">
        <v>1152</v>
      </c>
      <c r="B515" t="s">
        <v>1153</v>
      </c>
      <c r="C515" t="s">
        <v>3160</v>
      </c>
      <c r="D515" t="s">
        <v>108</v>
      </c>
      <c r="E515">
        <v>10832.264757575</v>
      </c>
      <c r="F515">
        <v>819.4</v>
      </c>
      <c r="G515">
        <v>157.50876935640699</v>
      </c>
      <c r="H515">
        <v>2.7030907887617701</v>
      </c>
      <c r="I515">
        <v>-20.249504234887802</v>
      </c>
      <c r="J515">
        <v>3.5268100487563299</v>
      </c>
      <c r="K515">
        <v>857.94864710330205</v>
      </c>
      <c r="L515">
        <v>790.18338183408298</v>
      </c>
      <c r="M515">
        <v>51.663038782778003</v>
      </c>
      <c r="N515">
        <v>0.64475913340786195</v>
      </c>
      <c r="O515">
        <v>36.4412985111056</v>
      </c>
      <c r="P515">
        <v>216.37065637065601</v>
      </c>
      <c r="Q515">
        <v>0.29391691709603102</v>
      </c>
    </row>
    <row r="516" spans="1:17" hidden="1" x14ac:dyDescent="0.3">
      <c r="A516" t="s">
        <v>1154</v>
      </c>
      <c r="B516" t="s">
        <v>1155</v>
      </c>
      <c r="C516" t="s">
        <v>3160</v>
      </c>
      <c r="D516" t="s">
        <v>745</v>
      </c>
      <c r="E516">
        <v>10739.054693185</v>
      </c>
      <c r="F516">
        <v>116.58</v>
      </c>
      <c r="G516">
        <v>26.804872871096599</v>
      </c>
      <c r="H516">
        <v>1.17872671464893</v>
      </c>
      <c r="I516">
        <v>1.15436472026109</v>
      </c>
      <c r="J516">
        <v>0.50208982553890502</v>
      </c>
      <c r="K516">
        <v>116.526432972563</v>
      </c>
      <c r="L516">
        <v>106.703126135999</v>
      </c>
      <c r="M516">
        <v>54.041415573722702</v>
      </c>
      <c r="N516">
        <v>0.59729999774547404</v>
      </c>
      <c r="O516">
        <v>6.3647280837193199</v>
      </c>
      <c r="P516">
        <v>62.935010482180203</v>
      </c>
      <c r="Q516">
        <v>2.1133606920337E-2</v>
      </c>
    </row>
    <row r="517" spans="1:17" x14ac:dyDescent="0.3">
      <c r="A517" t="s">
        <v>1156</v>
      </c>
      <c r="B517" t="s">
        <v>1157</v>
      </c>
      <c r="C517" t="s">
        <v>3145</v>
      </c>
      <c r="D517" t="s">
        <v>594</v>
      </c>
      <c r="E517">
        <v>10708.13243829</v>
      </c>
      <c r="F517">
        <v>1171</v>
      </c>
      <c r="G517">
        <v>-3.6081452484376002</v>
      </c>
      <c r="H517">
        <v>4.2802455924854996</v>
      </c>
      <c r="I517">
        <v>19.877624419719002</v>
      </c>
      <c r="J517">
        <v>-2.78996405530363</v>
      </c>
      <c r="K517">
        <v>1167.4158942530401</v>
      </c>
      <c r="L517">
        <v>1024.98875592798</v>
      </c>
      <c r="M517">
        <v>42.5958280272229</v>
      </c>
      <c r="N517">
        <v>1.2535149510045001</v>
      </c>
      <c r="O517">
        <v>18.129803586678001</v>
      </c>
      <c r="P517">
        <v>50.775767720337299</v>
      </c>
      <c r="Q517">
        <v>6.4353370087110007E-2</v>
      </c>
    </row>
    <row r="518" spans="1:17" x14ac:dyDescent="0.3">
      <c r="A518" t="s">
        <v>1158</v>
      </c>
      <c r="B518" t="s">
        <v>1159</v>
      </c>
      <c r="C518" t="s">
        <v>3145</v>
      </c>
      <c r="D518" t="s">
        <v>24</v>
      </c>
      <c r="E518">
        <v>10693.582898192901</v>
      </c>
      <c r="F518">
        <v>96.42</v>
      </c>
      <c r="G518">
        <v>-40.945032062002703</v>
      </c>
      <c r="H518">
        <v>-4.3371531136772399</v>
      </c>
      <c r="I518">
        <v>-39.475397852381903</v>
      </c>
      <c r="J518">
        <v>-1.7640068197824901</v>
      </c>
      <c r="K518">
        <v>105.360158317151</v>
      </c>
      <c r="L518">
        <v>112.21982480947599</v>
      </c>
      <c r="M518">
        <v>24.8151363502561</v>
      </c>
      <c r="N518">
        <v>0.50608699228573695</v>
      </c>
      <c r="O518">
        <v>58.162207010993498</v>
      </c>
      <c r="P518">
        <v>1.9238900634249401</v>
      </c>
      <c r="Q518">
        <v>9.9157828185420002E-2</v>
      </c>
    </row>
    <row r="519" spans="1:17" x14ac:dyDescent="0.3">
      <c r="A519" t="s">
        <v>1160</v>
      </c>
      <c r="B519" t="s">
        <v>1161</v>
      </c>
      <c r="C519" t="s">
        <v>3145</v>
      </c>
      <c r="D519" t="s">
        <v>222</v>
      </c>
      <c r="E519">
        <v>10658.7005322</v>
      </c>
      <c r="F519">
        <v>2696.75</v>
      </c>
      <c r="G519">
        <v>73.4926322542766</v>
      </c>
      <c r="H519">
        <v>12.905312492282199</v>
      </c>
      <c r="I519">
        <v>81.016521993365501</v>
      </c>
      <c r="J519">
        <v>-0.83378544427374901</v>
      </c>
      <c r="K519">
        <v>2421.79549264754</v>
      </c>
      <c r="L519">
        <v>1913.8629179817599</v>
      </c>
      <c r="M519">
        <v>53.554631376007201</v>
      </c>
      <c r="N519">
        <v>0.40962468606534103</v>
      </c>
      <c r="O519">
        <v>5.5733753592286996</v>
      </c>
      <c r="P519">
        <v>146.605093502811</v>
      </c>
      <c r="Q519">
        <v>0.17952479249418901</v>
      </c>
    </row>
    <row r="520" spans="1:17" hidden="1" x14ac:dyDescent="0.3">
      <c r="A520" t="s">
        <v>1162</v>
      </c>
      <c r="B520" t="s">
        <v>1163</v>
      </c>
      <c r="C520" t="s">
        <v>3160</v>
      </c>
      <c r="D520" t="s">
        <v>745</v>
      </c>
      <c r="E520">
        <v>10625.948094249999</v>
      </c>
      <c r="F520">
        <v>534.30999999999995</v>
      </c>
      <c r="G520">
        <v>-8.7836721187210998</v>
      </c>
      <c r="H520">
        <v>0.67489201820647504</v>
      </c>
      <c r="I520">
        <v>-1.69823537920665</v>
      </c>
      <c r="J520">
        <v>0.39220280779229399</v>
      </c>
      <c r="K520">
        <v>531.44826963002299</v>
      </c>
      <c r="L520">
        <v>507.61258667133598</v>
      </c>
      <c r="M520">
        <v>77.9215973242584</v>
      </c>
      <c r="N520">
        <v>1.38970183327323</v>
      </c>
      <c r="O520">
        <v>4.5797383541389802</v>
      </c>
      <c r="P520">
        <v>24.2292490118576</v>
      </c>
      <c r="Q520">
        <v>-1.3416788414562999E-2</v>
      </c>
    </row>
    <row r="521" spans="1:17" hidden="1" x14ac:dyDescent="0.3">
      <c r="A521" t="s">
        <v>1164</v>
      </c>
      <c r="B521" t="s">
        <v>1165</v>
      </c>
      <c r="C521" t="s">
        <v>3160</v>
      </c>
      <c r="D521" t="s">
        <v>412</v>
      </c>
      <c r="E521">
        <v>10623.57518596</v>
      </c>
      <c r="F521">
        <v>9522.75</v>
      </c>
      <c r="G521">
        <v>18.3537092098343</v>
      </c>
      <c r="H521">
        <v>-2.9427086692327902</v>
      </c>
      <c r="I521">
        <v>3.66392404918003</v>
      </c>
      <c r="J521">
        <v>3.4243321287410202</v>
      </c>
      <c r="K521">
        <v>9339.5688320092795</v>
      </c>
      <c r="L521">
        <v>8616.8592292346693</v>
      </c>
      <c r="M521">
        <v>68.362261619446102</v>
      </c>
      <c r="N521">
        <v>0.60675801718319899</v>
      </c>
      <c r="O521">
        <v>20.751883647055699</v>
      </c>
      <c r="P521">
        <v>50.0590923416325</v>
      </c>
      <c r="Q521">
        <v>0.165407679651108</v>
      </c>
    </row>
    <row r="522" spans="1:17" hidden="1" x14ac:dyDescent="0.3">
      <c r="A522" t="s">
        <v>1166</v>
      </c>
      <c r="B522" t="s">
        <v>1167</v>
      </c>
      <c r="C522" t="s">
        <v>3160</v>
      </c>
      <c r="D522" t="s">
        <v>222</v>
      </c>
      <c r="E522">
        <v>10586.702394559999</v>
      </c>
      <c r="F522">
        <v>9376.6</v>
      </c>
      <c r="G522">
        <v>71.472608539966004</v>
      </c>
      <c r="H522">
        <v>24.011447496059301</v>
      </c>
      <c r="I522">
        <v>25.547851325921901</v>
      </c>
      <c r="J522">
        <v>8.8516585194100301</v>
      </c>
      <c r="K522">
        <v>8178.2693572542603</v>
      </c>
      <c r="L522">
        <v>6943.4017822405003</v>
      </c>
      <c r="M522">
        <v>71.346951133869496</v>
      </c>
      <c r="N522">
        <v>0.98834322208547798</v>
      </c>
      <c r="O522">
        <v>4.7501226457351304</v>
      </c>
      <c r="P522">
        <v>112.621315192743</v>
      </c>
      <c r="Q522">
        <v>8.3287299389449995E-2</v>
      </c>
    </row>
    <row r="523" spans="1:17" hidden="1" x14ac:dyDescent="0.3">
      <c r="A523" t="s">
        <v>1168</v>
      </c>
      <c r="B523" t="s">
        <v>1169</v>
      </c>
      <c r="C523" t="s">
        <v>3160</v>
      </c>
      <c r="D523" t="s">
        <v>229</v>
      </c>
      <c r="E523">
        <v>10578.77813762</v>
      </c>
      <c r="F523">
        <v>13135.65</v>
      </c>
      <c r="G523">
        <v>38.877140853864901</v>
      </c>
      <c r="H523">
        <v>10.9058682689548</v>
      </c>
      <c r="I523">
        <v>22.066265803694701</v>
      </c>
      <c r="J523">
        <v>-7.4667813137037102</v>
      </c>
      <c r="K523">
        <v>12656.577825119701</v>
      </c>
      <c r="L523">
        <v>10802.573728433599</v>
      </c>
      <c r="M523">
        <v>42.720298553350297</v>
      </c>
      <c r="N523">
        <v>1.71005315050087</v>
      </c>
      <c r="O523">
        <v>14.040797372037099</v>
      </c>
      <c r="P523">
        <v>103.811481768813</v>
      </c>
      <c r="Q523">
        <v>0.15536688793173001</v>
      </c>
    </row>
    <row r="524" spans="1:17" hidden="1" x14ac:dyDescent="0.3">
      <c r="A524" t="s">
        <v>1170</v>
      </c>
      <c r="B524" t="s">
        <v>1171</v>
      </c>
      <c r="C524" t="s">
        <v>3160</v>
      </c>
      <c r="D524" t="s">
        <v>609</v>
      </c>
      <c r="E524">
        <v>10563.548721499999</v>
      </c>
      <c r="F524">
        <v>130.65</v>
      </c>
      <c r="G524">
        <v>426.78489461135803</v>
      </c>
      <c r="H524">
        <v>-32.540411127339802</v>
      </c>
      <c r="I524">
        <v>440.13866881443499</v>
      </c>
      <c r="J524">
        <v>-18.0588961927409</v>
      </c>
      <c r="K524">
        <v>127.264659359032</v>
      </c>
      <c r="M524">
        <v>14.8021224523277</v>
      </c>
      <c r="O524">
        <v>104.74550325296499</v>
      </c>
      <c r="P524">
        <v>480.666666666666</v>
      </c>
    </row>
    <row r="525" spans="1:17" x14ac:dyDescent="0.3">
      <c r="A525" t="s">
        <v>1172</v>
      </c>
      <c r="B525" t="s">
        <v>1173</v>
      </c>
      <c r="C525" t="s">
        <v>3148</v>
      </c>
      <c r="D525" t="s">
        <v>48</v>
      </c>
      <c r="E525">
        <v>10556.841892058999</v>
      </c>
      <c r="F525">
        <v>187.49</v>
      </c>
      <c r="G525">
        <v>12.836839713489899</v>
      </c>
      <c r="H525">
        <v>-10.3584707804837</v>
      </c>
      <c r="I525">
        <v>-22.637642867516799</v>
      </c>
      <c r="J525">
        <v>-6.0875560635934098</v>
      </c>
      <c r="K525">
        <v>213.362454050492</v>
      </c>
      <c r="L525">
        <v>214.09706531883899</v>
      </c>
      <c r="M525">
        <v>26.713014497725698</v>
      </c>
      <c r="N525">
        <v>0.78663963371671997</v>
      </c>
      <c r="O525">
        <v>62.088644727718801</v>
      </c>
      <c r="P525">
        <v>61.004723057105998</v>
      </c>
      <c r="Q525">
        <v>0.101084514489479</v>
      </c>
    </row>
    <row r="526" spans="1:17" x14ac:dyDescent="0.3">
      <c r="A526" t="s">
        <v>1174</v>
      </c>
      <c r="B526" t="s">
        <v>1175</v>
      </c>
      <c r="C526" t="s">
        <v>3155</v>
      </c>
      <c r="D526" t="s">
        <v>89</v>
      </c>
      <c r="E526">
        <v>10545.381744639901</v>
      </c>
      <c r="F526">
        <v>1380.95</v>
      </c>
      <c r="G526">
        <v>76.807528324816801</v>
      </c>
      <c r="H526">
        <v>7.00928305447838</v>
      </c>
      <c r="I526">
        <v>30.622807221539901</v>
      </c>
      <c r="J526">
        <v>-4.0697940330695097</v>
      </c>
      <c r="K526">
        <v>1270.8015701372699</v>
      </c>
      <c r="L526">
        <v>992.78497152999</v>
      </c>
      <c r="M526">
        <v>41.151507189553101</v>
      </c>
      <c r="N526">
        <v>1.02953535975099</v>
      </c>
      <c r="O526">
        <v>11.8070893225677</v>
      </c>
      <c r="P526">
        <v>137.27663230240501</v>
      </c>
    </row>
    <row r="527" spans="1:17" hidden="1" x14ac:dyDescent="0.3">
      <c r="A527" t="s">
        <v>1176</v>
      </c>
      <c r="B527" t="s">
        <v>1177</v>
      </c>
      <c r="C527" t="s">
        <v>3160</v>
      </c>
      <c r="D527" t="s">
        <v>448</v>
      </c>
      <c r="E527">
        <v>10536.08865184</v>
      </c>
      <c r="F527">
        <v>2961.35</v>
      </c>
      <c r="G527">
        <v>-16.824586284237999</v>
      </c>
      <c r="H527">
        <v>-8.4213763232562808</v>
      </c>
      <c r="I527">
        <v>0.476111498556544</v>
      </c>
      <c r="J527">
        <v>0.16290775674986699</v>
      </c>
      <c r="K527">
        <v>2965.3234998507201</v>
      </c>
      <c r="L527">
        <v>2793.5389762384102</v>
      </c>
      <c r="M527">
        <v>48.403970670697603</v>
      </c>
      <c r="N527">
        <v>0.67668553866062697</v>
      </c>
      <c r="O527">
        <v>13.7994495753625</v>
      </c>
      <c r="P527">
        <v>31.7912772585669</v>
      </c>
      <c r="Q527">
        <v>-6.0142306018698001E-2</v>
      </c>
    </row>
    <row r="528" spans="1:17" x14ac:dyDescent="0.3">
      <c r="A528" t="s">
        <v>1178</v>
      </c>
      <c r="B528" t="s">
        <v>1179</v>
      </c>
      <c r="C528" t="s">
        <v>3154</v>
      </c>
      <c r="D528" t="s">
        <v>1180</v>
      </c>
      <c r="E528">
        <v>10531.288904999999</v>
      </c>
      <c r="F528">
        <v>1146.75</v>
      </c>
      <c r="G528">
        <v>-4.3468733016028498</v>
      </c>
      <c r="H528">
        <v>2.26579174577263</v>
      </c>
      <c r="I528">
        <v>-25.302138150783399</v>
      </c>
      <c r="J528">
        <v>-0.57797587637119996</v>
      </c>
      <c r="K528">
        <v>1181.6699296275799</v>
      </c>
      <c r="L528">
        <v>1185.8170165066299</v>
      </c>
      <c r="M528">
        <v>50.031819465347702</v>
      </c>
      <c r="N528">
        <v>0.70457905427275802</v>
      </c>
      <c r="O528">
        <v>31.406147809025502</v>
      </c>
      <c r="P528">
        <v>43.066558542823202</v>
      </c>
    </row>
    <row r="529" spans="1:17" x14ac:dyDescent="0.3">
      <c r="A529" t="s">
        <v>1181</v>
      </c>
      <c r="B529" t="s">
        <v>1182</v>
      </c>
      <c r="C529" t="s">
        <v>3162</v>
      </c>
      <c r="D529" t="s">
        <v>1183</v>
      </c>
      <c r="E529">
        <v>10515.3790212</v>
      </c>
      <c r="F529">
        <v>536.79999999999995</v>
      </c>
      <c r="G529">
        <v>27.617251131542499</v>
      </c>
      <c r="H529">
        <v>6.7736856454188601</v>
      </c>
      <c r="I529">
        <v>13.0151202978205</v>
      </c>
      <c r="J529">
        <v>-9.43907967214707</v>
      </c>
      <c r="K529">
        <v>552.49561876144298</v>
      </c>
      <c r="L529">
        <v>483.272973211497</v>
      </c>
      <c r="M529">
        <v>39.436600657834902</v>
      </c>
      <c r="N529">
        <v>1.3359782830315701</v>
      </c>
      <c r="O529">
        <v>28.334575260804701</v>
      </c>
      <c r="P529">
        <v>73.385012919896596</v>
      </c>
      <c r="Q529">
        <v>2.4046134005518E-2</v>
      </c>
    </row>
    <row r="530" spans="1:17" x14ac:dyDescent="0.3">
      <c r="A530" t="s">
        <v>1184</v>
      </c>
      <c r="B530" t="s">
        <v>1185</v>
      </c>
      <c r="C530" t="s">
        <v>3154</v>
      </c>
      <c r="D530" t="s">
        <v>1186</v>
      </c>
      <c r="E530">
        <v>10442.6111697</v>
      </c>
      <c r="F530">
        <v>1124.3499999999999</v>
      </c>
      <c r="G530">
        <v>-17.272568217672902</v>
      </c>
      <c r="H530">
        <v>-7.4473571953098903</v>
      </c>
      <c r="I530">
        <v>7.1927963667049202</v>
      </c>
      <c r="J530">
        <v>-2.3046645595990398</v>
      </c>
      <c r="K530">
        <v>1174.8220507727101</v>
      </c>
      <c r="L530">
        <v>1074.8272315072099</v>
      </c>
      <c r="M530">
        <v>14.2961107753374</v>
      </c>
      <c r="N530">
        <v>0.72147828433135996</v>
      </c>
      <c r="O530">
        <v>15.6179125717081</v>
      </c>
      <c r="P530">
        <v>38.262420068863698</v>
      </c>
    </row>
    <row r="531" spans="1:17" x14ac:dyDescent="0.3">
      <c r="A531" t="s">
        <v>1187</v>
      </c>
      <c r="B531" t="s">
        <v>1188</v>
      </c>
      <c r="C531" t="s">
        <v>3148</v>
      </c>
      <c r="D531" t="s">
        <v>929</v>
      </c>
      <c r="E531">
        <v>10433.837469</v>
      </c>
      <c r="F531">
        <v>1439.7</v>
      </c>
      <c r="G531">
        <v>70.857627267845203</v>
      </c>
      <c r="H531">
        <v>3.2681817411833198</v>
      </c>
      <c r="I531">
        <v>32.990317931265402</v>
      </c>
      <c r="J531">
        <v>6.6261882339989597</v>
      </c>
      <c r="K531">
        <v>1370.76136899213</v>
      </c>
      <c r="L531">
        <v>1186.1330251949601</v>
      </c>
      <c r="M531">
        <v>61.434007461106702</v>
      </c>
      <c r="N531">
        <v>0.69071577233098602</v>
      </c>
      <c r="O531">
        <v>10.5264985760922</v>
      </c>
      <c r="P531">
        <v>119.46646341463401</v>
      </c>
      <c r="Q531">
        <v>7.6984878602192996E-2</v>
      </c>
    </row>
    <row r="532" spans="1:17" x14ac:dyDescent="0.3">
      <c r="A532" t="s">
        <v>1189</v>
      </c>
      <c r="B532" t="s">
        <v>1190</v>
      </c>
      <c r="C532" t="s">
        <v>3154</v>
      </c>
      <c r="D532" t="s">
        <v>370</v>
      </c>
      <c r="E532">
        <v>10294.63707909</v>
      </c>
      <c r="F532">
        <v>454.2</v>
      </c>
      <c r="G532">
        <v>162.307819149788</v>
      </c>
      <c r="H532">
        <v>4.2247655891715201</v>
      </c>
      <c r="I532">
        <v>61.6644501034827</v>
      </c>
      <c r="J532">
        <v>18.4258265652783</v>
      </c>
      <c r="K532">
        <v>393.725266772917</v>
      </c>
      <c r="L532">
        <v>307.58071162855998</v>
      </c>
      <c r="M532">
        <v>73.233963857294697</v>
      </c>
      <c r="N532">
        <v>0.92064755473923099</v>
      </c>
      <c r="O532">
        <v>4.3593130779392402</v>
      </c>
      <c r="P532">
        <v>218.40168243953701</v>
      </c>
      <c r="Q532">
        <v>0.18902345752852101</v>
      </c>
    </row>
    <row r="533" spans="1:17" x14ac:dyDescent="0.3">
      <c r="A533" t="s">
        <v>1191</v>
      </c>
      <c r="B533" t="s">
        <v>1192</v>
      </c>
      <c r="C533" t="s">
        <v>3149</v>
      </c>
      <c r="D533" t="s">
        <v>275</v>
      </c>
      <c r="E533">
        <v>10276.08100645</v>
      </c>
      <c r="F533">
        <v>995.8</v>
      </c>
      <c r="G533">
        <v>43.2075498168781</v>
      </c>
      <c r="H533">
        <v>12.6359475930365</v>
      </c>
      <c r="I533">
        <v>34.2371936263851</v>
      </c>
      <c r="J533">
        <v>1.6083336512089299</v>
      </c>
      <c r="K533">
        <v>924.39254107757097</v>
      </c>
      <c r="L533">
        <v>779.521236831029</v>
      </c>
      <c r="M533">
        <v>53.621808386228103</v>
      </c>
      <c r="N533">
        <v>1.20776327027067</v>
      </c>
      <c r="O533">
        <v>11.2321751355693</v>
      </c>
      <c r="P533">
        <v>85.541270728526101</v>
      </c>
      <c r="Q533">
        <v>5.3111054098924998E-2</v>
      </c>
    </row>
    <row r="534" spans="1:17" x14ac:dyDescent="0.3">
      <c r="A534" t="s">
        <v>1193</v>
      </c>
      <c r="B534" t="s">
        <v>1194</v>
      </c>
      <c r="C534" t="s">
        <v>3145</v>
      </c>
      <c r="D534" t="s">
        <v>594</v>
      </c>
      <c r="E534">
        <v>10273.976989445</v>
      </c>
      <c r="F534">
        <v>144.12</v>
      </c>
      <c r="G534">
        <v>-32.511223880660097</v>
      </c>
      <c r="H534">
        <v>-12.2906380911738</v>
      </c>
      <c r="I534">
        <v>-26.7723130468882</v>
      </c>
      <c r="J534">
        <v>-7.8550001156511797</v>
      </c>
      <c r="K534">
        <v>159.04167061714</v>
      </c>
      <c r="L534">
        <v>163.168045261933</v>
      </c>
      <c r="M534">
        <v>19.5214345391284</v>
      </c>
      <c r="N534">
        <v>0.91762769748096296</v>
      </c>
      <c r="O534">
        <v>45.2243812636369</v>
      </c>
      <c r="P534">
        <v>9.4720850740600095</v>
      </c>
      <c r="Q534">
        <v>-3.9401519992907003E-2</v>
      </c>
    </row>
    <row r="535" spans="1:17" x14ac:dyDescent="0.3">
      <c r="A535" t="s">
        <v>1195</v>
      </c>
      <c r="B535" t="s">
        <v>1196</v>
      </c>
      <c r="C535" t="s">
        <v>3148</v>
      </c>
      <c r="D535" t="s">
        <v>48</v>
      </c>
      <c r="E535">
        <v>10222.65377382</v>
      </c>
      <c r="F535">
        <v>3178.85</v>
      </c>
      <c r="G535">
        <v>31.383864032482599</v>
      </c>
      <c r="H535">
        <v>-0.59180722586969303</v>
      </c>
      <c r="I535">
        <v>13.7402394024106</v>
      </c>
      <c r="J535">
        <v>5.7948793820992401</v>
      </c>
      <c r="K535">
        <v>3157.4490923133098</v>
      </c>
      <c r="L535">
        <v>2730.7570890813699</v>
      </c>
      <c r="M535">
        <v>52.197232607112497</v>
      </c>
      <c r="N535">
        <v>0.45903999732930401</v>
      </c>
      <c r="O535">
        <v>17.180741463107701</v>
      </c>
      <c r="P535">
        <v>88.938914396944995</v>
      </c>
      <c r="Q535">
        <v>0.20987806783424701</v>
      </c>
    </row>
    <row r="536" spans="1:17" hidden="1" x14ac:dyDescent="0.3">
      <c r="A536" t="s">
        <v>1197</v>
      </c>
      <c r="B536" t="s">
        <v>1198</v>
      </c>
      <c r="C536" t="s">
        <v>3160</v>
      </c>
      <c r="D536" t="s">
        <v>89</v>
      </c>
      <c r="E536">
        <v>10184.231849985001</v>
      </c>
      <c r="F536">
        <v>748.8</v>
      </c>
      <c r="G536">
        <v>-31.957522966507799</v>
      </c>
      <c r="H536">
        <v>-2.3384269990275501</v>
      </c>
      <c r="I536">
        <v>-18.603748763431199</v>
      </c>
      <c r="J536">
        <v>-2.9391034484343399E-2</v>
      </c>
      <c r="M536">
        <v>46.562492017362302</v>
      </c>
      <c r="O536">
        <v>13.247863247863201</v>
      </c>
      <c r="P536">
        <v>9.9398032594332602</v>
      </c>
    </row>
    <row r="537" spans="1:17" x14ac:dyDescent="0.3">
      <c r="A537" t="s">
        <v>1199</v>
      </c>
      <c r="B537" t="s">
        <v>1200</v>
      </c>
      <c r="C537" t="s">
        <v>3157</v>
      </c>
      <c r="D537" t="s">
        <v>120</v>
      </c>
      <c r="E537">
        <v>10157.211282079999</v>
      </c>
      <c r="F537">
        <v>1199.5999999999999</v>
      </c>
      <c r="G537">
        <v>31.889655935320199</v>
      </c>
      <c r="H537">
        <v>3.7268891044782699</v>
      </c>
      <c r="I537">
        <v>5.8544946825347504</v>
      </c>
      <c r="J537">
        <v>-5.4372133553660902</v>
      </c>
      <c r="K537">
        <v>1203.1227992602301</v>
      </c>
      <c r="L537">
        <v>1053.9436951339201</v>
      </c>
      <c r="M537">
        <v>43.903624657013196</v>
      </c>
      <c r="N537">
        <v>0.969691279505276</v>
      </c>
      <c r="O537">
        <v>16.2887629209736</v>
      </c>
      <c r="P537">
        <v>72.356321839080394</v>
      </c>
      <c r="Q537">
        <v>3.3388859601265003E-2</v>
      </c>
    </row>
    <row r="538" spans="1:17" x14ac:dyDescent="0.3">
      <c r="A538" t="s">
        <v>1201</v>
      </c>
      <c r="B538" t="s">
        <v>1202</v>
      </c>
      <c r="C538" t="s">
        <v>3156</v>
      </c>
      <c r="D538" t="s">
        <v>92</v>
      </c>
      <c r="E538">
        <v>10144.01963153</v>
      </c>
      <c r="F538">
        <v>209.29</v>
      </c>
      <c r="G538">
        <v>25.091898536262399</v>
      </c>
      <c r="H538">
        <v>-5.0961283802583601</v>
      </c>
      <c r="I538">
        <v>-10.4513982319436</v>
      </c>
      <c r="J538">
        <v>-0.24956217468123301</v>
      </c>
      <c r="K538">
        <v>218.89452510692499</v>
      </c>
      <c r="L538">
        <v>201.46476662767799</v>
      </c>
      <c r="M538">
        <v>35.702905259865602</v>
      </c>
      <c r="N538">
        <v>0.37165636331651603</v>
      </c>
      <c r="O538">
        <v>19.781164890821302</v>
      </c>
      <c r="P538">
        <v>80.034408602150506</v>
      </c>
      <c r="Q538">
        <v>6.6489206637104004E-2</v>
      </c>
    </row>
    <row r="539" spans="1:17" x14ac:dyDescent="0.3">
      <c r="A539" t="s">
        <v>1203</v>
      </c>
      <c r="B539" t="s">
        <v>1204</v>
      </c>
      <c r="C539" t="s">
        <v>3155</v>
      </c>
      <c r="D539" t="s">
        <v>303</v>
      </c>
      <c r="E539">
        <v>10096.56477288</v>
      </c>
      <c r="F539">
        <v>860.1</v>
      </c>
      <c r="G539">
        <v>-49.731261107349603</v>
      </c>
      <c r="H539">
        <v>-9.4674561439802698</v>
      </c>
      <c r="I539">
        <v>-21.528325841877098</v>
      </c>
      <c r="J539">
        <v>-3.8372572779073999</v>
      </c>
      <c r="K539">
        <v>952.97009730419495</v>
      </c>
      <c r="L539">
        <v>985.06605361438301</v>
      </c>
      <c r="M539">
        <v>19.6701364331863</v>
      </c>
      <c r="N539">
        <v>0.62266958052655297</v>
      </c>
      <c r="O539">
        <v>33.124055342402002</v>
      </c>
      <c r="P539">
        <v>4.8710601719197797</v>
      </c>
      <c r="Q539">
        <v>-5.8161939307521997E-2</v>
      </c>
    </row>
    <row r="540" spans="1:17" x14ac:dyDescent="0.3">
      <c r="A540" t="s">
        <v>1205</v>
      </c>
      <c r="B540" t="s">
        <v>1206</v>
      </c>
      <c r="C540" t="s">
        <v>3155</v>
      </c>
      <c r="D540" t="s">
        <v>763</v>
      </c>
      <c r="E540">
        <v>10081.934540325001</v>
      </c>
      <c r="F540">
        <v>7769.6</v>
      </c>
      <c r="G540">
        <v>-41.241380926345002</v>
      </c>
      <c r="H540">
        <v>-4.5902477220676303</v>
      </c>
      <c r="I540">
        <v>-3.41898360989441</v>
      </c>
      <c r="J540">
        <v>-1.2659609568967201</v>
      </c>
      <c r="K540">
        <v>8432.8607629377693</v>
      </c>
      <c r="L540">
        <v>8235.7153686359707</v>
      </c>
      <c r="M540">
        <v>35.483160150031502</v>
      </c>
      <c r="N540">
        <v>0.44594352890801298</v>
      </c>
      <c r="O540">
        <v>38.873944604612802</v>
      </c>
      <c r="P540">
        <v>17.878383298944001</v>
      </c>
      <c r="Q540">
        <v>2.9235223764624001E-2</v>
      </c>
    </row>
    <row r="541" spans="1:17" x14ac:dyDescent="0.3">
      <c r="A541" t="s">
        <v>1207</v>
      </c>
      <c r="B541" t="s">
        <v>1208</v>
      </c>
      <c r="C541" t="s">
        <v>3148</v>
      </c>
      <c r="D541" t="s">
        <v>48</v>
      </c>
      <c r="E541">
        <v>9998.8963267199997</v>
      </c>
      <c r="F541">
        <v>583.65</v>
      </c>
      <c r="G541">
        <v>137.74697904781601</v>
      </c>
      <c r="H541">
        <v>21.690839898346098</v>
      </c>
      <c r="I541">
        <v>52.439404095846797</v>
      </c>
      <c r="J541">
        <v>-1.3305711159870499</v>
      </c>
      <c r="K541">
        <v>549.50270095955398</v>
      </c>
      <c r="L541">
        <v>440.87719290382603</v>
      </c>
      <c r="M541">
        <v>49.170281817387902</v>
      </c>
      <c r="N541">
        <v>1.19266462038858</v>
      </c>
      <c r="O541">
        <v>18.9582797909706</v>
      </c>
      <c r="P541">
        <v>210.45212765957399</v>
      </c>
      <c r="Q541">
        <v>0.213204627596876</v>
      </c>
    </row>
    <row r="542" spans="1:17" x14ac:dyDescent="0.3">
      <c r="A542" t="s">
        <v>1209</v>
      </c>
      <c r="B542" t="s">
        <v>1210</v>
      </c>
      <c r="C542" t="s">
        <v>3144</v>
      </c>
      <c r="D542" t="s">
        <v>21</v>
      </c>
      <c r="E542">
        <v>9984.7139476399898</v>
      </c>
      <c r="F542">
        <v>486.45</v>
      </c>
      <c r="G542">
        <v>-13.6395171632717</v>
      </c>
      <c r="H542">
        <v>0.56909625122468999</v>
      </c>
      <c r="I542">
        <v>-18.6936005744714</v>
      </c>
      <c r="J542">
        <v>4.0651618720167999</v>
      </c>
      <c r="K542">
        <v>480.91826587185</v>
      </c>
      <c r="L542">
        <v>480.59097786857302</v>
      </c>
      <c r="M542">
        <v>68.443699989838507</v>
      </c>
      <c r="N542">
        <v>0.96461919982160904</v>
      </c>
      <c r="O542">
        <v>18.203309692671301</v>
      </c>
      <c r="P542">
        <v>23.089574898785401</v>
      </c>
      <c r="Q542">
        <v>-8.0654638001412995E-2</v>
      </c>
    </row>
    <row r="543" spans="1:17" x14ac:dyDescent="0.3">
      <c r="A543" t="s">
        <v>1211</v>
      </c>
      <c r="B543" t="s">
        <v>1212</v>
      </c>
      <c r="C543" t="s">
        <v>3157</v>
      </c>
      <c r="D543" t="s">
        <v>286</v>
      </c>
      <c r="E543">
        <v>9960.8820293399895</v>
      </c>
      <c r="F543">
        <v>123.27</v>
      </c>
      <c r="G543">
        <v>-24.849484498807598</v>
      </c>
      <c r="H543">
        <v>-1.4721580979575899</v>
      </c>
      <c r="I543">
        <v>-21.241385116004601</v>
      </c>
      <c r="J543">
        <v>0.960807994585269</v>
      </c>
      <c r="K543">
        <v>127.79957563810601</v>
      </c>
      <c r="L543">
        <v>130.59709475135699</v>
      </c>
      <c r="M543">
        <v>58.698338132535</v>
      </c>
      <c r="N543">
        <v>0.66679917948559497</v>
      </c>
      <c r="O543">
        <v>28.1739271517806</v>
      </c>
      <c r="P543">
        <v>22.352357320099198</v>
      </c>
      <c r="Q543">
        <v>0.10634392201285001</v>
      </c>
    </row>
    <row r="544" spans="1:17" x14ac:dyDescent="0.3">
      <c r="A544" t="s">
        <v>1213</v>
      </c>
      <c r="B544" t="s">
        <v>1214</v>
      </c>
      <c r="C544" t="s">
        <v>3154</v>
      </c>
      <c r="D544" t="s">
        <v>229</v>
      </c>
      <c r="E544">
        <v>9920.5888622399998</v>
      </c>
      <c r="F544">
        <v>496.35</v>
      </c>
      <c r="G544">
        <v>16.2730701524785</v>
      </c>
      <c r="H544">
        <v>23.3395932120204</v>
      </c>
      <c r="I544">
        <v>-12.073200689876099</v>
      </c>
      <c r="J544">
        <v>5.2829697709720396</v>
      </c>
      <c r="K544">
        <v>455.43326964111401</v>
      </c>
      <c r="L544">
        <v>416.197425389432</v>
      </c>
      <c r="M544">
        <v>69.575953140570903</v>
      </c>
      <c r="N544">
        <v>0.96798891061607795</v>
      </c>
      <c r="O544">
        <v>10.526845975622001</v>
      </c>
      <c r="P544">
        <v>69.7619536219987</v>
      </c>
      <c r="Q544">
        <v>2.0424548385831999E-2</v>
      </c>
    </row>
    <row r="545" spans="1:17" x14ac:dyDescent="0.3">
      <c r="A545" t="s">
        <v>1215</v>
      </c>
      <c r="B545" t="s">
        <v>1216</v>
      </c>
      <c r="C545" t="s">
        <v>3151</v>
      </c>
      <c r="D545" t="s">
        <v>190</v>
      </c>
      <c r="E545">
        <v>9896.8942072000009</v>
      </c>
      <c r="F545">
        <v>2221.35</v>
      </c>
      <c r="G545">
        <v>74.925004944199799</v>
      </c>
      <c r="H545">
        <v>-1.3027445115267</v>
      </c>
      <c r="I545">
        <v>-3.7538159569336802</v>
      </c>
      <c r="J545">
        <v>4.5998883988118102</v>
      </c>
      <c r="K545">
        <v>2141.7233094999201</v>
      </c>
      <c r="L545">
        <v>1867.9495441449999</v>
      </c>
      <c r="M545">
        <v>59.313820803997601</v>
      </c>
      <c r="N545">
        <v>0.54334989438284298</v>
      </c>
      <c r="O545">
        <v>7.99738897517277</v>
      </c>
      <c r="P545">
        <v>134.09737590894699</v>
      </c>
      <c r="Q545">
        <v>0.16163050716052099</v>
      </c>
    </row>
    <row r="546" spans="1:17" hidden="1" x14ac:dyDescent="0.3">
      <c r="A546" t="s">
        <v>1217</v>
      </c>
      <c r="B546" t="s">
        <v>1218</v>
      </c>
      <c r="C546" t="s">
        <v>3160</v>
      </c>
      <c r="D546" t="s">
        <v>258</v>
      </c>
      <c r="E546">
        <v>9853.9956832000007</v>
      </c>
      <c r="F546">
        <v>6353.9</v>
      </c>
      <c r="G546">
        <v>-8.0380008435640704</v>
      </c>
      <c r="H546">
        <v>7.3523205705332799</v>
      </c>
      <c r="I546">
        <v>13.528296562002</v>
      </c>
      <c r="J546">
        <v>4.0221635735924499</v>
      </c>
      <c r="K546">
        <v>6185.4981005824102</v>
      </c>
      <c r="L546">
        <v>5805.8338074643498</v>
      </c>
      <c r="M546">
        <v>61.711421649620597</v>
      </c>
      <c r="N546">
        <v>0.80034147426454505</v>
      </c>
      <c r="O546">
        <v>10.1528195281638</v>
      </c>
      <c r="P546">
        <v>37.530303030303003</v>
      </c>
      <c r="Q546">
        <v>0.11305803865102899</v>
      </c>
    </row>
    <row r="547" spans="1:17" hidden="1" x14ac:dyDescent="0.3">
      <c r="A547" t="s">
        <v>1219</v>
      </c>
      <c r="B547" t="s">
        <v>1220</v>
      </c>
      <c r="C547" t="s">
        <v>3160</v>
      </c>
      <c r="D547" t="s">
        <v>1183</v>
      </c>
      <c r="E547">
        <v>9843.7031599999991</v>
      </c>
      <c r="F547">
        <v>780.75</v>
      </c>
      <c r="G547">
        <v>98.554736201576304</v>
      </c>
      <c r="H547">
        <v>14.940302178026</v>
      </c>
      <c r="I547">
        <v>56.844756077840401</v>
      </c>
      <c r="J547">
        <v>-6.0945561304261098</v>
      </c>
      <c r="K547">
        <v>710.29159082290698</v>
      </c>
      <c r="L547">
        <v>552.66072184804</v>
      </c>
      <c r="M547">
        <v>51.671442653354198</v>
      </c>
      <c r="N547">
        <v>1.32184789090418</v>
      </c>
      <c r="O547">
        <v>12.0909382004482</v>
      </c>
      <c r="P547">
        <v>143.94625839712501</v>
      </c>
      <c r="Q547">
        <v>0.18632702223990899</v>
      </c>
    </row>
    <row r="548" spans="1:17" x14ac:dyDescent="0.3">
      <c r="A548" t="s">
        <v>1221</v>
      </c>
      <c r="B548" t="s">
        <v>1222</v>
      </c>
      <c r="C548" t="s">
        <v>3146</v>
      </c>
      <c r="D548" t="s">
        <v>21</v>
      </c>
      <c r="E548">
        <v>9811.4770735099992</v>
      </c>
      <c r="F548">
        <v>1550.95</v>
      </c>
      <c r="G548">
        <v>-28.357204846559</v>
      </c>
      <c r="H548">
        <v>-4.3202596589897899</v>
      </c>
      <c r="I548">
        <v>-12.1325928436586</v>
      </c>
      <c r="J548">
        <v>-0.202537128731684</v>
      </c>
      <c r="K548">
        <v>1586.49840640907</v>
      </c>
      <c r="L548">
        <v>1581.62273380692</v>
      </c>
      <c r="M548">
        <v>46.920965856254099</v>
      </c>
      <c r="N548">
        <v>0.326451637096556</v>
      </c>
      <c r="O548">
        <v>25.2425932492988</v>
      </c>
      <c r="P548">
        <v>11.8971177085963</v>
      </c>
      <c r="Q548">
        <v>-6.2327849298544999E-2</v>
      </c>
    </row>
    <row r="549" spans="1:17" hidden="1" x14ac:dyDescent="0.3">
      <c r="A549" t="s">
        <v>1223</v>
      </c>
      <c r="B549" t="s">
        <v>1224</v>
      </c>
      <c r="C549" t="s">
        <v>3160</v>
      </c>
      <c r="E549">
        <v>9799.9040879999993</v>
      </c>
      <c r="F549">
        <v>919.45</v>
      </c>
      <c r="G549">
        <v>5851.8704219630399</v>
      </c>
      <c r="H549">
        <v>98.530569176213106</v>
      </c>
      <c r="I549">
        <v>389.30018569338</v>
      </c>
      <c r="J549">
        <v>10.418703973955401</v>
      </c>
      <c r="K549">
        <v>575.14922917532499</v>
      </c>
      <c r="L549">
        <v>278.33540062252098</v>
      </c>
      <c r="M549">
        <v>74.246954320696005</v>
      </c>
      <c r="N549">
        <v>3.2910334991564598</v>
      </c>
      <c r="O549">
        <v>16.330414921964199</v>
      </c>
      <c r="P549">
        <v>5878.2184655396604</v>
      </c>
    </row>
    <row r="550" spans="1:17" x14ac:dyDescent="0.3">
      <c r="A550" t="s">
        <v>1225</v>
      </c>
      <c r="B550" t="s">
        <v>1226</v>
      </c>
      <c r="C550" t="s">
        <v>3157</v>
      </c>
      <c r="D550" t="s">
        <v>909</v>
      </c>
      <c r="E550">
        <v>9776.6842363199994</v>
      </c>
      <c r="F550">
        <v>71.069999999999993</v>
      </c>
      <c r="G550">
        <v>1.7060104774365601</v>
      </c>
      <c r="H550">
        <v>-13.5509790969907</v>
      </c>
      <c r="I550">
        <v>-15.303547724056299</v>
      </c>
      <c r="J550">
        <v>-2.8372572779074101</v>
      </c>
      <c r="K550">
        <v>76.562469982816594</v>
      </c>
      <c r="L550">
        <v>74.656386938041607</v>
      </c>
      <c r="M550">
        <v>30.018670676312102</v>
      </c>
      <c r="N550">
        <v>0.41428571675583897</v>
      </c>
      <c r="O550">
        <v>33.459969044603902</v>
      </c>
      <c r="P550">
        <v>47.142857142857103</v>
      </c>
      <c r="Q550">
        <v>6.0566370964763999E-2</v>
      </c>
    </row>
    <row r="551" spans="1:17" hidden="1" x14ac:dyDescent="0.3">
      <c r="A551" t="s">
        <v>1227</v>
      </c>
      <c r="B551" t="s">
        <v>1228</v>
      </c>
      <c r="C551" t="s">
        <v>3160</v>
      </c>
      <c r="D551" t="s">
        <v>133</v>
      </c>
      <c r="E551">
        <v>9717.1900299270001</v>
      </c>
      <c r="F551">
        <v>291.75</v>
      </c>
      <c r="G551">
        <v>-5.70045446074616</v>
      </c>
      <c r="H551">
        <v>5.1878468863227498</v>
      </c>
      <c r="I551">
        <v>1.50280687935339</v>
      </c>
      <c r="J551">
        <v>1.55023953683819</v>
      </c>
      <c r="K551">
        <v>280.18858259573898</v>
      </c>
      <c r="L551">
        <v>266.79764656932701</v>
      </c>
      <c r="M551">
        <v>22.227502817667499</v>
      </c>
      <c r="N551">
        <v>0.98275234502146103</v>
      </c>
      <c r="O551">
        <v>0.73693230505569296</v>
      </c>
      <c r="P551">
        <v>25.700129254631602</v>
      </c>
    </row>
    <row r="552" spans="1:17" x14ac:dyDescent="0.3">
      <c r="A552" t="s">
        <v>1229</v>
      </c>
      <c r="B552" t="s">
        <v>1230</v>
      </c>
      <c r="C552" t="s">
        <v>3154</v>
      </c>
      <c r="D552" t="s">
        <v>258</v>
      </c>
      <c r="E552">
        <v>9681.4530099000003</v>
      </c>
      <c r="F552">
        <v>1436.2</v>
      </c>
      <c r="G552">
        <v>89.621881235412502</v>
      </c>
      <c r="H552">
        <v>13.471591849760999</v>
      </c>
      <c r="I552">
        <v>79.874863776260995</v>
      </c>
      <c r="J552">
        <v>14.7895070651778</v>
      </c>
      <c r="K552">
        <v>1324.8854389796099</v>
      </c>
      <c r="L552">
        <v>1101.4399965902201</v>
      </c>
      <c r="M552">
        <v>71.188622229891294</v>
      </c>
      <c r="N552">
        <v>1.4293124754136901</v>
      </c>
      <c r="O552">
        <v>8.0977579724272406</v>
      </c>
      <c r="P552">
        <v>165.44681637556599</v>
      </c>
    </row>
    <row r="553" spans="1:17" x14ac:dyDescent="0.3">
      <c r="A553" t="s">
        <v>1231</v>
      </c>
      <c r="B553" t="s">
        <v>1232</v>
      </c>
      <c r="C553" t="s">
        <v>3159</v>
      </c>
      <c r="D553" t="s">
        <v>395</v>
      </c>
      <c r="E553">
        <v>9661.1620072000005</v>
      </c>
      <c r="F553">
        <v>172.5</v>
      </c>
      <c r="G553">
        <v>-2.9133387465638001</v>
      </c>
      <c r="H553">
        <v>-4.0692285853753498</v>
      </c>
      <c r="I553">
        <v>11.240516366466199</v>
      </c>
      <c r="J553">
        <v>-3.6024043697555901</v>
      </c>
      <c r="K553">
        <v>185.491151519265</v>
      </c>
      <c r="L553">
        <v>172.27370556163601</v>
      </c>
      <c r="M553">
        <v>43.7781348225271</v>
      </c>
      <c r="N553">
        <v>0.54860282432009999</v>
      </c>
      <c r="O553">
        <v>42.028985507246297</v>
      </c>
      <c r="P553">
        <v>46.683673469387699</v>
      </c>
      <c r="Q553">
        <v>8.3375831509457002E-2</v>
      </c>
    </row>
    <row r="554" spans="1:17" x14ac:dyDescent="0.3">
      <c r="A554" t="s">
        <v>1233</v>
      </c>
      <c r="B554" t="s">
        <v>1234</v>
      </c>
      <c r="C554" t="s">
        <v>3158</v>
      </c>
      <c r="D554" t="s">
        <v>133</v>
      </c>
      <c r="E554">
        <v>9656.7352139199993</v>
      </c>
      <c r="F554">
        <v>420.65</v>
      </c>
      <c r="G554">
        <v>172.621394945059</v>
      </c>
      <c r="H554">
        <v>-8.4426476191717494</v>
      </c>
      <c r="I554">
        <v>5.7663178653071796</v>
      </c>
      <c r="J554">
        <v>4.5846537530766103</v>
      </c>
      <c r="K554">
        <v>423.32519308782202</v>
      </c>
      <c r="L554">
        <v>363.878056592468</v>
      </c>
      <c r="M554">
        <v>55.525082566601299</v>
      </c>
      <c r="N554">
        <v>0.88915346128346195</v>
      </c>
      <c r="O554">
        <v>35.409485320337502</v>
      </c>
      <c r="P554">
        <v>231.742902208201</v>
      </c>
      <c r="Q554">
        <v>0.11425275471148399</v>
      </c>
    </row>
    <row r="555" spans="1:17" x14ac:dyDescent="0.3">
      <c r="A555" t="s">
        <v>1235</v>
      </c>
      <c r="B555" t="s">
        <v>1236</v>
      </c>
      <c r="C555" t="s">
        <v>3151</v>
      </c>
      <c r="D555" t="s">
        <v>190</v>
      </c>
      <c r="E555">
        <v>9633.6178641349998</v>
      </c>
      <c r="F555">
        <v>1551.55</v>
      </c>
      <c r="G555">
        <v>44.367696094395299</v>
      </c>
      <c r="H555">
        <v>0.170895536500312</v>
      </c>
      <c r="I555">
        <v>32.9172367157053</v>
      </c>
      <c r="J555">
        <v>-1.39498899167452</v>
      </c>
      <c r="K555">
        <v>1534.7309578977799</v>
      </c>
      <c r="L555">
        <v>1272.83125210362</v>
      </c>
      <c r="M555">
        <v>39.153987892305601</v>
      </c>
      <c r="N555">
        <v>0.69436806365805204</v>
      </c>
      <c r="O555">
        <v>13.3253842931262</v>
      </c>
      <c r="P555">
        <v>89.0981109079829</v>
      </c>
      <c r="Q555">
        <v>8.9492564092615995E-2</v>
      </c>
    </row>
    <row r="556" spans="1:17" x14ac:dyDescent="0.3">
      <c r="A556" t="s">
        <v>1237</v>
      </c>
      <c r="B556" t="s">
        <v>1238</v>
      </c>
      <c r="C556" t="s">
        <v>3155</v>
      </c>
      <c r="D556" t="s">
        <v>1239</v>
      </c>
      <c r="E556">
        <v>9631.127899305</v>
      </c>
      <c r="F556">
        <v>888</v>
      </c>
      <c r="G556">
        <v>-46.6281405332563</v>
      </c>
      <c r="H556">
        <v>-2.3649386815771498</v>
      </c>
      <c r="I556">
        <v>-16.791463458368298</v>
      </c>
      <c r="J556">
        <v>-3.7693795641280499</v>
      </c>
      <c r="K556">
        <v>923.46797105156895</v>
      </c>
      <c r="L556">
        <v>983.54173824985196</v>
      </c>
      <c r="M556">
        <v>33.948919190930397</v>
      </c>
      <c r="N556">
        <v>0.53635853670349198</v>
      </c>
      <c r="O556">
        <v>46.058558558558502</v>
      </c>
      <c r="P556">
        <v>3.9812646370023401</v>
      </c>
      <c r="Q556">
        <v>-7.8328033555532001E-2</v>
      </c>
    </row>
    <row r="557" spans="1:17" x14ac:dyDescent="0.3">
      <c r="A557" t="s">
        <v>1240</v>
      </c>
      <c r="B557" t="s">
        <v>1241</v>
      </c>
      <c r="C557" t="s">
        <v>3158</v>
      </c>
      <c r="D557" t="s">
        <v>133</v>
      </c>
      <c r="E557">
        <v>9607.3012904219995</v>
      </c>
      <c r="F557">
        <v>177.71</v>
      </c>
      <c r="G557">
        <v>-18.416066655876499</v>
      </c>
      <c r="H557">
        <v>-3.9329381505581802</v>
      </c>
      <c r="I557">
        <v>-28.3301435993627</v>
      </c>
      <c r="J557">
        <v>-6.3645233106429098</v>
      </c>
      <c r="K557">
        <v>191.55854759871701</v>
      </c>
      <c r="L557">
        <v>195.61365515121801</v>
      </c>
      <c r="M557">
        <v>39.635140461936103</v>
      </c>
      <c r="N557">
        <v>1.3233715676591999</v>
      </c>
      <c r="O557">
        <v>60.317370997692798</v>
      </c>
      <c r="P557">
        <v>31.102914053854601</v>
      </c>
      <c r="Q557">
        <v>0.12063808544599799</v>
      </c>
    </row>
    <row r="558" spans="1:17" hidden="1" x14ac:dyDescent="0.3">
      <c r="A558" t="s">
        <v>1242</v>
      </c>
      <c r="B558" t="s">
        <v>1243</v>
      </c>
      <c r="C558" t="s">
        <v>3160</v>
      </c>
      <c r="D558" t="s">
        <v>133</v>
      </c>
      <c r="E558">
        <v>9602.3421487199994</v>
      </c>
      <c r="F558">
        <v>611.95000000000005</v>
      </c>
      <c r="G558">
        <v>89.850507916051598</v>
      </c>
      <c r="H558">
        <v>5.2272944049117296</v>
      </c>
      <c r="I558">
        <v>94.481573989740994</v>
      </c>
      <c r="J558">
        <v>-2.5030945382529799</v>
      </c>
      <c r="K558">
        <v>589.60096591086005</v>
      </c>
      <c r="L558">
        <v>444.25468914245403</v>
      </c>
      <c r="M558">
        <v>44.749802239306199</v>
      </c>
      <c r="N558">
        <v>0.60663086123140697</v>
      </c>
      <c r="O558">
        <v>14.1841653729879</v>
      </c>
      <c r="P558">
        <v>152.09062821833101</v>
      </c>
    </row>
    <row r="559" spans="1:17" hidden="1" x14ac:dyDescent="0.3">
      <c r="A559" t="s">
        <v>1244</v>
      </c>
      <c r="B559" t="s">
        <v>1245</v>
      </c>
      <c r="C559" t="s">
        <v>3160</v>
      </c>
      <c r="D559" t="s">
        <v>80</v>
      </c>
      <c r="E559">
        <v>9591.9028099999996</v>
      </c>
      <c r="F559">
        <v>146.96</v>
      </c>
      <c r="G559">
        <v>-17.480720071172598</v>
      </c>
      <c r="H559">
        <v>4.13321129843718</v>
      </c>
      <c r="I559">
        <v>-5.3391525322838502</v>
      </c>
      <c r="J559">
        <v>0.40033254129197698</v>
      </c>
      <c r="K559">
        <v>142.93396340004199</v>
      </c>
      <c r="L559">
        <v>138.40627150185</v>
      </c>
      <c r="M559">
        <v>19.599037825510401</v>
      </c>
      <c r="N559">
        <v>0.344676374233369</v>
      </c>
      <c r="O559">
        <v>3.5315732172019598</v>
      </c>
      <c r="P559">
        <v>16.634920634920601</v>
      </c>
      <c r="Q559">
        <v>-1.3388827299693999E-2</v>
      </c>
    </row>
    <row r="560" spans="1:17" hidden="1" x14ac:dyDescent="0.3">
      <c r="A560" t="s">
        <v>1246</v>
      </c>
      <c r="B560" t="s">
        <v>1247</v>
      </c>
      <c r="C560" t="s">
        <v>3160</v>
      </c>
      <c r="D560" t="s">
        <v>229</v>
      </c>
      <c r="E560">
        <v>9579.8068997399896</v>
      </c>
      <c r="F560">
        <v>1844.65</v>
      </c>
      <c r="G560">
        <v>2875.5233966186602</v>
      </c>
      <c r="H560">
        <v>26.8971816502712</v>
      </c>
      <c r="I560">
        <v>160.36820839764999</v>
      </c>
      <c r="J560">
        <v>21.151922614544599</v>
      </c>
      <c r="K560">
        <v>1446.7150117753699</v>
      </c>
      <c r="L560">
        <v>948.41661357406201</v>
      </c>
      <c r="M560">
        <v>86.434983709276096</v>
      </c>
      <c r="N560">
        <v>1.6099387056311001</v>
      </c>
      <c r="O560">
        <v>2.9978586723768701</v>
      </c>
    </row>
    <row r="561" spans="1:17" x14ac:dyDescent="0.3">
      <c r="A561" t="s">
        <v>1248</v>
      </c>
      <c r="B561" t="s">
        <v>1249</v>
      </c>
      <c r="C561" t="s">
        <v>609</v>
      </c>
      <c r="D561" t="s">
        <v>455</v>
      </c>
      <c r="E561">
        <v>9574.1007389200004</v>
      </c>
      <c r="F561">
        <v>360.25</v>
      </c>
      <c r="G561">
        <v>62.561238017509403</v>
      </c>
      <c r="H561">
        <v>-7.8608172358146504</v>
      </c>
      <c r="I561">
        <v>3.21540804581391</v>
      </c>
      <c r="J561">
        <v>3.1798106877724899</v>
      </c>
      <c r="K561">
        <v>377.03822594638802</v>
      </c>
      <c r="L561">
        <v>335.74464114207598</v>
      </c>
      <c r="M561">
        <v>50.615243373747198</v>
      </c>
      <c r="N561">
        <v>0.59266828204247002</v>
      </c>
      <c r="O561">
        <v>16.946564885496102</v>
      </c>
      <c r="P561">
        <v>120.269030877407</v>
      </c>
      <c r="Q561">
        <v>0.12658893159217899</v>
      </c>
    </row>
    <row r="562" spans="1:17" x14ac:dyDescent="0.3">
      <c r="A562" t="s">
        <v>1250</v>
      </c>
      <c r="B562" t="s">
        <v>1251</v>
      </c>
      <c r="C562" t="s">
        <v>3145</v>
      </c>
      <c r="D562" t="s">
        <v>529</v>
      </c>
      <c r="E562">
        <v>9570.1919999999991</v>
      </c>
      <c r="F562">
        <v>493.05</v>
      </c>
      <c r="G562">
        <v>100.680850172663</v>
      </c>
      <c r="H562">
        <v>5.2886533379356502</v>
      </c>
      <c r="I562">
        <v>45.925956250955402</v>
      </c>
      <c r="J562">
        <v>1.3241550802262601</v>
      </c>
      <c r="K562">
        <v>450.30372159580702</v>
      </c>
      <c r="L562">
        <v>362.95607484233602</v>
      </c>
      <c r="M562">
        <v>57.583685724801498</v>
      </c>
      <c r="N562">
        <v>1.0075702851473201</v>
      </c>
      <c r="O562">
        <v>0.96339113680154997</v>
      </c>
      <c r="P562">
        <v>154.80620155038699</v>
      </c>
      <c r="Q562">
        <v>0.34361886066772901</v>
      </c>
    </row>
    <row r="563" spans="1:17" x14ac:dyDescent="0.3">
      <c r="A563" t="s">
        <v>1252</v>
      </c>
      <c r="B563" t="s">
        <v>1253</v>
      </c>
      <c r="C563" t="s">
        <v>3156</v>
      </c>
      <c r="D563" t="s">
        <v>278</v>
      </c>
      <c r="E563">
        <v>9564.1636009600006</v>
      </c>
      <c r="F563">
        <v>587.4</v>
      </c>
      <c r="G563">
        <v>27.4215899312359</v>
      </c>
      <c r="H563">
        <v>4.8693720573453803</v>
      </c>
      <c r="I563">
        <v>40.594435032263704</v>
      </c>
      <c r="J563">
        <v>-0.88853508328356701</v>
      </c>
      <c r="K563">
        <v>566.54751360131604</v>
      </c>
      <c r="L563">
        <v>485.13767885917798</v>
      </c>
      <c r="M563">
        <v>48.110119054086802</v>
      </c>
      <c r="N563">
        <v>0.87868468618171003</v>
      </c>
      <c r="O563">
        <v>4.9540347293156302</v>
      </c>
      <c r="P563">
        <v>67.231316725978601</v>
      </c>
      <c r="Q563">
        <v>0.12818955229398399</v>
      </c>
    </row>
    <row r="564" spans="1:17" x14ac:dyDescent="0.3">
      <c r="A564" t="s">
        <v>1254</v>
      </c>
      <c r="B564" t="s">
        <v>1255</v>
      </c>
      <c r="C564" t="s">
        <v>3148</v>
      </c>
      <c r="D564" t="s">
        <v>48</v>
      </c>
      <c r="E564">
        <v>9561.2536948100005</v>
      </c>
      <c r="F564">
        <v>1444.7</v>
      </c>
      <c r="G564">
        <v>27.188276100304702</v>
      </c>
      <c r="H564">
        <v>-5.75657443251737</v>
      </c>
      <c r="I564">
        <v>26.698246580819902</v>
      </c>
      <c r="J564">
        <v>-1.73233684026797</v>
      </c>
      <c r="K564">
        <v>1527.37515647907</v>
      </c>
      <c r="L564">
        <v>1361.0670366158699</v>
      </c>
      <c r="M564">
        <v>35.562357993456203</v>
      </c>
      <c r="N564">
        <v>0.453499612490874</v>
      </c>
      <c r="O564">
        <v>30.123901155949302</v>
      </c>
      <c r="P564">
        <v>79.443547385417901</v>
      </c>
      <c r="Q564">
        <v>7.9715547211531998E-2</v>
      </c>
    </row>
    <row r="565" spans="1:17" x14ac:dyDescent="0.3">
      <c r="A565" t="s">
        <v>1256</v>
      </c>
      <c r="B565" t="s">
        <v>1257</v>
      </c>
      <c r="C565" t="s">
        <v>3147</v>
      </c>
      <c r="D565" t="s">
        <v>1010</v>
      </c>
      <c r="E565">
        <v>9561.1760603160001</v>
      </c>
      <c r="F565">
        <v>44.48</v>
      </c>
      <c r="G565">
        <v>-43.440308255089001</v>
      </c>
      <c r="H565">
        <v>-2.88848616488333</v>
      </c>
      <c r="I565">
        <v>-10.0313064105779</v>
      </c>
      <c r="J565">
        <v>-6.5372392855185204</v>
      </c>
      <c r="K565">
        <v>47.962462764439898</v>
      </c>
      <c r="L565">
        <v>47.156345782479697</v>
      </c>
      <c r="M565">
        <v>27.877596984891099</v>
      </c>
      <c r="N565">
        <v>0.96484601180949803</v>
      </c>
      <c r="O565">
        <v>27.023381294964</v>
      </c>
      <c r="P565">
        <v>21.6963064295485</v>
      </c>
      <c r="Q565">
        <v>4.8144108529250003E-2</v>
      </c>
    </row>
    <row r="566" spans="1:17" x14ac:dyDescent="0.3">
      <c r="A566" t="s">
        <v>1258</v>
      </c>
      <c r="B566" t="s">
        <v>1259</v>
      </c>
      <c r="C566" t="s">
        <v>3153</v>
      </c>
      <c r="D566" t="s">
        <v>77</v>
      </c>
      <c r="E566">
        <v>9491.8558738899992</v>
      </c>
      <c r="F566">
        <v>823.35</v>
      </c>
      <c r="G566">
        <v>-4.8562330409822403</v>
      </c>
      <c r="H566">
        <v>5.0372516862206203</v>
      </c>
      <c r="I566">
        <v>-11.0566687792608</v>
      </c>
      <c r="J566">
        <v>-1.53924801694201</v>
      </c>
      <c r="K566">
        <v>802.61782527258094</v>
      </c>
      <c r="L566">
        <v>810.22645625720497</v>
      </c>
      <c r="M566">
        <v>51.473914043582603</v>
      </c>
      <c r="N566">
        <v>1.3154424804717599</v>
      </c>
      <c r="O566">
        <v>21.442885771543001</v>
      </c>
      <c r="P566">
        <v>26.7569856054191</v>
      </c>
      <c r="Q566">
        <v>2.7773459059323002E-2</v>
      </c>
    </row>
    <row r="567" spans="1:17" hidden="1" x14ac:dyDescent="0.3">
      <c r="A567" t="s">
        <v>1260</v>
      </c>
      <c r="B567" t="s">
        <v>1261</v>
      </c>
      <c r="C567" t="s">
        <v>3160</v>
      </c>
      <c r="D567" t="s">
        <v>21</v>
      </c>
      <c r="E567">
        <v>9478.8500351000002</v>
      </c>
      <c r="F567">
        <v>1723.55</v>
      </c>
      <c r="G567">
        <v>108.324160113218</v>
      </c>
      <c r="H567">
        <v>-3.3009899383740402</v>
      </c>
      <c r="I567">
        <v>35.533209782802601</v>
      </c>
      <c r="J567">
        <v>2.2925140114409901</v>
      </c>
      <c r="K567">
        <v>1686.5395652100499</v>
      </c>
      <c r="L567">
        <v>1382.8689954285201</v>
      </c>
      <c r="M567">
        <v>57.127000769088397</v>
      </c>
      <c r="N567">
        <v>0.69316377409034102</v>
      </c>
      <c r="O567">
        <v>15.5609062690377</v>
      </c>
      <c r="P567">
        <v>153.85521761543501</v>
      </c>
      <c r="Q567">
        <v>0.25420463987551001</v>
      </c>
    </row>
    <row r="568" spans="1:17" x14ac:dyDescent="0.3">
      <c r="A568" t="s">
        <v>1262</v>
      </c>
      <c r="B568" t="s">
        <v>1263</v>
      </c>
      <c r="C568" t="s">
        <v>3145</v>
      </c>
      <c r="D568" t="s">
        <v>141</v>
      </c>
      <c r="E568">
        <v>9466.8799043340005</v>
      </c>
      <c r="F568">
        <v>87.53</v>
      </c>
      <c r="G568">
        <v>-20.635483190144001</v>
      </c>
      <c r="H568">
        <v>2.7837531685060601</v>
      </c>
      <c r="I568">
        <v>-13.810133396203801</v>
      </c>
      <c r="J568">
        <v>-0.95881519669127402</v>
      </c>
      <c r="K568">
        <v>87.815189634235097</v>
      </c>
      <c r="L568">
        <v>86.017172865333194</v>
      </c>
      <c r="M568">
        <v>42.687337467459102</v>
      </c>
      <c r="N568">
        <v>0.53542534859616098</v>
      </c>
      <c r="O568">
        <v>20.884268250885398</v>
      </c>
      <c r="P568">
        <v>20.897790055248599</v>
      </c>
    </row>
    <row r="569" spans="1:17" x14ac:dyDescent="0.3">
      <c r="A569" t="s">
        <v>1264</v>
      </c>
      <c r="B569" t="s">
        <v>1265</v>
      </c>
      <c r="C569" t="s">
        <v>3147</v>
      </c>
      <c r="D569" t="s">
        <v>1010</v>
      </c>
      <c r="E569">
        <v>9464.0536464800007</v>
      </c>
      <c r="F569">
        <v>421.9</v>
      </c>
      <c r="G569">
        <v>-20.449449199107399</v>
      </c>
      <c r="H569">
        <v>-12.2044543232747</v>
      </c>
      <c r="I569">
        <v>15.2428126933283</v>
      </c>
      <c r="J569">
        <v>-0.30466609032366798</v>
      </c>
      <c r="K569">
        <v>446.29727654610599</v>
      </c>
      <c r="L569">
        <v>394.95581128572599</v>
      </c>
      <c r="M569">
        <v>32.4591586131558</v>
      </c>
      <c r="N569">
        <v>0.43971384132068297</v>
      </c>
      <c r="O569">
        <v>22.777909457217302</v>
      </c>
      <c r="P569">
        <v>57.719626168224202</v>
      </c>
      <c r="Q569">
        <v>8.9028483372551995E-2</v>
      </c>
    </row>
    <row r="570" spans="1:17" hidden="1" x14ac:dyDescent="0.3">
      <c r="A570" t="s">
        <v>1266</v>
      </c>
      <c r="B570" t="s">
        <v>1267</v>
      </c>
      <c r="C570" t="s">
        <v>3160</v>
      </c>
      <c r="D570" t="s">
        <v>57</v>
      </c>
      <c r="E570">
        <v>9452.2789932619999</v>
      </c>
      <c r="F570">
        <v>134.55000000000001</v>
      </c>
      <c r="G570">
        <v>280.76239515257998</v>
      </c>
      <c r="H570">
        <v>-3.5815087580328799</v>
      </c>
      <c r="I570">
        <v>133.886464571413</v>
      </c>
      <c r="J570">
        <v>-2.4947795732541098</v>
      </c>
      <c r="K570">
        <v>132.25034939327699</v>
      </c>
      <c r="L570">
        <v>92.102096070951703</v>
      </c>
      <c r="M570">
        <v>31.559986079087199</v>
      </c>
      <c r="N570">
        <v>0.50277106175671005</v>
      </c>
      <c r="O570">
        <v>25.789669267930101</v>
      </c>
      <c r="P570">
        <v>353.030303030303</v>
      </c>
      <c r="Q570">
        <v>0.112258205223062</v>
      </c>
    </row>
    <row r="571" spans="1:17" hidden="1" x14ac:dyDescent="0.3">
      <c r="A571" t="s">
        <v>1268</v>
      </c>
      <c r="B571" t="s">
        <v>1269</v>
      </c>
      <c r="C571" t="s">
        <v>3160</v>
      </c>
      <c r="D571" t="s">
        <v>1270</v>
      </c>
      <c r="E571">
        <v>9435.9825347999395</v>
      </c>
      <c r="F571">
        <v>596.85</v>
      </c>
      <c r="G571">
        <v>-13.1045182943861</v>
      </c>
      <c r="H571">
        <v>14.5129134642188</v>
      </c>
      <c r="I571">
        <v>9.9535110363880097</v>
      </c>
      <c r="J571">
        <v>3.2501268988566601</v>
      </c>
      <c r="K571">
        <v>542.08613889683602</v>
      </c>
      <c r="L571">
        <v>498.89036413547399</v>
      </c>
      <c r="N571">
        <v>0.77842367385616096</v>
      </c>
      <c r="O571">
        <v>6.7353606433777102</v>
      </c>
      <c r="P571">
        <v>50.283268286541599</v>
      </c>
    </row>
    <row r="572" spans="1:17" x14ac:dyDescent="0.3">
      <c r="A572" t="s">
        <v>1271</v>
      </c>
      <c r="B572" t="s">
        <v>1272</v>
      </c>
      <c r="C572" t="s">
        <v>3159</v>
      </c>
      <c r="D572" t="s">
        <v>395</v>
      </c>
      <c r="E572">
        <v>9392.4484573600002</v>
      </c>
      <c r="F572">
        <v>641.6</v>
      </c>
      <c r="G572">
        <v>-30.321702186211098</v>
      </c>
      <c r="H572">
        <v>9.5217254278754295E-3</v>
      </c>
      <c r="I572">
        <v>-17.5677801937982</v>
      </c>
      <c r="J572">
        <v>-0.73358421404697305</v>
      </c>
      <c r="K572">
        <v>662.04890475239495</v>
      </c>
      <c r="L572">
        <v>668.31088416128296</v>
      </c>
      <c r="M572">
        <v>35.671212792789099</v>
      </c>
      <c r="N572">
        <v>0.508686948934848</v>
      </c>
      <c r="O572">
        <v>27.010598503740599</v>
      </c>
      <c r="P572">
        <v>8.6997035154595395</v>
      </c>
      <c r="Q572">
        <v>3.8484740287556003E-2</v>
      </c>
    </row>
    <row r="573" spans="1:17" x14ac:dyDescent="0.3">
      <c r="A573" t="s">
        <v>1273</v>
      </c>
      <c r="B573" t="s">
        <v>1274</v>
      </c>
      <c r="C573" t="s">
        <v>3154</v>
      </c>
      <c r="D573" t="s">
        <v>268</v>
      </c>
      <c r="E573">
        <v>9372.4123874800007</v>
      </c>
      <c r="F573">
        <v>4020.25</v>
      </c>
      <c r="G573">
        <v>153.67215562934399</v>
      </c>
      <c r="H573">
        <v>28.530761241004701</v>
      </c>
      <c r="I573">
        <v>121.593622676057</v>
      </c>
      <c r="J573">
        <v>5.28030858556009</v>
      </c>
      <c r="K573">
        <v>3403.5226928462998</v>
      </c>
      <c r="L573">
        <v>2457.73817912192</v>
      </c>
      <c r="M573">
        <v>65.795150425330505</v>
      </c>
      <c r="N573">
        <v>0.71396994514946299</v>
      </c>
      <c r="O573">
        <v>4.9188483303277097</v>
      </c>
      <c r="P573">
        <v>216.55511811023601</v>
      </c>
      <c r="Q573">
        <v>0.15235677449457399</v>
      </c>
    </row>
    <row r="574" spans="1:17" x14ac:dyDescent="0.3">
      <c r="A574" t="s">
        <v>1275</v>
      </c>
      <c r="B574" t="s">
        <v>1276</v>
      </c>
      <c r="C574" t="s">
        <v>3157</v>
      </c>
      <c r="D574" t="s">
        <v>859</v>
      </c>
      <c r="E574">
        <v>9369.4006406480003</v>
      </c>
      <c r="F574">
        <v>194.24</v>
      </c>
      <c r="G574">
        <v>25.3427022258034</v>
      </c>
      <c r="H574">
        <v>-5.6160521962460503</v>
      </c>
      <c r="I574">
        <v>-14.5950799105216</v>
      </c>
      <c r="J574">
        <v>4.0395163859219503</v>
      </c>
      <c r="K574">
        <v>207.47785969486401</v>
      </c>
      <c r="L574">
        <v>194.790655980358</v>
      </c>
      <c r="M574">
        <v>57.249023718415302</v>
      </c>
      <c r="N574">
        <v>0.73285150285674705</v>
      </c>
      <c r="O574">
        <v>35.914332784184502</v>
      </c>
      <c r="P574">
        <v>71.061206516952893</v>
      </c>
      <c r="Q574">
        <v>0.106986837219239</v>
      </c>
    </row>
    <row r="575" spans="1:17" hidden="1" x14ac:dyDescent="0.3">
      <c r="A575" t="s">
        <v>1277</v>
      </c>
      <c r="B575" t="s">
        <v>1278</v>
      </c>
      <c r="C575" t="s">
        <v>3160</v>
      </c>
      <c r="D575" t="s">
        <v>234</v>
      </c>
      <c r="E575">
        <v>9361.8987539699992</v>
      </c>
      <c r="F575">
        <v>331.25</v>
      </c>
      <c r="G575">
        <v>-22.1486097924086</v>
      </c>
      <c r="H575">
        <v>-1.20304906743447</v>
      </c>
      <c r="I575">
        <v>-8.79483558933204</v>
      </c>
      <c r="J575">
        <v>2.2822953878663901</v>
      </c>
      <c r="K575">
        <v>331.632748391186</v>
      </c>
      <c r="M575">
        <v>50.083938127357001</v>
      </c>
      <c r="N575">
        <v>0.46469148118466502</v>
      </c>
      <c r="O575">
        <v>12.4226415094339</v>
      </c>
      <c r="P575">
        <v>17.443715653252902</v>
      </c>
    </row>
    <row r="576" spans="1:17" x14ac:dyDescent="0.3">
      <c r="A576" t="s">
        <v>1279</v>
      </c>
      <c r="B576" t="s">
        <v>1280</v>
      </c>
      <c r="C576" t="s">
        <v>3153</v>
      </c>
      <c r="D576" t="s">
        <v>77</v>
      </c>
      <c r="E576">
        <v>9279.9143669699897</v>
      </c>
      <c r="F576">
        <v>1225.9000000000001</v>
      </c>
      <c r="G576">
        <v>-29.308543853669601</v>
      </c>
      <c r="H576">
        <v>-7.2906451592600101</v>
      </c>
      <c r="I576">
        <v>-29.783680539330799</v>
      </c>
      <c r="J576">
        <v>-1.90845936185787</v>
      </c>
      <c r="K576">
        <v>1306.16489243551</v>
      </c>
      <c r="L576">
        <v>1385.3468575879999</v>
      </c>
      <c r="M576">
        <v>36.702040733376499</v>
      </c>
      <c r="N576">
        <v>1.2279913034301</v>
      </c>
      <c r="O576">
        <v>46.994045191288002</v>
      </c>
      <c r="P576">
        <v>7.73827833194182</v>
      </c>
      <c r="Q576">
        <v>-3.4652764820945002E-2</v>
      </c>
    </row>
    <row r="577" spans="1:17" hidden="1" x14ac:dyDescent="0.3">
      <c r="A577" t="s">
        <v>1281</v>
      </c>
      <c r="B577" t="s">
        <v>1282</v>
      </c>
      <c r="C577" t="s">
        <v>3160</v>
      </c>
      <c r="D577" t="s">
        <v>77</v>
      </c>
      <c r="E577">
        <v>9274.8483430800006</v>
      </c>
      <c r="F577">
        <v>186.78</v>
      </c>
      <c r="G577">
        <v>16.2865497796253</v>
      </c>
      <c r="H577">
        <v>-10.3194640979853</v>
      </c>
      <c r="I577">
        <v>-1.84877696056859</v>
      </c>
      <c r="J577">
        <v>-5.6106770488355204</v>
      </c>
      <c r="K577">
        <v>189.21843911463401</v>
      </c>
      <c r="L577">
        <v>171.45146315416099</v>
      </c>
      <c r="M577">
        <v>29.6404503458878</v>
      </c>
      <c r="N577">
        <v>0.34736646424077799</v>
      </c>
      <c r="O577">
        <v>31.705750080308299</v>
      </c>
      <c r="P577">
        <v>55.65</v>
      </c>
      <c r="Q577">
        <v>3.9911915197032001E-2</v>
      </c>
    </row>
    <row r="578" spans="1:17" hidden="1" x14ac:dyDescent="0.3">
      <c r="A578" t="s">
        <v>1283</v>
      </c>
      <c r="B578" t="s">
        <v>1284</v>
      </c>
      <c r="C578" t="s">
        <v>3160</v>
      </c>
      <c r="D578" t="s">
        <v>258</v>
      </c>
      <c r="E578">
        <v>9253.4442534000009</v>
      </c>
      <c r="F578">
        <v>78.84</v>
      </c>
      <c r="G578">
        <v>-6.2566498218573896</v>
      </c>
      <c r="H578">
        <v>-10.6076076591317</v>
      </c>
      <c r="I578">
        <v>16.890409374399699</v>
      </c>
      <c r="J578">
        <v>-5.8276259554150496</v>
      </c>
      <c r="K578">
        <v>81.883243417583301</v>
      </c>
      <c r="L578">
        <v>69.219937813429496</v>
      </c>
      <c r="M578">
        <v>28.4411364381032</v>
      </c>
      <c r="N578">
        <v>0.37453924216712903</v>
      </c>
      <c r="O578">
        <v>33.1811263318112</v>
      </c>
      <c r="P578">
        <v>92.058465286236299</v>
      </c>
      <c r="Q578">
        <v>9.3472027724692E-2</v>
      </c>
    </row>
    <row r="579" spans="1:17" x14ac:dyDescent="0.3">
      <c r="A579" t="s">
        <v>1285</v>
      </c>
      <c r="B579" t="s">
        <v>1286</v>
      </c>
      <c r="C579" t="s">
        <v>3155</v>
      </c>
      <c r="D579" t="s">
        <v>190</v>
      </c>
      <c r="E579">
        <v>9242.5399615799997</v>
      </c>
      <c r="F579">
        <v>2270.65</v>
      </c>
      <c r="G579">
        <v>123.311109804361</v>
      </c>
      <c r="H579">
        <v>19.0307724305116</v>
      </c>
      <c r="I579">
        <v>38.544038154488902</v>
      </c>
      <c r="J579">
        <v>26.466293125135799</v>
      </c>
      <c r="K579">
        <v>1891.0973158250399</v>
      </c>
      <c r="L579">
        <v>1593.66353222871</v>
      </c>
      <c r="M579">
        <v>87.205085110465404</v>
      </c>
      <c r="N579">
        <v>2.0855695958737899</v>
      </c>
      <c r="O579">
        <v>3.4417457556206399</v>
      </c>
      <c r="P579">
        <v>167.13529411764699</v>
      </c>
      <c r="Q579">
        <v>5.5851998571916001E-2</v>
      </c>
    </row>
    <row r="580" spans="1:17" x14ac:dyDescent="0.3">
      <c r="A580" t="s">
        <v>1287</v>
      </c>
      <c r="B580" t="s">
        <v>1288</v>
      </c>
      <c r="C580" t="s">
        <v>3155</v>
      </c>
      <c r="D580" t="s">
        <v>455</v>
      </c>
      <c r="E580">
        <v>9229.3692128700004</v>
      </c>
      <c r="F580">
        <v>301.85000000000002</v>
      </c>
      <c r="G580">
        <v>-23.677975549406501</v>
      </c>
      <c r="H580">
        <v>-6.7043177432230401</v>
      </c>
      <c r="I580">
        <v>12.698006287504199</v>
      </c>
      <c r="J580">
        <v>-3.8788725988624102</v>
      </c>
      <c r="K580">
        <v>311.66774191890403</v>
      </c>
      <c r="L580">
        <v>292.31565778832299</v>
      </c>
      <c r="M580">
        <v>26.266142353560099</v>
      </c>
      <c r="N580">
        <v>0.68838195492059195</v>
      </c>
      <c r="O580">
        <v>23.206890839821</v>
      </c>
      <c r="P580">
        <v>41.713615023474098</v>
      </c>
      <c r="Q580">
        <v>-5.7945372192381002E-2</v>
      </c>
    </row>
    <row r="581" spans="1:17" x14ac:dyDescent="0.3">
      <c r="A581" t="s">
        <v>1289</v>
      </c>
      <c r="B581" t="s">
        <v>1290</v>
      </c>
      <c r="C581" t="s">
        <v>3144</v>
      </c>
      <c r="D581" t="s">
        <v>21</v>
      </c>
      <c r="E581">
        <v>9216.1393004000001</v>
      </c>
      <c r="F581">
        <v>3017.6</v>
      </c>
      <c r="G581">
        <v>1.43514507466348</v>
      </c>
      <c r="H581">
        <v>11.272819631388501</v>
      </c>
      <c r="I581">
        <v>-4.9972040764022596</v>
      </c>
      <c r="J581">
        <v>11.004394209645699</v>
      </c>
      <c r="K581">
        <v>2761.9269057667302</v>
      </c>
      <c r="L581">
        <v>2668.0048081844602</v>
      </c>
      <c r="M581">
        <v>87.612286007788796</v>
      </c>
      <c r="N581">
        <v>1.6829617517119</v>
      </c>
      <c r="O581">
        <v>4.2218981972428304</v>
      </c>
      <c r="P581">
        <v>43.486840541118802</v>
      </c>
      <c r="Q581">
        <v>-5.9209742266979996E-3</v>
      </c>
    </row>
    <row r="582" spans="1:17" hidden="1" x14ac:dyDescent="0.3">
      <c r="A582" t="s">
        <v>1291</v>
      </c>
      <c r="B582" t="s">
        <v>1292</v>
      </c>
      <c r="C582" t="s">
        <v>3160</v>
      </c>
      <c r="D582" t="s">
        <v>133</v>
      </c>
      <c r="E582">
        <v>9180</v>
      </c>
      <c r="F582">
        <v>5508</v>
      </c>
      <c r="G582">
        <v>-9.1565542149153494</v>
      </c>
      <c r="H582">
        <v>2.8301271576699301</v>
      </c>
      <c r="I582">
        <v>-4.6309334826124999</v>
      </c>
      <c r="J582">
        <v>2.1927059086202401</v>
      </c>
      <c r="K582">
        <v>4606.0269293212496</v>
      </c>
      <c r="L582">
        <v>4724.2418126708899</v>
      </c>
      <c r="M582">
        <v>59.2343733914566</v>
      </c>
      <c r="N582">
        <v>2.9537295071677798</v>
      </c>
      <c r="O582">
        <v>26.615831517792198</v>
      </c>
      <c r="P582">
        <v>31.1038381434096</v>
      </c>
      <c r="Q582">
        <v>-1.5980128761201001E-2</v>
      </c>
    </row>
    <row r="583" spans="1:17" x14ac:dyDescent="0.3">
      <c r="A583" t="s">
        <v>1293</v>
      </c>
      <c r="B583" t="s">
        <v>1294</v>
      </c>
      <c r="C583" t="s">
        <v>3154</v>
      </c>
      <c r="D583" t="s">
        <v>281</v>
      </c>
      <c r="E583">
        <v>9162.2183500350002</v>
      </c>
      <c r="F583">
        <v>1581.1</v>
      </c>
      <c r="G583">
        <v>107.024650150319</v>
      </c>
      <c r="H583">
        <v>3.8490888827108698</v>
      </c>
      <c r="I583">
        <v>11.438107756274499</v>
      </c>
      <c r="J583">
        <v>4.53478248912735</v>
      </c>
      <c r="K583">
        <v>1531.3023415187699</v>
      </c>
      <c r="L583">
        <v>1368.8568174612001</v>
      </c>
      <c r="M583">
        <v>67.614040456709802</v>
      </c>
      <c r="N583">
        <v>0.75471287860668301</v>
      </c>
      <c r="O583">
        <v>31.553981405350701</v>
      </c>
      <c r="P583">
        <v>146.12391033623899</v>
      </c>
    </row>
    <row r="584" spans="1:17" x14ac:dyDescent="0.3">
      <c r="A584" t="s">
        <v>1295</v>
      </c>
      <c r="B584" t="s">
        <v>1296</v>
      </c>
      <c r="C584" t="s">
        <v>3159</v>
      </c>
      <c r="D584" t="s">
        <v>268</v>
      </c>
      <c r="E584">
        <v>9156.2005676699991</v>
      </c>
      <c r="F584">
        <v>2214.15</v>
      </c>
      <c r="G584">
        <v>102.777014632106</v>
      </c>
      <c r="H584">
        <v>12.0171916209983</v>
      </c>
      <c r="I584">
        <v>57.469199715688397</v>
      </c>
      <c r="J584">
        <v>-2.2156055940275499</v>
      </c>
      <c r="K584">
        <v>2040.17113234966</v>
      </c>
      <c r="L584">
        <v>1576.36893158763</v>
      </c>
      <c r="M584">
        <v>49.168935477143201</v>
      </c>
      <c r="N584">
        <v>0.53528234055811996</v>
      </c>
      <c r="O584">
        <v>8.6985976559853508</v>
      </c>
      <c r="P584">
        <v>153.887168902648</v>
      </c>
      <c r="Q584">
        <v>9.4670906325782997E-2</v>
      </c>
    </row>
    <row r="585" spans="1:17" x14ac:dyDescent="0.3">
      <c r="A585" t="s">
        <v>1297</v>
      </c>
      <c r="B585" t="s">
        <v>1298</v>
      </c>
      <c r="C585" t="s">
        <v>3151</v>
      </c>
      <c r="D585" t="s">
        <v>60</v>
      </c>
      <c r="E585">
        <v>9141.8223382199994</v>
      </c>
      <c r="F585">
        <v>6909.25</v>
      </c>
      <c r="G585">
        <v>56.086440547747102</v>
      </c>
      <c r="H585">
        <v>-0.158216574646557</v>
      </c>
      <c r="I585">
        <v>-27.336392580542999</v>
      </c>
      <c r="J585">
        <v>-1.39920710537291</v>
      </c>
      <c r="K585">
        <v>7532.2936799075696</v>
      </c>
      <c r="L585">
        <v>7104.0063181223904</v>
      </c>
      <c r="M585">
        <v>40.619551786195899</v>
      </c>
      <c r="N585">
        <v>0.69812029402100395</v>
      </c>
      <c r="O585">
        <v>48.7549299851648</v>
      </c>
      <c r="P585">
        <v>117.17640032689999</v>
      </c>
      <c r="Q585">
        <v>0.136943030350449</v>
      </c>
    </row>
    <row r="586" spans="1:17" x14ac:dyDescent="0.3">
      <c r="A586" t="s">
        <v>1299</v>
      </c>
      <c r="B586" t="s">
        <v>1300</v>
      </c>
      <c r="C586" t="s">
        <v>3154</v>
      </c>
      <c r="D586" t="s">
        <v>258</v>
      </c>
      <c r="E586">
        <v>9104.9499770839993</v>
      </c>
      <c r="F586">
        <v>78.64</v>
      </c>
      <c r="G586">
        <v>52.153939291727397</v>
      </c>
      <c r="H586">
        <v>-1.8144537271741701</v>
      </c>
      <c r="I586">
        <v>29.9875488082772</v>
      </c>
      <c r="J586">
        <v>-1.8290278351535501</v>
      </c>
      <c r="K586">
        <v>78.453356531755304</v>
      </c>
      <c r="L586">
        <v>66.858387142238797</v>
      </c>
      <c r="M586">
        <v>46.337907068885102</v>
      </c>
      <c r="N586">
        <v>0.98329821629192304</v>
      </c>
      <c r="O586">
        <v>18.7690742624618</v>
      </c>
      <c r="P586">
        <v>98.585858585858503</v>
      </c>
      <c r="Q586">
        <v>0.19862261010903401</v>
      </c>
    </row>
    <row r="587" spans="1:17" hidden="1" x14ac:dyDescent="0.3">
      <c r="A587" t="s">
        <v>1301</v>
      </c>
      <c r="B587" t="s">
        <v>1302</v>
      </c>
      <c r="C587" t="s">
        <v>3160</v>
      </c>
      <c r="D587" t="s">
        <v>258</v>
      </c>
      <c r="E587">
        <v>9030.1200965000007</v>
      </c>
      <c r="F587">
        <v>4604.05</v>
      </c>
      <c r="G587">
        <v>371.14506788267198</v>
      </c>
      <c r="H587">
        <v>7.0732147715071401</v>
      </c>
      <c r="I587">
        <v>189.58525218271501</v>
      </c>
      <c r="J587">
        <v>-10.3080737038122</v>
      </c>
      <c r="K587">
        <v>4358.3219336009397</v>
      </c>
      <c r="L587">
        <v>3127.95905573953</v>
      </c>
      <c r="M587">
        <v>46.210600602781</v>
      </c>
      <c r="N587">
        <v>0.92479151620033595</v>
      </c>
      <c r="O587">
        <v>11.3106938456359</v>
      </c>
      <c r="P587">
        <v>409.861572535991</v>
      </c>
      <c r="Q587">
        <v>0.17118457928883599</v>
      </c>
    </row>
    <row r="588" spans="1:17" hidden="1" x14ac:dyDescent="0.3">
      <c r="A588" t="s">
        <v>1303</v>
      </c>
      <c r="B588" t="s">
        <v>1304</v>
      </c>
      <c r="C588" t="s">
        <v>3160</v>
      </c>
      <c r="D588" t="s">
        <v>133</v>
      </c>
      <c r="E588">
        <v>9018.1335845249996</v>
      </c>
      <c r="F588">
        <v>729.65</v>
      </c>
      <c r="G588">
        <v>3.2638224860878902</v>
      </c>
      <c r="H588">
        <v>2.9895588274659399</v>
      </c>
      <c r="I588">
        <v>-6.8479208137503997</v>
      </c>
      <c r="J588">
        <v>0.63103798825579605</v>
      </c>
      <c r="K588">
        <v>715.57371277233506</v>
      </c>
      <c r="L588">
        <v>680.13495423816596</v>
      </c>
      <c r="M588">
        <v>52.756435016831702</v>
      </c>
      <c r="N588">
        <v>0.43232062837559398</v>
      </c>
      <c r="O588">
        <v>8.3190570821626899</v>
      </c>
      <c r="P588">
        <v>40.8590733590733</v>
      </c>
    </row>
    <row r="589" spans="1:17" x14ac:dyDescent="0.3">
      <c r="A589" t="s">
        <v>1305</v>
      </c>
      <c r="B589" t="s">
        <v>1306</v>
      </c>
      <c r="C589" t="s">
        <v>3145</v>
      </c>
      <c r="D589" t="s">
        <v>529</v>
      </c>
      <c r="E589">
        <v>8944.3930140399898</v>
      </c>
      <c r="F589">
        <v>269.85000000000002</v>
      </c>
      <c r="G589">
        <v>-11.371477747899901</v>
      </c>
      <c r="H589">
        <v>-2.0957091214634702</v>
      </c>
      <c r="I589">
        <v>9.05457730217144</v>
      </c>
      <c r="J589">
        <v>-1.62005157429372</v>
      </c>
      <c r="K589">
        <v>269.65717160873601</v>
      </c>
      <c r="L589">
        <v>242.88998388000701</v>
      </c>
      <c r="M589">
        <v>41.219868337275301</v>
      </c>
      <c r="N589">
        <v>0.44447305954738298</v>
      </c>
      <c r="O589">
        <v>10.2834908282379</v>
      </c>
      <c r="P589">
        <v>33.8541666666666</v>
      </c>
      <c r="Q589">
        <v>5.0889197551775997E-2</v>
      </c>
    </row>
    <row r="590" spans="1:17" x14ac:dyDescent="0.3">
      <c r="A590" t="s">
        <v>1307</v>
      </c>
      <c r="B590" t="s">
        <v>1308</v>
      </c>
      <c r="C590" t="s">
        <v>3149</v>
      </c>
      <c r="D590" t="s">
        <v>51</v>
      </c>
      <c r="E590">
        <v>8899.1991914399896</v>
      </c>
      <c r="F590">
        <v>539.35</v>
      </c>
      <c r="G590">
        <v>14.1991876937408</v>
      </c>
      <c r="H590">
        <v>-0.90182557950361397</v>
      </c>
      <c r="I590">
        <v>6.3309518653971297</v>
      </c>
      <c r="J590">
        <v>1.4765513945570701</v>
      </c>
      <c r="K590">
        <v>536.62894371887603</v>
      </c>
      <c r="L590">
        <v>479.33426105639899</v>
      </c>
      <c r="M590">
        <v>51.5756162971389</v>
      </c>
      <c r="N590">
        <v>0.33894503761158601</v>
      </c>
      <c r="O590">
        <v>22.156299249096101</v>
      </c>
      <c r="P590">
        <v>57.107486163705197</v>
      </c>
      <c r="Q590">
        <v>4.8686544082395998E-2</v>
      </c>
    </row>
    <row r="591" spans="1:17" x14ac:dyDescent="0.3">
      <c r="A591" t="s">
        <v>1309</v>
      </c>
      <c r="B591" t="s">
        <v>1310</v>
      </c>
      <c r="C591" t="s">
        <v>3149</v>
      </c>
      <c r="D591" t="s">
        <v>51</v>
      </c>
      <c r="E591">
        <v>8896.1743211249996</v>
      </c>
      <c r="F591">
        <v>516.70000000000005</v>
      </c>
      <c r="G591">
        <v>-1.3601384000330301</v>
      </c>
      <c r="H591">
        <v>-1.5367771738276099</v>
      </c>
      <c r="I591">
        <v>18.581997496843599</v>
      </c>
      <c r="J591">
        <v>2.3794157428067901</v>
      </c>
      <c r="K591">
        <v>494.99747151998201</v>
      </c>
      <c r="L591">
        <v>426.36239818016702</v>
      </c>
      <c r="M591">
        <v>51.541685569324102</v>
      </c>
      <c r="N591">
        <v>0.31507844487816999</v>
      </c>
      <c r="O591">
        <v>7.0930907683375199</v>
      </c>
      <c r="P591">
        <v>61.721439749608699</v>
      </c>
    </row>
    <row r="592" spans="1:17" x14ac:dyDescent="0.3">
      <c r="A592" t="s">
        <v>1311</v>
      </c>
      <c r="B592" t="s">
        <v>1312</v>
      </c>
      <c r="C592" t="s">
        <v>3148</v>
      </c>
      <c r="D592" t="s">
        <v>48</v>
      </c>
      <c r="E592">
        <v>8881.3886679999996</v>
      </c>
      <c r="F592">
        <v>315.10000000000002</v>
      </c>
      <c r="G592">
        <v>-13.1249030807497</v>
      </c>
      <c r="H592">
        <v>-4.7258189932522097</v>
      </c>
      <c r="I592">
        <v>7.6874617639542802</v>
      </c>
      <c r="J592">
        <v>-1.7270941560433799</v>
      </c>
      <c r="K592">
        <v>333.89460964859899</v>
      </c>
      <c r="L592">
        <v>314.25292456547601</v>
      </c>
      <c r="M592">
        <v>39.289498110095103</v>
      </c>
      <c r="N592">
        <v>0.34968651883086499</v>
      </c>
      <c r="O592">
        <v>31.831164709615901</v>
      </c>
      <c r="P592">
        <v>33.093980992608202</v>
      </c>
      <c r="Q592">
        <v>-1.2430890321671001E-2</v>
      </c>
    </row>
    <row r="593" spans="1:17" x14ac:dyDescent="0.3">
      <c r="A593" t="s">
        <v>1313</v>
      </c>
      <c r="B593" t="s">
        <v>1314</v>
      </c>
      <c r="C593" t="s">
        <v>3149</v>
      </c>
      <c r="D593" t="s">
        <v>275</v>
      </c>
      <c r="E593">
        <v>8846.8233484600005</v>
      </c>
      <c r="F593">
        <v>1377.6</v>
      </c>
      <c r="G593">
        <v>5.1964777888635298</v>
      </c>
      <c r="H593">
        <v>0.57346965043167597</v>
      </c>
      <c r="I593">
        <v>-2.97550165401851</v>
      </c>
      <c r="J593">
        <v>-1.4276596624081499</v>
      </c>
      <c r="K593">
        <v>1356.7349059974199</v>
      </c>
      <c r="L593">
        <v>1258.18140830313</v>
      </c>
      <c r="M593">
        <v>38.0059759875571</v>
      </c>
      <c r="N593">
        <v>0.51166877029207003</v>
      </c>
      <c r="O593">
        <v>20.060249709639901</v>
      </c>
      <c r="P593">
        <v>41.017504350496402</v>
      </c>
    </row>
    <row r="594" spans="1:17" x14ac:dyDescent="0.3">
      <c r="A594" t="s">
        <v>1315</v>
      </c>
      <c r="B594" t="s">
        <v>1316</v>
      </c>
      <c r="C594" t="s">
        <v>3147</v>
      </c>
      <c r="D594" t="s">
        <v>237</v>
      </c>
      <c r="E594">
        <v>8816.180918</v>
      </c>
      <c r="F594">
        <v>646.54999999999995</v>
      </c>
      <c r="G594">
        <v>-27.358531213454299</v>
      </c>
      <c r="H594">
        <v>-8.3509930051290695</v>
      </c>
      <c r="I594">
        <v>0.60495754379194</v>
      </c>
      <c r="J594">
        <v>-2.4415576479263401</v>
      </c>
      <c r="K594">
        <v>686.23392575816194</v>
      </c>
      <c r="L594">
        <v>644.95311208216299</v>
      </c>
      <c r="M594">
        <v>37.849687827001503</v>
      </c>
      <c r="N594">
        <v>0.32747372406154801</v>
      </c>
      <c r="O594">
        <v>32.240352640940301</v>
      </c>
      <c r="P594">
        <v>17.213560551123901</v>
      </c>
      <c r="Q594">
        <v>6.7211377082869006E-2</v>
      </c>
    </row>
    <row r="595" spans="1:17" x14ac:dyDescent="0.3">
      <c r="A595" t="s">
        <v>1317</v>
      </c>
      <c r="B595" t="s">
        <v>1318</v>
      </c>
      <c r="C595" t="s">
        <v>3157</v>
      </c>
      <c r="D595" t="s">
        <v>114</v>
      </c>
      <c r="E595">
        <v>8785.5943452899992</v>
      </c>
      <c r="F595">
        <v>4299.45</v>
      </c>
      <c r="G595">
        <v>98.224951983580894</v>
      </c>
      <c r="H595">
        <v>24.556811987364199</v>
      </c>
      <c r="I595">
        <v>93.953818518447207</v>
      </c>
      <c r="J595">
        <v>2.6301539164180898</v>
      </c>
      <c r="K595">
        <v>3902.28407930508</v>
      </c>
      <c r="L595">
        <v>3030.7009428838901</v>
      </c>
      <c r="M595">
        <v>63.712879016762102</v>
      </c>
      <c r="N595">
        <v>0.95678782137822405</v>
      </c>
      <c r="O595">
        <v>4.66455011687541</v>
      </c>
      <c r="P595">
        <v>169.55799373040699</v>
      </c>
      <c r="Q595">
        <v>-6.9464170803820004E-3</v>
      </c>
    </row>
    <row r="596" spans="1:17" x14ac:dyDescent="0.3">
      <c r="A596" t="s">
        <v>1319</v>
      </c>
      <c r="B596" t="s">
        <v>1320</v>
      </c>
      <c r="C596" t="s">
        <v>3151</v>
      </c>
      <c r="D596" t="s">
        <v>190</v>
      </c>
      <c r="E596">
        <v>8766.1196999999993</v>
      </c>
      <c r="F596">
        <v>572.70000000000005</v>
      </c>
      <c r="G596">
        <v>-7.8869824534403001</v>
      </c>
      <c r="H596">
        <v>6.2768147366542397</v>
      </c>
      <c r="I596">
        <v>-0.45742519983290902</v>
      </c>
      <c r="J596">
        <v>-1.8906821246679999</v>
      </c>
      <c r="K596">
        <v>579.03921979053996</v>
      </c>
      <c r="L596">
        <v>554.48101859984695</v>
      </c>
      <c r="M596">
        <v>46.345870353123303</v>
      </c>
      <c r="N596">
        <v>0.51170302485366204</v>
      </c>
      <c r="O596">
        <v>23.590012222804202</v>
      </c>
      <c r="P596">
        <v>32.263279445727399</v>
      </c>
      <c r="Q596">
        <v>6.9567642670614993E-2</v>
      </c>
    </row>
    <row r="597" spans="1:17" hidden="1" x14ac:dyDescent="0.3">
      <c r="A597" t="s">
        <v>1321</v>
      </c>
      <c r="B597" t="s">
        <v>1322</v>
      </c>
      <c r="C597" t="s">
        <v>3160</v>
      </c>
      <c r="D597" t="s">
        <v>48</v>
      </c>
      <c r="E597">
        <v>8763.012933</v>
      </c>
      <c r="F597">
        <v>844.5</v>
      </c>
      <c r="G597">
        <v>258.91655496352797</v>
      </c>
      <c r="H597">
        <v>10.4559699403365</v>
      </c>
      <c r="I597">
        <v>260.18292903564998</v>
      </c>
      <c r="J597">
        <v>7.5298356869662904</v>
      </c>
      <c r="K597">
        <v>713.93642820818195</v>
      </c>
      <c r="L597">
        <v>467.98481845525299</v>
      </c>
      <c r="M597">
        <v>63.656734340936403</v>
      </c>
      <c r="N597">
        <v>0.51070267005257397</v>
      </c>
      <c r="O597">
        <v>5.0266429840141997</v>
      </c>
      <c r="P597">
        <v>446.42510514396599</v>
      </c>
    </row>
    <row r="598" spans="1:17" x14ac:dyDescent="0.3">
      <c r="A598" t="s">
        <v>1323</v>
      </c>
      <c r="B598" t="s">
        <v>1324</v>
      </c>
      <c r="C598" t="s">
        <v>3144</v>
      </c>
      <c r="D598" t="s">
        <v>278</v>
      </c>
      <c r="E598">
        <v>8756.4122341999991</v>
      </c>
      <c r="F598">
        <v>737.55</v>
      </c>
      <c r="G598">
        <v>-9.0718470429873292</v>
      </c>
      <c r="H598">
        <v>0.42762676053658699</v>
      </c>
      <c r="I598">
        <v>-0.34822126357529098</v>
      </c>
      <c r="J598">
        <v>0.88761837486014605</v>
      </c>
      <c r="K598">
        <v>745.14690813102902</v>
      </c>
      <c r="L598">
        <v>721.89821093062301</v>
      </c>
      <c r="M598">
        <v>52.9872252697403</v>
      </c>
      <c r="N598">
        <v>0.87367572522724801</v>
      </c>
      <c r="O598">
        <v>24.967798793302102</v>
      </c>
      <c r="P598">
        <v>27.504537989454501</v>
      </c>
      <c r="Q598">
        <v>8.0731801694941999E-2</v>
      </c>
    </row>
    <row r="599" spans="1:17" hidden="1" x14ac:dyDescent="0.3">
      <c r="A599" t="s">
        <v>1325</v>
      </c>
      <c r="B599" t="s">
        <v>1326</v>
      </c>
      <c r="C599" t="s">
        <v>3160</v>
      </c>
      <c r="D599" t="s">
        <v>89</v>
      </c>
      <c r="E599">
        <v>8665.5532245359991</v>
      </c>
      <c r="F599">
        <v>176.9</v>
      </c>
      <c r="G599">
        <v>424.74229910251</v>
      </c>
      <c r="H599">
        <v>25.500139520695601</v>
      </c>
      <c r="I599">
        <v>210.11075345750899</v>
      </c>
      <c r="J599">
        <v>23.226909794537502</v>
      </c>
      <c r="K599">
        <v>137.45271556090199</v>
      </c>
      <c r="L599">
        <v>87.072553338805207</v>
      </c>
      <c r="M599">
        <v>77.435325889486407</v>
      </c>
      <c r="N599">
        <v>0.55334337999296601</v>
      </c>
      <c r="O599">
        <v>5.7490107405313502</v>
      </c>
      <c r="P599">
        <v>538.62815884476504</v>
      </c>
      <c r="Q599">
        <v>0.14210239066414301</v>
      </c>
    </row>
    <row r="600" spans="1:17" x14ac:dyDescent="0.3">
      <c r="A600" t="s">
        <v>1327</v>
      </c>
      <c r="B600" t="s">
        <v>1328</v>
      </c>
      <c r="C600" t="s">
        <v>3149</v>
      </c>
      <c r="D600" t="s">
        <v>51</v>
      </c>
      <c r="E600">
        <v>8643.2982073999992</v>
      </c>
      <c r="F600">
        <v>5219.8</v>
      </c>
      <c r="G600">
        <v>-25.341812685329099</v>
      </c>
      <c r="H600">
        <v>3.6886251325120298</v>
      </c>
      <c r="I600">
        <v>-1.9465084970384099</v>
      </c>
      <c r="J600">
        <v>-1.3512715758104299</v>
      </c>
      <c r="K600">
        <v>5250.30803903776</v>
      </c>
      <c r="L600">
        <v>5105.1198342355301</v>
      </c>
      <c r="M600">
        <v>39.4332775770742</v>
      </c>
      <c r="N600">
        <v>0.50886047710483995</v>
      </c>
      <c r="O600">
        <v>8.1047166558105594</v>
      </c>
      <c r="P600">
        <v>12.5793963183832</v>
      </c>
      <c r="Q600">
        <v>-5.3511599807584999E-2</v>
      </c>
    </row>
    <row r="601" spans="1:17" hidden="1" x14ac:dyDescent="0.3">
      <c r="A601" t="s">
        <v>1329</v>
      </c>
      <c r="B601" t="s">
        <v>1330</v>
      </c>
      <c r="C601" t="s">
        <v>3160</v>
      </c>
      <c r="D601" t="s">
        <v>745</v>
      </c>
      <c r="E601">
        <v>8642.3479203879997</v>
      </c>
      <c r="F601">
        <v>537.64</v>
      </c>
      <c r="G601">
        <v>-6.2318684202278503</v>
      </c>
      <c r="H601">
        <v>0.77885756135028195</v>
      </c>
      <c r="I601">
        <v>-1.15369689891952</v>
      </c>
      <c r="J601">
        <v>-0.86834355414564102</v>
      </c>
      <c r="K601">
        <v>532.23109902634098</v>
      </c>
      <c r="L601">
        <v>508.17789631046497</v>
      </c>
      <c r="M601">
        <v>73.886051750125603</v>
      </c>
      <c r="N601">
        <v>0.90599950949625696</v>
      </c>
      <c r="O601">
        <v>4.3393348709173498</v>
      </c>
      <c r="P601">
        <v>25.2860438561741</v>
      </c>
      <c r="Q601">
        <v>-1.0545973830429E-2</v>
      </c>
    </row>
    <row r="602" spans="1:17" hidden="1" x14ac:dyDescent="0.3">
      <c r="A602" t="s">
        <v>1331</v>
      </c>
      <c r="B602" t="s">
        <v>1332</v>
      </c>
      <c r="C602" t="s">
        <v>3157</v>
      </c>
      <c r="D602" t="s">
        <v>286</v>
      </c>
      <c r="E602">
        <v>8633.0924992</v>
      </c>
      <c r="F602">
        <v>379.45</v>
      </c>
      <c r="G602">
        <v>-31.839948931536501</v>
      </c>
      <c r="H602">
        <v>3.42125858956204</v>
      </c>
      <c r="I602">
        <v>-31.453493613360401</v>
      </c>
      <c r="J602">
        <v>2.0121118749550102</v>
      </c>
      <c r="K602">
        <v>388.109473093247</v>
      </c>
      <c r="M602">
        <v>65.255026696421993</v>
      </c>
      <c r="N602">
        <v>0.68932453339587596</v>
      </c>
      <c r="O602">
        <v>41.8500461193833</v>
      </c>
      <c r="P602">
        <v>10.9502923976608</v>
      </c>
    </row>
    <row r="603" spans="1:17" hidden="1" x14ac:dyDescent="0.3">
      <c r="A603" t="s">
        <v>1333</v>
      </c>
      <c r="B603" t="s">
        <v>1334</v>
      </c>
      <c r="C603" t="s">
        <v>3160</v>
      </c>
      <c r="D603" t="s">
        <v>117</v>
      </c>
      <c r="E603">
        <v>8633.0322121000008</v>
      </c>
      <c r="F603">
        <v>361.35</v>
      </c>
      <c r="G603">
        <v>272.273026473024</v>
      </c>
      <c r="H603">
        <v>-5.2428525955425203</v>
      </c>
      <c r="I603">
        <v>38.356515966773202</v>
      </c>
      <c r="J603">
        <v>-1.7990059117871799</v>
      </c>
      <c r="K603">
        <v>358.66859899174699</v>
      </c>
      <c r="L603">
        <v>286.73916346052198</v>
      </c>
      <c r="M603">
        <v>44.858757312104302</v>
      </c>
      <c r="N603">
        <v>0.29771158579185197</v>
      </c>
      <c r="O603">
        <v>10.5161201051612</v>
      </c>
      <c r="P603">
        <v>358.85714285714198</v>
      </c>
      <c r="Q603">
        <v>0.152883829831269</v>
      </c>
    </row>
    <row r="604" spans="1:17" x14ac:dyDescent="0.3">
      <c r="A604" t="s">
        <v>1335</v>
      </c>
      <c r="B604" t="s">
        <v>1336</v>
      </c>
      <c r="C604" t="s">
        <v>3145</v>
      </c>
      <c r="D604" t="s">
        <v>24</v>
      </c>
      <c r="E604">
        <v>8601.1681498259895</v>
      </c>
      <c r="F604">
        <v>222.5</v>
      </c>
      <c r="G604">
        <v>-34.348870535476202</v>
      </c>
      <c r="H604">
        <v>-0.437367173100143</v>
      </c>
      <c r="I604">
        <v>-14.3683828487182</v>
      </c>
      <c r="J604">
        <v>-0.10878709392859</v>
      </c>
      <c r="K604">
        <v>227.74690028639401</v>
      </c>
      <c r="L604">
        <v>224.13652230367001</v>
      </c>
      <c r="M604">
        <v>46.539894690640701</v>
      </c>
      <c r="N604">
        <v>0.553906185993287</v>
      </c>
      <c r="O604">
        <v>28.7865168539325</v>
      </c>
      <c r="P604">
        <v>15.8854166666666</v>
      </c>
      <c r="Q604">
        <v>0.128622931076151</v>
      </c>
    </row>
    <row r="605" spans="1:17" x14ac:dyDescent="0.3">
      <c r="A605" t="s">
        <v>1337</v>
      </c>
      <c r="B605" t="s">
        <v>1338</v>
      </c>
      <c r="C605" t="s">
        <v>3158</v>
      </c>
      <c r="D605" t="s">
        <v>133</v>
      </c>
      <c r="E605">
        <v>8567.99064731</v>
      </c>
      <c r="F605">
        <v>592.5</v>
      </c>
      <c r="G605">
        <v>-1.71615464098432</v>
      </c>
      <c r="H605">
        <v>3.5199154032351498</v>
      </c>
      <c r="I605">
        <v>22.017693711795701</v>
      </c>
      <c r="J605">
        <v>3.89946609235357</v>
      </c>
      <c r="K605">
        <v>574.46366069725502</v>
      </c>
      <c r="L605">
        <v>519.98714264719501</v>
      </c>
      <c r="M605">
        <v>56.816021812803299</v>
      </c>
      <c r="N605">
        <v>0.76516263885261604</v>
      </c>
      <c r="O605">
        <v>17.974683544303801</v>
      </c>
      <c r="P605">
        <v>55.900539402710102</v>
      </c>
      <c r="Q605">
        <v>1.5646264421270002E-2</v>
      </c>
    </row>
    <row r="606" spans="1:17" x14ac:dyDescent="0.3">
      <c r="A606" t="s">
        <v>1339</v>
      </c>
      <c r="B606" t="s">
        <v>1340</v>
      </c>
      <c r="C606" t="s">
        <v>3162</v>
      </c>
      <c r="D606" t="s">
        <v>1183</v>
      </c>
      <c r="E606">
        <v>8566.1327824580003</v>
      </c>
      <c r="F606">
        <v>81.680000000000007</v>
      </c>
      <c r="G606">
        <v>-21.562924910806</v>
      </c>
      <c r="H606">
        <v>-7.2276187456062999</v>
      </c>
      <c r="I606">
        <v>-21.7316995411386</v>
      </c>
      <c r="J606">
        <v>7.3258205347297798</v>
      </c>
      <c r="K606">
        <v>85.359068883473398</v>
      </c>
      <c r="L606">
        <v>86.512109024588099</v>
      </c>
      <c r="M606">
        <v>50.174157677254698</v>
      </c>
      <c r="N606">
        <v>1.1404471232300799</v>
      </c>
      <c r="O606">
        <v>66.136141038197806</v>
      </c>
      <c r="P606">
        <v>24.228136882129199</v>
      </c>
      <c r="Q606">
        <v>1.3730190653613E-2</v>
      </c>
    </row>
    <row r="607" spans="1:17" x14ac:dyDescent="0.3">
      <c r="A607" t="s">
        <v>1341</v>
      </c>
      <c r="B607" t="s">
        <v>1342</v>
      </c>
      <c r="C607" t="s">
        <v>3154</v>
      </c>
      <c r="D607" t="s">
        <v>1343</v>
      </c>
      <c r="E607">
        <v>8565.3622123099994</v>
      </c>
      <c r="F607">
        <v>269.8</v>
      </c>
      <c r="G607">
        <v>9.7084365040683505</v>
      </c>
      <c r="H607">
        <v>9.4353457880360896</v>
      </c>
      <c r="I607">
        <v>39.091412700867103</v>
      </c>
      <c r="J607">
        <v>-0.16855026902887699</v>
      </c>
      <c r="K607">
        <v>251.35747320829</v>
      </c>
      <c r="L607">
        <v>220.057424956549</v>
      </c>
      <c r="M607">
        <v>58.730133703099803</v>
      </c>
      <c r="N607">
        <v>0.77405333931734199</v>
      </c>
      <c r="O607">
        <v>2.77983691623424</v>
      </c>
      <c r="P607">
        <v>59.080188679245197</v>
      </c>
      <c r="Q607">
        <v>5.9544951612299996E-3</v>
      </c>
    </row>
    <row r="608" spans="1:17" x14ac:dyDescent="0.3">
      <c r="A608" t="s">
        <v>1344</v>
      </c>
      <c r="B608" t="s">
        <v>1345</v>
      </c>
      <c r="C608" t="s">
        <v>3158</v>
      </c>
      <c r="D608" t="s">
        <v>133</v>
      </c>
      <c r="E608">
        <v>8522.1605980000004</v>
      </c>
      <c r="F608">
        <v>1020.45</v>
      </c>
      <c r="G608">
        <v>111.159229785421</v>
      </c>
      <c r="H608">
        <v>27.600250153734599</v>
      </c>
      <c r="I608">
        <v>19.617816396439501</v>
      </c>
      <c r="J608">
        <v>16.842342408413899</v>
      </c>
      <c r="K608">
        <v>880.14074253308104</v>
      </c>
      <c r="L608">
        <v>787.71830389772197</v>
      </c>
      <c r="M608">
        <v>81.647572775288197</v>
      </c>
      <c r="N608">
        <v>2.6220730208804399</v>
      </c>
      <c r="O608">
        <v>8.7755402028516691</v>
      </c>
      <c r="P608">
        <v>182.04809286898799</v>
      </c>
      <c r="Q608">
        <v>0.14655669290201401</v>
      </c>
    </row>
    <row r="609" spans="1:17" x14ac:dyDescent="0.3">
      <c r="A609" t="s">
        <v>1346</v>
      </c>
      <c r="B609" t="s">
        <v>1347</v>
      </c>
      <c r="C609" t="s">
        <v>3159</v>
      </c>
      <c r="D609" t="s">
        <v>395</v>
      </c>
      <c r="E609">
        <v>8460.8733944899996</v>
      </c>
      <c r="F609">
        <v>211.67</v>
      </c>
      <c r="G609">
        <v>-23.695279270118899</v>
      </c>
      <c r="H609">
        <v>-3.2019547912750599</v>
      </c>
      <c r="I609">
        <v>-18.372007415561399</v>
      </c>
      <c r="J609">
        <v>-0.34357879957675103</v>
      </c>
      <c r="K609">
        <v>222.498186540756</v>
      </c>
      <c r="L609">
        <v>223.50348984566401</v>
      </c>
      <c r="M609">
        <v>42.456832071085998</v>
      </c>
      <c r="N609">
        <v>0.67949268480264702</v>
      </c>
      <c r="O609">
        <v>52.2416969811499</v>
      </c>
      <c r="P609">
        <v>18.1853713009491</v>
      </c>
      <c r="Q609">
        <v>5.4870807552939001E-2</v>
      </c>
    </row>
    <row r="610" spans="1:17" x14ac:dyDescent="0.3">
      <c r="A610" t="s">
        <v>1348</v>
      </c>
      <c r="B610" t="s">
        <v>1349</v>
      </c>
      <c r="C610" t="s">
        <v>3164</v>
      </c>
      <c r="D610" t="s">
        <v>1350</v>
      </c>
      <c r="E610">
        <v>8450.6359304399994</v>
      </c>
      <c r="F610">
        <v>489.55</v>
      </c>
      <c r="G610">
        <v>-4.56943661144334</v>
      </c>
      <c r="H610">
        <v>9.9456323534507902</v>
      </c>
      <c r="I610">
        <v>25.101640358476001</v>
      </c>
      <c r="J610">
        <v>-0.40333122598669002</v>
      </c>
      <c r="K610">
        <v>480.11456258752997</v>
      </c>
      <c r="L610">
        <v>444.39470028094303</v>
      </c>
      <c r="M610">
        <v>57.876126145087397</v>
      </c>
      <c r="N610">
        <v>2.0102828996020801</v>
      </c>
      <c r="O610">
        <v>30.476968644673601</v>
      </c>
      <c r="P610">
        <v>53.415857098088303</v>
      </c>
      <c r="Q610">
        <v>9.2839164746019998E-2</v>
      </c>
    </row>
    <row r="611" spans="1:17" x14ac:dyDescent="0.3">
      <c r="A611" t="s">
        <v>1351</v>
      </c>
      <c r="B611" t="s">
        <v>1352</v>
      </c>
      <c r="C611" t="s">
        <v>3153</v>
      </c>
      <c r="D611" t="s">
        <v>77</v>
      </c>
      <c r="E611">
        <v>8433.6285811220005</v>
      </c>
      <c r="F611">
        <v>207.08</v>
      </c>
      <c r="G611">
        <v>-7.1653097636678202</v>
      </c>
      <c r="H611">
        <v>-2.5279167167865202</v>
      </c>
      <c r="I611">
        <v>-19.6308789317014</v>
      </c>
      <c r="J611">
        <v>-0.220315956364141</v>
      </c>
      <c r="K611">
        <v>211.428286511408</v>
      </c>
      <c r="L611">
        <v>203.79798311077201</v>
      </c>
      <c r="M611">
        <v>47.510751001510002</v>
      </c>
      <c r="N611">
        <v>0.42220995158166003</v>
      </c>
      <c r="O611">
        <v>23.623720301332799</v>
      </c>
      <c r="P611">
        <v>40.8707482993197</v>
      </c>
      <c r="Q611">
        <v>8.7932308739576998E-2</v>
      </c>
    </row>
    <row r="612" spans="1:17" x14ac:dyDescent="0.3">
      <c r="A612" t="s">
        <v>1353</v>
      </c>
      <c r="B612" t="s">
        <v>1354</v>
      </c>
      <c r="C612" t="s">
        <v>3147</v>
      </c>
      <c r="D612" t="s">
        <v>384</v>
      </c>
      <c r="E612">
        <v>8418.6174776999997</v>
      </c>
      <c r="F612">
        <v>619.85</v>
      </c>
      <c r="G612">
        <v>19.756847407472101</v>
      </c>
      <c r="H612">
        <v>-7.0494572984238797</v>
      </c>
      <c r="I612">
        <v>11.498600680686801</v>
      </c>
      <c r="J612">
        <v>2.6243318585563999</v>
      </c>
      <c r="K612">
        <v>642.93068017987002</v>
      </c>
      <c r="L612">
        <v>582.58841307256898</v>
      </c>
      <c r="M612">
        <v>44.872502935217298</v>
      </c>
      <c r="N612">
        <v>0.153780521739319</v>
      </c>
      <c r="O612">
        <v>27.934177623618599</v>
      </c>
      <c r="P612">
        <v>60.624514122829702</v>
      </c>
      <c r="Q612">
        <v>-5.2748420176629996E-3</v>
      </c>
    </row>
    <row r="613" spans="1:17" x14ac:dyDescent="0.3">
      <c r="A613" t="s">
        <v>1355</v>
      </c>
      <c r="B613" t="s">
        <v>1356</v>
      </c>
      <c r="C613" t="s">
        <v>3149</v>
      </c>
      <c r="D613" t="s">
        <v>51</v>
      </c>
      <c r="E613">
        <v>8398.7721335799997</v>
      </c>
      <c r="F613">
        <v>863.1</v>
      </c>
      <c r="G613">
        <v>129.27168099024101</v>
      </c>
      <c r="H613">
        <v>-0.67214745116308705</v>
      </c>
      <c r="I613">
        <v>51.578139817039599</v>
      </c>
      <c r="J613">
        <v>0.540498845750361</v>
      </c>
      <c r="K613">
        <v>797.50568452323</v>
      </c>
      <c r="L613">
        <v>613.15934098029004</v>
      </c>
      <c r="M613">
        <v>53.465618884166297</v>
      </c>
      <c r="N613">
        <v>0.64895693104405305</v>
      </c>
      <c r="O613">
        <v>11.1690418259761</v>
      </c>
      <c r="P613">
        <v>190.801886792452</v>
      </c>
      <c r="Q613">
        <v>3.7136388819724003E-2</v>
      </c>
    </row>
    <row r="614" spans="1:17" hidden="1" x14ac:dyDescent="0.3">
      <c r="A614" t="s">
        <v>1357</v>
      </c>
      <c r="B614" t="s">
        <v>1358</v>
      </c>
      <c r="C614" t="s">
        <v>3160</v>
      </c>
      <c r="D614" t="s">
        <v>745</v>
      </c>
      <c r="E614">
        <v>8375.5088797930002</v>
      </c>
      <c r="F614">
        <v>262.64</v>
      </c>
      <c r="G614">
        <v>1.54443791929212</v>
      </c>
      <c r="H614">
        <v>-0.27699014739184802</v>
      </c>
      <c r="I614">
        <v>0.88510451537205204</v>
      </c>
      <c r="J614">
        <v>-0.719907887041488</v>
      </c>
      <c r="K614">
        <v>264.00890931471798</v>
      </c>
      <c r="L614">
        <v>245.949455493371</v>
      </c>
      <c r="M614">
        <v>59.785019392106697</v>
      </c>
      <c r="N614">
        <v>0.63139164564597305</v>
      </c>
      <c r="O614">
        <v>5.5627474870545202</v>
      </c>
      <c r="P614">
        <v>33.387506348400102</v>
      </c>
      <c r="Q614">
        <v>1.1816369177710001E-3</v>
      </c>
    </row>
    <row r="615" spans="1:17" hidden="1" x14ac:dyDescent="0.3">
      <c r="A615" t="s">
        <v>1359</v>
      </c>
      <c r="B615" t="s">
        <v>1360</v>
      </c>
      <c r="C615" t="s">
        <v>3160</v>
      </c>
      <c r="D615" t="s">
        <v>1361</v>
      </c>
      <c r="E615">
        <v>8369.7008711939998</v>
      </c>
      <c r="F615">
        <v>1230.3900000000001</v>
      </c>
      <c r="K615">
        <v>1221.0284065276701</v>
      </c>
      <c r="L615">
        <v>1201.49851616978</v>
      </c>
      <c r="M615">
        <v>68.273684852772604</v>
      </c>
      <c r="N615">
        <v>1</v>
      </c>
      <c r="Q615">
        <v>-6.1080809493942997E-2</v>
      </c>
    </row>
    <row r="616" spans="1:17" x14ac:dyDescent="0.3">
      <c r="A616" t="s">
        <v>1362</v>
      </c>
      <c r="B616" t="s">
        <v>1363</v>
      </c>
      <c r="C616" t="s">
        <v>3154</v>
      </c>
      <c r="D616" t="s">
        <v>757</v>
      </c>
      <c r="E616">
        <v>8352.4618175179894</v>
      </c>
      <c r="F616">
        <v>203.66</v>
      </c>
      <c r="G616">
        <v>24.791102991100502</v>
      </c>
      <c r="H616">
        <v>-4.3343238541195301</v>
      </c>
      <c r="I616">
        <v>9.7664298428544907</v>
      </c>
      <c r="J616">
        <v>10.8549075100824</v>
      </c>
      <c r="K616">
        <v>219.450328561416</v>
      </c>
      <c r="L616">
        <v>203.11738226589401</v>
      </c>
      <c r="M616">
        <v>56.757377923520203</v>
      </c>
      <c r="N616">
        <v>0.93150012715188601</v>
      </c>
      <c r="O616">
        <v>45.580870077580201</v>
      </c>
      <c r="P616">
        <v>83.974706413730701</v>
      </c>
      <c r="Q616">
        <v>0.16257165819515601</v>
      </c>
    </row>
    <row r="617" spans="1:17" hidden="1" x14ac:dyDescent="0.3">
      <c r="A617" t="s">
        <v>1364</v>
      </c>
      <c r="B617" t="s">
        <v>1365</v>
      </c>
      <c r="C617" t="s">
        <v>3160</v>
      </c>
      <c r="D617" t="s">
        <v>105</v>
      </c>
      <c r="E617">
        <v>8320.6047388749994</v>
      </c>
      <c r="F617">
        <v>2619.85</v>
      </c>
      <c r="G617">
        <v>-48.050075853963499</v>
      </c>
      <c r="H617">
        <v>0.72908228340787096</v>
      </c>
      <c r="I617">
        <v>-16.745256717173199</v>
      </c>
      <c r="J617">
        <v>0.93949326218663098</v>
      </c>
      <c r="K617">
        <v>2674.3214124503302</v>
      </c>
      <c r="L617">
        <v>2693.02639913443</v>
      </c>
      <c r="M617">
        <v>43.403182336099697</v>
      </c>
      <c r="N617">
        <v>0.68308633726041801</v>
      </c>
      <c r="O617">
        <v>32.068629883390201</v>
      </c>
      <c r="P617">
        <v>11.530438484461399</v>
      </c>
      <c r="Q617">
        <v>4.9597114640189998E-3</v>
      </c>
    </row>
    <row r="618" spans="1:17" hidden="1" x14ac:dyDescent="0.3">
      <c r="A618" t="s">
        <v>1366</v>
      </c>
      <c r="B618" t="s">
        <v>1367</v>
      </c>
      <c r="C618" t="s">
        <v>3160</v>
      </c>
      <c r="D618" t="s">
        <v>609</v>
      </c>
      <c r="E618">
        <v>8320.165330365</v>
      </c>
      <c r="F618">
        <v>4224.45</v>
      </c>
      <c r="G618">
        <v>5.4559562985814196</v>
      </c>
      <c r="H618">
        <v>11.4845179045995</v>
      </c>
      <c r="I618">
        <v>15.994601025384201</v>
      </c>
      <c r="J618">
        <v>4.7537072323458496</v>
      </c>
      <c r="K618">
        <v>3932.3539617770698</v>
      </c>
      <c r="L618">
        <v>3665.1215335110101</v>
      </c>
      <c r="M618">
        <v>70.794548460611594</v>
      </c>
      <c r="N618">
        <v>0.721543224087003</v>
      </c>
      <c r="O618">
        <v>2.6157251239806198</v>
      </c>
      <c r="P618">
        <v>39.579719482579101</v>
      </c>
      <c r="Q618">
        <v>-8.9584336375489997E-3</v>
      </c>
    </row>
    <row r="619" spans="1:17" x14ac:dyDescent="0.3">
      <c r="A619" t="s">
        <v>1368</v>
      </c>
      <c r="B619" t="s">
        <v>1369</v>
      </c>
      <c r="C619" t="s">
        <v>3155</v>
      </c>
      <c r="D619" t="s">
        <v>89</v>
      </c>
      <c r="E619">
        <v>8293.8522483100005</v>
      </c>
      <c r="F619">
        <v>279.8</v>
      </c>
      <c r="G619">
        <v>-63.941441591561102</v>
      </c>
      <c r="H619">
        <v>-2.3278951150387202</v>
      </c>
      <c r="I619">
        <v>-17.2543206994605</v>
      </c>
      <c r="J619">
        <v>1.5027732146626001</v>
      </c>
      <c r="K619">
        <v>289.01259074231098</v>
      </c>
      <c r="L619">
        <v>325.29179844282203</v>
      </c>
      <c r="M619">
        <v>44.1844924825878</v>
      </c>
      <c r="N619">
        <v>0.89621835533664795</v>
      </c>
      <c r="O619">
        <v>66.476054324517506</v>
      </c>
      <c r="P619">
        <v>7.2030651340996199</v>
      </c>
      <c r="Q619">
        <v>-0.10004061925678499</v>
      </c>
    </row>
    <row r="620" spans="1:17" hidden="1" x14ac:dyDescent="0.3">
      <c r="A620" t="s">
        <v>1370</v>
      </c>
      <c r="B620" t="s">
        <v>1371</v>
      </c>
      <c r="C620" t="s">
        <v>3160</v>
      </c>
      <c r="D620" t="s">
        <v>57</v>
      </c>
      <c r="E620">
        <v>8275.33313026</v>
      </c>
      <c r="F620">
        <v>15.31</v>
      </c>
      <c r="G620">
        <v>84.824370216485903</v>
      </c>
      <c r="H620">
        <v>0.84489816837403897</v>
      </c>
      <c r="I620">
        <v>61.977159197887602</v>
      </c>
      <c r="J620">
        <v>-6.8947082602324397</v>
      </c>
      <c r="K620">
        <v>15.737243113541799</v>
      </c>
      <c r="L620">
        <v>13.5250729225542</v>
      </c>
      <c r="M620">
        <v>40.071689393057802</v>
      </c>
      <c r="N620">
        <v>0.94852743662541805</v>
      </c>
      <c r="O620">
        <v>37.818419333768702</v>
      </c>
      <c r="P620">
        <v>130.225563909774</v>
      </c>
      <c r="Q620">
        <v>0.120122553000289</v>
      </c>
    </row>
    <row r="621" spans="1:17" x14ac:dyDescent="0.3">
      <c r="A621" t="s">
        <v>1372</v>
      </c>
      <c r="B621" t="s">
        <v>1373</v>
      </c>
      <c r="C621" t="s">
        <v>3156</v>
      </c>
      <c r="D621" t="s">
        <v>432</v>
      </c>
      <c r="E621">
        <v>8238.3084531460008</v>
      </c>
      <c r="F621">
        <v>188.12</v>
      </c>
      <c r="G621">
        <v>-38.625963837750596</v>
      </c>
      <c r="H621">
        <v>-6.7184976350939696</v>
      </c>
      <c r="I621">
        <v>3.27272691817724</v>
      </c>
      <c r="J621">
        <v>-2.5218776951408901</v>
      </c>
      <c r="K621">
        <v>194.88668369869001</v>
      </c>
      <c r="L621">
        <v>193.26496714836301</v>
      </c>
      <c r="M621">
        <v>29.9982585601925</v>
      </c>
      <c r="N621">
        <v>0.28206178523101799</v>
      </c>
      <c r="O621">
        <v>20.268977248564699</v>
      </c>
      <c r="P621">
        <v>29.737931034482699</v>
      </c>
    </row>
    <row r="622" spans="1:17" x14ac:dyDescent="0.3">
      <c r="A622" t="s">
        <v>1374</v>
      </c>
      <c r="B622" t="s">
        <v>1375</v>
      </c>
      <c r="C622" t="s">
        <v>3151</v>
      </c>
      <c r="D622" t="s">
        <v>190</v>
      </c>
      <c r="E622">
        <v>8236.6178280000004</v>
      </c>
      <c r="F622">
        <v>420.3</v>
      </c>
      <c r="G622">
        <v>9.1888799964234593</v>
      </c>
      <c r="H622">
        <v>-6.7144456900964498</v>
      </c>
      <c r="I622">
        <v>24.2465469529896</v>
      </c>
      <c r="J622">
        <v>4.2813715971239104</v>
      </c>
      <c r="K622">
        <v>422.577278926318</v>
      </c>
      <c r="L622">
        <v>353.99571318442901</v>
      </c>
      <c r="M622">
        <v>50.307470057247698</v>
      </c>
      <c r="N622">
        <v>0.98224030897478898</v>
      </c>
      <c r="O622">
        <v>15.4651439448013</v>
      </c>
      <c r="P622">
        <v>75.052061640982899</v>
      </c>
    </row>
    <row r="623" spans="1:17" hidden="1" x14ac:dyDescent="0.3">
      <c r="A623" t="s">
        <v>1376</v>
      </c>
      <c r="B623" t="s">
        <v>1377</v>
      </c>
      <c r="C623" t="s">
        <v>3160</v>
      </c>
      <c r="D623" t="s">
        <v>114</v>
      </c>
      <c r="E623">
        <v>8224.7191635050003</v>
      </c>
      <c r="F623">
        <v>741.25</v>
      </c>
      <c r="G623">
        <v>-19.044916767121201</v>
      </c>
      <c r="H623">
        <v>-11.6799443478179</v>
      </c>
      <c r="I623">
        <v>-7.22984046578605</v>
      </c>
      <c r="J623">
        <v>-4.1147553400060204</v>
      </c>
      <c r="K623">
        <v>796.10414157186801</v>
      </c>
      <c r="L623">
        <v>763.66125699099598</v>
      </c>
      <c r="M623">
        <v>28.9135879321991</v>
      </c>
      <c r="N623">
        <v>0.26128997848412699</v>
      </c>
      <c r="O623">
        <v>27.271500843170301</v>
      </c>
      <c r="P623">
        <v>20.332792207792199</v>
      </c>
      <c r="Q623">
        <v>0.103469659792416</v>
      </c>
    </row>
    <row r="624" spans="1:17" hidden="1" x14ac:dyDescent="0.3">
      <c r="A624" t="s">
        <v>1378</v>
      </c>
      <c r="B624" t="s">
        <v>1379</v>
      </c>
      <c r="C624" t="s">
        <v>3160</v>
      </c>
      <c r="D624" t="s">
        <v>432</v>
      </c>
      <c r="E624">
        <v>8214.1983086799992</v>
      </c>
      <c r="F624">
        <v>1067.5</v>
      </c>
      <c r="G624">
        <v>7.7431509969285504</v>
      </c>
      <c r="H624">
        <v>-1.6905163423767799</v>
      </c>
      <c r="I624">
        <v>10.5232313496294</v>
      </c>
      <c r="J624">
        <v>4.8639280842812802</v>
      </c>
      <c r="K624">
        <v>1052.82261294523</v>
      </c>
      <c r="L624">
        <v>950.02425416507299</v>
      </c>
      <c r="M624">
        <v>57.7926080901399</v>
      </c>
      <c r="N624">
        <v>0.449549411456454</v>
      </c>
      <c r="O624">
        <v>15.9718969555035</v>
      </c>
      <c r="P624">
        <v>40.896192173167002</v>
      </c>
      <c r="Q624">
        <v>6.5431840306185998E-2</v>
      </c>
    </row>
    <row r="625" spans="1:17" x14ac:dyDescent="0.3">
      <c r="A625" t="s">
        <v>1380</v>
      </c>
      <c r="B625" t="s">
        <v>1381</v>
      </c>
      <c r="C625" t="s">
        <v>3159</v>
      </c>
      <c r="D625" t="s">
        <v>268</v>
      </c>
      <c r="E625">
        <v>8198.0666384399992</v>
      </c>
      <c r="F625">
        <v>658.9</v>
      </c>
      <c r="G625">
        <v>-26.5827320466</v>
      </c>
      <c r="H625">
        <v>-3.8977930683706998</v>
      </c>
      <c r="I625">
        <v>-13.160936040207501</v>
      </c>
      <c r="J625">
        <v>-1.15856875331723</v>
      </c>
      <c r="K625">
        <v>700.43801003015801</v>
      </c>
      <c r="L625">
        <v>676.27572242994802</v>
      </c>
      <c r="M625">
        <v>29.728597195050501</v>
      </c>
      <c r="N625">
        <v>0.45887670892994398</v>
      </c>
      <c r="O625">
        <v>27.1361359842161</v>
      </c>
      <c r="P625">
        <v>29.183413390843999</v>
      </c>
    </row>
    <row r="626" spans="1:17" x14ac:dyDescent="0.3">
      <c r="A626" t="s">
        <v>1382</v>
      </c>
      <c r="B626" t="s">
        <v>1383</v>
      </c>
      <c r="C626" t="s">
        <v>3158</v>
      </c>
      <c r="D626" t="s">
        <v>133</v>
      </c>
      <c r="E626">
        <v>8188.7459266859996</v>
      </c>
      <c r="F626">
        <v>132.41999999999999</v>
      </c>
      <c r="G626">
        <v>37.912160505015102</v>
      </c>
      <c r="H626">
        <v>3.51235058885938</v>
      </c>
      <c r="I626">
        <v>-14.394120453213301</v>
      </c>
      <c r="J626">
        <v>5.5679618589276503</v>
      </c>
      <c r="K626">
        <v>129.05607889345001</v>
      </c>
      <c r="L626">
        <v>122.01288641474299</v>
      </c>
      <c r="M626">
        <v>56.837029569954503</v>
      </c>
      <c r="N626">
        <v>0.93105922381992201</v>
      </c>
      <c r="O626">
        <v>24.1202235311886</v>
      </c>
      <c r="P626">
        <v>91.913043478260803</v>
      </c>
      <c r="Q626">
        <v>-1.3387187028520001E-2</v>
      </c>
    </row>
    <row r="627" spans="1:17" x14ac:dyDescent="0.3">
      <c r="A627" t="s">
        <v>1384</v>
      </c>
      <c r="B627" t="s">
        <v>1385</v>
      </c>
      <c r="C627" t="s">
        <v>3163</v>
      </c>
      <c r="D627" t="s">
        <v>1386</v>
      </c>
      <c r="E627">
        <v>8124.4734404999999</v>
      </c>
      <c r="F627">
        <v>675</v>
      </c>
      <c r="G627">
        <v>-20.132465291802301</v>
      </c>
      <c r="H627">
        <v>3.0329790381828099</v>
      </c>
      <c r="I627">
        <v>7.7678739308691203</v>
      </c>
      <c r="J627">
        <v>3.2572370960915902</v>
      </c>
      <c r="K627">
        <v>651.72943119691899</v>
      </c>
      <c r="L627">
        <v>592.17252357707105</v>
      </c>
      <c r="M627">
        <v>59.586078840024101</v>
      </c>
      <c r="N627">
        <v>0.68394672666823697</v>
      </c>
      <c r="O627">
        <v>13.837037037037</v>
      </c>
      <c r="P627">
        <v>65.868042757095395</v>
      </c>
      <c r="Q627">
        <v>0.135288324681866</v>
      </c>
    </row>
    <row r="628" spans="1:17" x14ac:dyDescent="0.3">
      <c r="A628" t="s">
        <v>1387</v>
      </c>
      <c r="B628" t="s">
        <v>1388</v>
      </c>
      <c r="C628" t="s">
        <v>3154</v>
      </c>
      <c r="D628" t="s">
        <v>458</v>
      </c>
      <c r="E628">
        <v>8119.6846749399901</v>
      </c>
      <c r="F628">
        <v>605.04999999999995</v>
      </c>
      <c r="G628">
        <v>-37.507282986352401</v>
      </c>
      <c r="H628">
        <v>-7.7660221612962799</v>
      </c>
      <c r="I628">
        <v>-42.9612813534008</v>
      </c>
      <c r="J628">
        <v>-2.7305086702235801</v>
      </c>
      <c r="K628">
        <v>640.47052303715805</v>
      </c>
      <c r="L628">
        <v>700.84227684660596</v>
      </c>
      <c r="M628">
        <v>30.834383594763299</v>
      </c>
      <c r="N628">
        <v>0.58330614200353403</v>
      </c>
      <c r="O628">
        <v>81.307329972729505</v>
      </c>
      <c r="P628">
        <v>6.2889767237593199</v>
      </c>
      <c r="Q628">
        <v>0.102407713224209</v>
      </c>
    </row>
    <row r="629" spans="1:17" x14ac:dyDescent="0.3">
      <c r="A629" t="s">
        <v>1389</v>
      </c>
      <c r="B629" t="s">
        <v>1390</v>
      </c>
      <c r="C629" t="s">
        <v>3145</v>
      </c>
      <c r="D629" t="s">
        <v>24</v>
      </c>
      <c r="E629">
        <v>8113.4748718399997</v>
      </c>
      <c r="F629">
        <v>70.3</v>
      </c>
      <c r="G629">
        <v>-55.942435163998503</v>
      </c>
      <c r="H629">
        <v>-13.248612932983001</v>
      </c>
      <c r="I629">
        <v>-41.876414037172601</v>
      </c>
      <c r="J629">
        <v>-3.93440767949174</v>
      </c>
      <c r="K629">
        <v>79.5528075783905</v>
      </c>
      <c r="L629">
        <v>88.016875166128301</v>
      </c>
      <c r="M629">
        <v>23.427565843843801</v>
      </c>
      <c r="N629">
        <v>0.72612608722513705</v>
      </c>
      <c r="O629">
        <v>65.718349928876194</v>
      </c>
      <c r="P629">
        <v>1.1510791366906299</v>
      </c>
      <c r="Q629">
        <v>-1.0497000672638999E-2</v>
      </c>
    </row>
    <row r="630" spans="1:17" x14ac:dyDescent="0.3">
      <c r="A630" t="s">
        <v>1391</v>
      </c>
      <c r="B630" t="s">
        <v>1392</v>
      </c>
      <c r="C630" t="s">
        <v>3157</v>
      </c>
      <c r="D630" t="s">
        <v>303</v>
      </c>
      <c r="E630">
        <v>8103.1936764820002</v>
      </c>
      <c r="F630">
        <v>207.92</v>
      </c>
      <c r="G630">
        <v>-0.79248802106192695</v>
      </c>
      <c r="H630">
        <v>0.47873473679004902</v>
      </c>
      <c r="I630">
        <v>-8.0901321384248703</v>
      </c>
      <c r="J630">
        <v>-2.7486400013062</v>
      </c>
      <c r="K630">
        <v>215.91857893716701</v>
      </c>
      <c r="L630">
        <v>206.57408144607999</v>
      </c>
      <c r="M630">
        <v>41.218345887864402</v>
      </c>
      <c r="N630">
        <v>0.46052221386036901</v>
      </c>
      <c r="O630">
        <v>26.010003847633701</v>
      </c>
      <c r="P630">
        <v>40.867208672086697</v>
      </c>
      <c r="Q630">
        <v>0.120611721331241</v>
      </c>
    </row>
    <row r="631" spans="1:17" x14ac:dyDescent="0.3">
      <c r="A631" t="s">
        <v>1393</v>
      </c>
      <c r="B631" t="s">
        <v>1394</v>
      </c>
      <c r="C631" t="s">
        <v>3157</v>
      </c>
      <c r="D631" t="s">
        <v>120</v>
      </c>
      <c r="E631">
        <v>8073.3073760500001</v>
      </c>
      <c r="F631">
        <v>681.85</v>
      </c>
      <c r="G631">
        <v>-37.071447831936602</v>
      </c>
      <c r="H631">
        <v>1.55497113186965</v>
      </c>
      <c r="I631">
        <v>-15.0624919947258</v>
      </c>
      <c r="J631">
        <v>2.6725611816396402</v>
      </c>
      <c r="K631">
        <v>674.35549559667402</v>
      </c>
      <c r="L631">
        <v>695.52162782549397</v>
      </c>
      <c r="M631">
        <v>56.320635640917097</v>
      </c>
      <c r="N631">
        <v>0.39406466935353002</v>
      </c>
      <c r="O631">
        <v>24.5141893378308</v>
      </c>
      <c r="P631">
        <v>13.907450718342799</v>
      </c>
      <c r="Q631">
        <v>-9.7281868812111996E-2</v>
      </c>
    </row>
    <row r="632" spans="1:17" hidden="1" x14ac:dyDescent="0.3">
      <c r="A632" t="s">
        <v>1395</v>
      </c>
      <c r="B632" t="s">
        <v>1396</v>
      </c>
      <c r="C632" t="s">
        <v>3160</v>
      </c>
      <c r="D632" t="s">
        <v>278</v>
      </c>
      <c r="E632">
        <v>8044.0738074000001</v>
      </c>
      <c r="F632">
        <v>502.5</v>
      </c>
      <c r="G632">
        <v>120.156739352006</v>
      </c>
      <c r="H632">
        <v>-4.5973188864710002</v>
      </c>
      <c r="I632">
        <v>70.735163898853898</v>
      </c>
      <c r="J632">
        <v>-2.4597657506797699</v>
      </c>
      <c r="K632">
        <v>486.86263020865601</v>
      </c>
      <c r="L632">
        <v>375.75159765390202</v>
      </c>
      <c r="M632">
        <v>43.892785014091999</v>
      </c>
      <c r="N632">
        <v>0.71039310128225297</v>
      </c>
      <c r="O632">
        <v>16.218905472636798</v>
      </c>
      <c r="P632">
        <v>154.23728813559299</v>
      </c>
      <c r="Q632">
        <v>8.6447411846841002E-2</v>
      </c>
    </row>
    <row r="633" spans="1:17" x14ac:dyDescent="0.3">
      <c r="A633" t="s">
        <v>1397</v>
      </c>
      <c r="B633" t="s">
        <v>1398</v>
      </c>
      <c r="C633" t="s">
        <v>3145</v>
      </c>
      <c r="D633" t="s">
        <v>21</v>
      </c>
      <c r="E633">
        <v>8025.0421795599996</v>
      </c>
      <c r="F633">
        <v>28.89</v>
      </c>
      <c r="G633">
        <v>24.8468485035269</v>
      </c>
      <c r="H633">
        <v>7.3451783981624601</v>
      </c>
      <c r="I633">
        <v>-23.4386538282854</v>
      </c>
      <c r="J633">
        <v>1.34925247573303</v>
      </c>
      <c r="K633">
        <v>28.970761731018701</v>
      </c>
      <c r="L633">
        <v>28.124997853994401</v>
      </c>
      <c r="M633">
        <v>50.270782944436299</v>
      </c>
      <c r="N633">
        <v>0.75006955400747</v>
      </c>
      <c r="O633">
        <v>40.196584617824101</v>
      </c>
      <c r="P633">
        <v>70.786342884895504</v>
      </c>
      <c r="Q633">
        <v>3.0885907428174E-2</v>
      </c>
    </row>
    <row r="634" spans="1:17" x14ac:dyDescent="0.3">
      <c r="A634" t="s">
        <v>1399</v>
      </c>
      <c r="B634" t="s">
        <v>1400</v>
      </c>
      <c r="C634" t="s">
        <v>3157</v>
      </c>
      <c r="D634" t="s">
        <v>609</v>
      </c>
      <c r="E634">
        <v>8018.3926839899996</v>
      </c>
      <c r="F634">
        <v>600.54999999999995</v>
      </c>
      <c r="G634">
        <v>37.490450489676299</v>
      </c>
      <c r="H634">
        <v>1.36989192839501</v>
      </c>
      <c r="I634">
        <v>21.688394900959999</v>
      </c>
      <c r="J634">
        <v>1.50767253624703</v>
      </c>
      <c r="K634">
        <v>569.13910560038096</v>
      </c>
      <c r="L634">
        <v>494.99145337911398</v>
      </c>
      <c r="M634">
        <v>49.439950312625498</v>
      </c>
      <c r="N634">
        <v>0.85436696108833698</v>
      </c>
      <c r="O634">
        <v>6.5190242277912001</v>
      </c>
      <c r="P634">
        <v>100.953655680107</v>
      </c>
      <c r="Q634">
        <v>7.4204306957419003E-2</v>
      </c>
    </row>
    <row r="635" spans="1:17" x14ac:dyDescent="0.3">
      <c r="A635" t="s">
        <v>1401</v>
      </c>
      <c r="B635" t="s">
        <v>1402</v>
      </c>
      <c r="C635" t="s">
        <v>3158</v>
      </c>
      <c r="D635" t="s">
        <v>133</v>
      </c>
      <c r="E635">
        <v>8003.5536010199903</v>
      </c>
      <c r="F635">
        <v>514.5</v>
      </c>
      <c r="G635">
        <v>-27.8602947251626</v>
      </c>
      <c r="H635">
        <v>-2.7285120501617399</v>
      </c>
      <c r="I635">
        <v>-30.995703750782098</v>
      </c>
      <c r="J635">
        <v>4.5605629983233396</v>
      </c>
      <c r="K635">
        <v>544.86382371654997</v>
      </c>
      <c r="L635">
        <v>563.13662896559902</v>
      </c>
      <c r="M635">
        <v>47.460101032493803</v>
      </c>
      <c r="N635">
        <v>0.96826245699473401</v>
      </c>
      <c r="O635">
        <v>31.933916423712301</v>
      </c>
      <c r="P635">
        <v>8.3157894736842</v>
      </c>
      <c r="Q635">
        <v>7.1739321370096004E-2</v>
      </c>
    </row>
    <row r="636" spans="1:17" x14ac:dyDescent="0.3">
      <c r="A636" t="s">
        <v>1403</v>
      </c>
      <c r="B636" t="s">
        <v>1404</v>
      </c>
      <c r="C636" t="s">
        <v>3159</v>
      </c>
      <c r="D636" t="s">
        <v>448</v>
      </c>
      <c r="E636">
        <v>7949.2855440000003</v>
      </c>
      <c r="F636">
        <v>726.45</v>
      </c>
      <c r="G636">
        <v>-41.0138488156636</v>
      </c>
      <c r="H636">
        <v>-2.8570164872978498</v>
      </c>
      <c r="I636">
        <v>-27.155914180347001</v>
      </c>
      <c r="J636">
        <v>-1.2563616225871801</v>
      </c>
      <c r="K636">
        <v>754.87709336529099</v>
      </c>
      <c r="L636">
        <v>814.86952815348695</v>
      </c>
      <c r="M636">
        <v>30.0510341891998</v>
      </c>
      <c r="N636">
        <v>0.31863329067291901</v>
      </c>
      <c r="O636">
        <v>52.288526395484801</v>
      </c>
      <c r="P636">
        <v>1.93643443485582</v>
      </c>
      <c r="Q636">
        <v>-4.1499940911915001E-2</v>
      </c>
    </row>
    <row r="637" spans="1:17" x14ac:dyDescent="0.3">
      <c r="A637" t="s">
        <v>1405</v>
      </c>
      <c r="B637" t="s">
        <v>1406</v>
      </c>
      <c r="C637" t="s">
        <v>3144</v>
      </c>
      <c r="D637" t="s">
        <v>21</v>
      </c>
      <c r="E637">
        <v>7896.5103209850004</v>
      </c>
      <c r="F637">
        <v>940.6</v>
      </c>
      <c r="G637">
        <v>77.775220312271401</v>
      </c>
      <c r="H637">
        <v>11.2646334186177</v>
      </c>
      <c r="I637">
        <v>17.753576053203499</v>
      </c>
      <c r="J637">
        <v>1.4423845355292699</v>
      </c>
      <c r="K637">
        <v>874.51795449853603</v>
      </c>
      <c r="L637">
        <v>750.23313053420895</v>
      </c>
      <c r="M637">
        <v>72.509536377406505</v>
      </c>
      <c r="N637">
        <v>1.70106930654105</v>
      </c>
      <c r="O637">
        <v>5.5655964278120402</v>
      </c>
      <c r="P637">
        <v>126.650602409638</v>
      </c>
      <c r="Q637">
        <v>0.13832220611783</v>
      </c>
    </row>
    <row r="638" spans="1:17" x14ac:dyDescent="0.3">
      <c r="A638" t="s">
        <v>1407</v>
      </c>
      <c r="B638" t="s">
        <v>1408</v>
      </c>
      <c r="C638" t="s">
        <v>3147</v>
      </c>
      <c r="D638" t="s">
        <v>127</v>
      </c>
      <c r="E638">
        <v>7842.9168090449903</v>
      </c>
      <c r="F638">
        <v>1293.5</v>
      </c>
      <c r="G638">
        <v>60.358076515761198</v>
      </c>
      <c r="H638">
        <v>9.5005560718935893</v>
      </c>
      <c r="I638">
        <v>30.9598789765787</v>
      </c>
      <c r="J638">
        <v>9.2732089035409899</v>
      </c>
      <c r="K638">
        <v>1208.2162639886601</v>
      </c>
      <c r="L638">
        <v>1047.3797918978601</v>
      </c>
      <c r="M638">
        <v>68.734729082238402</v>
      </c>
      <c r="N638">
        <v>0.95848268258235403</v>
      </c>
      <c r="O638">
        <v>4.0664862775415296</v>
      </c>
      <c r="P638">
        <v>98.618042226487503</v>
      </c>
      <c r="Q638">
        <v>9.2691795318313994E-2</v>
      </c>
    </row>
    <row r="639" spans="1:17" hidden="1" x14ac:dyDescent="0.3">
      <c r="A639" t="s">
        <v>1409</v>
      </c>
      <c r="B639" t="s">
        <v>1410</v>
      </c>
      <c r="C639" t="s">
        <v>3160</v>
      </c>
      <c r="D639" t="s">
        <v>159</v>
      </c>
      <c r="E639">
        <v>7837.5080738449997</v>
      </c>
      <c r="F639">
        <v>60.48</v>
      </c>
      <c r="G639">
        <v>34.588624864042401</v>
      </c>
      <c r="H639">
        <v>-13.0065975581216</v>
      </c>
      <c r="I639">
        <v>-16.9332782680771</v>
      </c>
      <c r="J639">
        <v>-7.1869675448580299</v>
      </c>
      <c r="K639">
        <v>63.146828865511097</v>
      </c>
      <c r="L639">
        <v>58.329308879687197</v>
      </c>
      <c r="M639">
        <v>40.255505979871103</v>
      </c>
      <c r="N639">
        <v>1.4150017835478299</v>
      </c>
      <c r="O639">
        <v>32.109788359788297</v>
      </c>
      <c r="P639">
        <v>77.882352941176407</v>
      </c>
      <c r="Q639">
        <v>-1.3961568333833E-2</v>
      </c>
    </row>
    <row r="640" spans="1:17" hidden="1" x14ac:dyDescent="0.3">
      <c r="A640" t="s">
        <v>1411</v>
      </c>
      <c r="B640" t="s">
        <v>1412</v>
      </c>
      <c r="C640" t="s">
        <v>3160</v>
      </c>
      <c r="D640" t="s">
        <v>1413</v>
      </c>
      <c r="E640">
        <v>7833.2058473399902</v>
      </c>
      <c r="F640">
        <v>1906.75</v>
      </c>
      <c r="G640">
        <v>89.591933773325906</v>
      </c>
      <c r="H640">
        <v>-1.6641087688840199</v>
      </c>
      <c r="I640">
        <v>40.6086629179159</v>
      </c>
      <c r="J640">
        <v>1.0820896143060701</v>
      </c>
      <c r="K640">
        <v>1897.2143829541801</v>
      </c>
      <c r="L640">
        <v>1497.50891687697</v>
      </c>
      <c r="M640">
        <v>49.882310951320598</v>
      </c>
      <c r="N640">
        <v>0.26317426256764398</v>
      </c>
      <c r="O640">
        <v>16.6907040776189</v>
      </c>
      <c r="P640">
        <v>146.03225806451599</v>
      </c>
    </row>
    <row r="641" spans="1:17" hidden="1" x14ac:dyDescent="0.3">
      <c r="A641" t="s">
        <v>1414</v>
      </c>
      <c r="B641" t="s">
        <v>1415</v>
      </c>
      <c r="C641" t="s">
        <v>3160</v>
      </c>
      <c r="D641" t="s">
        <v>412</v>
      </c>
      <c r="E641">
        <v>7821.3187387199996</v>
      </c>
      <c r="F641">
        <v>346.45</v>
      </c>
      <c r="G641">
        <v>150.14836504269601</v>
      </c>
      <c r="H641">
        <v>-5.5251583288011101</v>
      </c>
      <c r="I641">
        <v>33.218011698415097</v>
      </c>
      <c r="J641">
        <v>5.3245327560050404</v>
      </c>
      <c r="K641">
        <v>345.33518787651502</v>
      </c>
      <c r="L641">
        <v>271.26347769601699</v>
      </c>
      <c r="M641">
        <v>51.026656744625498</v>
      </c>
      <c r="N641">
        <v>0.81265571910410705</v>
      </c>
      <c r="O641">
        <v>24.981959878770301</v>
      </c>
      <c r="P641">
        <v>196.491228070175</v>
      </c>
      <c r="Q641">
        <v>0.16682145116959801</v>
      </c>
    </row>
    <row r="642" spans="1:17" x14ac:dyDescent="0.3">
      <c r="A642" t="s">
        <v>1416</v>
      </c>
      <c r="B642" t="s">
        <v>1417</v>
      </c>
      <c r="C642" t="s">
        <v>3159</v>
      </c>
      <c r="D642" t="s">
        <v>448</v>
      </c>
      <c r="E642">
        <v>7807.4018046899901</v>
      </c>
      <c r="F642">
        <v>277.55</v>
      </c>
      <c r="G642">
        <v>-26.8855816522311</v>
      </c>
      <c r="H642">
        <v>-4.61483906409046</v>
      </c>
      <c r="I642">
        <v>-1.5507841296139899</v>
      </c>
      <c r="J642">
        <v>0.317603190783248</v>
      </c>
      <c r="K642">
        <v>283.21536966208799</v>
      </c>
      <c r="L642">
        <v>271.06427022530198</v>
      </c>
      <c r="M642">
        <v>49.0255008396501</v>
      </c>
      <c r="N642">
        <v>0.40495694061195397</v>
      </c>
      <c r="O642">
        <v>17.276166456494298</v>
      </c>
      <c r="P642">
        <v>26.159090909090899</v>
      </c>
      <c r="Q642">
        <v>-9.0609977283569995E-2</v>
      </c>
    </row>
    <row r="643" spans="1:17" x14ac:dyDescent="0.3">
      <c r="A643" t="s">
        <v>1418</v>
      </c>
      <c r="B643" t="s">
        <v>1419</v>
      </c>
      <c r="C643" t="s">
        <v>3145</v>
      </c>
      <c r="D643" t="s">
        <v>594</v>
      </c>
      <c r="E643">
        <v>7794.7588631750004</v>
      </c>
      <c r="F643">
        <v>710.65</v>
      </c>
      <c r="G643">
        <v>4.1182681546106998</v>
      </c>
      <c r="H643">
        <v>1.26322960912209</v>
      </c>
      <c r="I643">
        <v>9.4576992660730905</v>
      </c>
      <c r="J643">
        <v>-0.43947560936750601</v>
      </c>
      <c r="K643">
        <v>731.81362127738998</v>
      </c>
      <c r="L643">
        <v>654.55342277349098</v>
      </c>
      <c r="M643">
        <v>44.046441641270803</v>
      </c>
      <c r="N643">
        <v>0.378968345736513</v>
      </c>
      <c r="O643">
        <v>12.432280306761401</v>
      </c>
      <c r="P643">
        <v>36.887219493402597</v>
      </c>
    </row>
    <row r="644" spans="1:17" x14ac:dyDescent="0.3">
      <c r="A644" t="s">
        <v>1420</v>
      </c>
      <c r="B644" t="s">
        <v>1421</v>
      </c>
      <c r="C644" t="s">
        <v>3154</v>
      </c>
      <c r="D644" t="s">
        <v>1025</v>
      </c>
      <c r="E644">
        <v>7768.8752795999999</v>
      </c>
      <c r="F644">
        <v>802.8</v>
      </c>
      <c r="G644">
        <v>41.373673753373097</v>
      </c>
      <c r="H644">
        <v>-8.0195706960948208</v>
      </c>
      <c r="I644">
        <v>2.50821246229822</v>
      </c>
      <c r="J644">
        <v>-3.9183373232430099</v>
      </c>
      <c r="K644">
        <v>862.47654836225502</v>
      </c>
      <c r="L644">
        <v>766.17320246465295</v>
      </c>
      <c r="M644">
        <v>35.202351568059001</v>
      </c>
      <c r="N644">
        <v>0.52274227375607196</v>
      </c>
      <c r="O644">
        <v>31.913303437967102</v>
      </c>
      <c r="P644">
        <v>85.7258530942741</v>
      </c>
      <c r="Q644">
        <v>0.15547078479411</v>
      </c>
    </row>
    <row r="645" spans="1:17" x14ac:dyDescent="0.3">
      <c r="A645" t="s">
        <v>1422</v>
      </c>
      <c r="B645" t="s">
        <v>1423</v>
      </c>
      <c r="C645" t="s">
        <v>3159</v>
      </c>
      <c r="D645" t="s">
        <v>458</v>
      </c>
      <c r="E645">
        <v>7737.8825515600001</v>
      </c>
      <c r="F645">
        <v>478.65</v>
      </c>
      <c r="G645">
        <v>-25.600832463167599</v>
      </c>
      <c r="H645">
        <v>-3.6858290886411398</v>
      </c>
      <c r="I645">
        <v>-12.658874760816801</v>
      </c>
      <c r="J645">
        <v>-3.2957835448199901</v>
      </c>
      <c r="K645">
        <v>505.35597923369397</v>
      </c>
      <c r="L645">
        <v>497.88199280765298</v>
      </c>
      <c r="M645">
        <v>36.535521989454502</v>
      </c>
      <c r="N645">
        <v>0.39877517568534399</v>
      </c>
      <c r="O645">
        <v>32.434973362582198</v>
      </c>
      <c r="P645">
        <v>18.830685203574902</v>
      </c>
      <c r="Q645">
        <v>-5.0274779948031E-2</v>
      </c>
    </row>
    <row r="646" spans="1:17" x14ac:dyDescent="0.3">
      <c r="A646" t="s">
        <v>1424</v>
      </c>
      <c r="B646" t="s">
        <v>1425</v>
      </c>
      <c r="C646" t="s">
        <v>3157</v>
      </c>
      <c r="D646" t="s">
        <v>286</v>
      </c>
      <c r="E646">
        <v>7710.5936227499997</v>
      </c>
      <c r="F646">
        <v>377.9</v>
      </c>
      <c r="G646">
        <v>-43.765001618575504</v>
      </c>
      <c r="H646">
        <v>-5.80178035684236</v>
      </c>
      <c r="I646">
        <v>-17.311271525712002</v>
      </c>
      <c r="J646">
        <v>-2.66179864565416</v>
      </c>
      <c r="K646">
        <v>405.24495995231598</v>
      </c>
      <c r="L646">
        <v>407.09391337672599</v>
      </c>
      <c r="M646">
        <v>30.858790357367901</v>
      </c>
      <c r="N646">
        <v>0.52837755514545903</v>
      </c>
      <c r="O646">
        <v>33.633236305901001</v>
      </c>
      <c r="P646">
        <v>8.6700215672178107</v>
      </c>
      <c r="Q646">
        <v>4.0061805718814E-2</v>
      </c>
    </row>
    <row r="647" spans="1:17" hidden="1" x14ac:dyDescent="0.3">
      <c r="A647" t="s">
        <v>1426</v>
      </c>
      <c r="B647" t="s">
        <v>1427</v>
      </c>
      <c r="C647" t="s">
        <v>3160</v>
      </c>
      <c r="D647" t="s">
        <v>1428</v>
      </c>
      <c r="E647">
        <v>7677.1127999999999</v>
      </c>
      <c r="F647">
        <v>3622.9</v>
      </c>
      <c r="G647">
        <v>688.42468369610901</v>
      </c>
      <c r="H647">
        <v>3.02721723741382</v>
      </c>
      <c r="I647">
        <v>89.742160397024193</v>
      </c>
      <c r="J647">
        <v>2.8109086005349</v>
      </c>
      <c r="K647">
        <v>3476.4063176223999</v>
      </c>
      <c r="L647">
        <v>2500.97388501455</v>
      </c>
      <c r="M647">
        <v>54.5626516065538</v>
      </c>
      <c r="N647">
        <v>1.18389291200351</v>
      </c>
      <c r="O647">
        <v>9.8526042672996805</v>
      </c>
      <c r="P647">
        <v>732.46783088235202</v>
      </c>
      <c r="Q647">
        <v>0.37350128521609699</v>
      </c>
    </row>
    <row r="648" spans="1:17" x14ac:dyDescent="0.3">
      <c r="A648" t="s">
        <v>1429</v>
      </c>
      <c r="B648" t="s">
        <v>1430</v>
      </c>
      <c r="C648" t="s">
        <v>3148</v>
      </c>
      <c r="D648" t="s">
        <v>48</v>
      </c>
      <c r="E648">
        <v>7658.3527969999996</v>
      </c>
      <c r="F648">
        <v>1174.25</v>
      </c>
      <c r="G648">
        <v>35.863587864189199</v>
      </c>
      <c r="H648">
        <v>-4.9143703634738198</v>
      </c>
      <c r="I648">
        <v>-4.0808528730539804</v>
      </c>
      <c r="J648">
        <v>2.9796616606026598</v>
      </c>
      <c r="K648">
        <v>1188.4242934884401</v>
      </c>
      <c r="L648">
        <v>1122.6440364617999</v>
      </c>
      <c r="M648">
        <v>57.158703167506197</v>
      </c>
      <c r="N648">
        <v>1.21814732703393</v>
      </c>
      <c r="O648">
        <v>31.3561847988077</v>
      </c>
      <c r="P648">
        <v>80.653846153846104</v>
      </c>
      <c r="Q648">
        <v>0.134705182141656</v>
      </c>
    </row>
    <row r="649" spans="1:17" x14ac:dyDescent="0.3">
      <c r="A649" t="s">
        <v>1431</v>
      </c>
      <c r="B649" t="s">
        <v>1432</v>
      </c>
      <c r="C649" t="s">
        <v>609</v>
      </c>
      <c r="D649" t="s">
        <v>609</v>
      </c>
      <c r="E649">
        <v>7632.0239918999996</v>
      </c>
      <c r="F649">
        <v>392.55</v>
      </c>
      <c r="G649">
        <v>32.740102320039</v>
      </c>
      <c r="H649">
        <v>-4.7336218523397102</v>
      </c>
      <c r="I649">
        <v>-7.65413788286601</v>
      </c>
      <c r="J649">
        <v>7.8111721215782799</v>
      </c>
      <c r="K649">
        <v>385.60635340502301</v>
      </c>
      <c r="L649">
        <v>356.04290959936998</v>
      </c>
      <c r="M649">
        <v>63.398829630496998</v>
      </c>
      <c r="N649">
        <v>0.89898249082975501</v>
      </c>
      <c r="O649">
        <v>14.8006623360081</v>
      </c>
      <c r="P649">
        <v>82.4117100371747</v>
      </c>
      <c r="Q649">
        <v>3.2736689461109997E-2</v>
      </c>
    </row>
    <row r="650" spans="1:17" x14ac:dyDescent="0.3">
      <c r="A650" t="s">
        <v>1433</v>
      </c>
      <c r="B650" t="s">
        <v>1434</v>
      </c>
      <c r="C650" t="s">
        <v>3155</v>
      </c>
      <c r="D650" t="s">
        <v>89</v>
      </c>
      <c r="E650">
        <v>7630.6764853149998</v>
      </c>
      <c r="F650">
        <v>3098.7</v>
      </c>
      <c r="G650">
        <v>62.057136699420603</v>
      </c>
      <c r="H650">
        <v>-5.7058239622983704</v>
      </c>
      <c r="I650">
        <v>17.876810765831799</v>
      </c>
      <c r="J650">
        <v>0.81173602361438102</v>
      </c>
      <c r="K650">
        <v>3182.8134340531501</v>
      </c>
      <c r="L650">
        <v>2735.1843307447498</v>
      </c>
      <c r="M650">
        <v>35.565079933131798</v>
      </c>
      <c r="N650">
        <v>0.50350867737122795</v>
      </c>
      <c r="O650">
        <v>13.7557685481008</v>
      </c>
      <c r="P650">
        <v>99.7807936559105</v>
      </c>
      <c r="Q650">
        <v>0.178122179868618</v>
      </c>
    </row>
    <row r="651" spans="1:17" x14ac:dyDescent="0.3">
      <c r="A651" t="s">
        <v>1435</v>
      </c>
      <c r="B651" t="s">
        <v>1436</v>
      </c>
      <c r="C651" t="s">
        <v>3145</v>
      </c>
      <c r="D651" t="s">
        <v>24</v>
      </c>
      <c r="E651">
        <v>7602.4353180899998</v>
      </c>
      <c r="F651">
        <v>39.04</v>
      </c>
      <c r="G651">
        <v>-58.036582509250898</v>
      </c>
      <c r="H651">
        <v>-6.4140976875011804</v>
      </c>
      <c r="I651">
        <v>-38.703118089049902</v>
      </c>
      <c r="J651">
        <v>-2.87960196364934</v>
      </c>
      <c r="K651">
        <v>41.989727690229103</v>
      </c>
      <c r="L651">
        <v>46.066835067005101</v>
      </c>
      <c r="M651">
        <v>29.952219092362601</v>
      </c>
      <c r="N651">
        <v>0.71786995374054996</v>
      </c>
      <c r="O651">
        <v>61.372950819672099</v>
      </c>
      <c r="P651">
        <v>0.85249289589253097</v>
      </c>
      <c r="Q651">
        <v>6.1706616460333E-2</v>
      </c>
    </row>
    <row r="652" spans="1:17" x14ac:dyDescent="0.3">
      <c r="A652" t="s">
        <v>1437</v>
      </c>
      <c r="B652" t="s">
        <v>1438</v>
      </c>
      <c r="C652" t="s">
        <v>3143</v>
      </c>
      <c r="D652" t="s">
        <v>130</v>
      </c>
      <c r="E652">
        <v>7520.8516472699903</v>
      </c>
      <c r="F652">
        <v>461.1</v>
      </c>
      <c r="G652">
        <v>41.742362887930803</v>
      </c>
      <c r="H652">
        <v>-4.7343418686973298</v>
      </c>
      <c r="I652">
        <v>-13.8542994745944</v>
      </c>
      <c r="J652">
        <v>-1.4192305568905501</v>
      </c>
      <c r="K652">
        <v>493.60331397754902</v>
      </c>
      <c r="L652">
        <v>467.24871699582599</v>
      </c>
      <c r="M652">
        <v>34.466486705832601</v>
      </c>
      <c r="N652">
        <v>0.50215538207972599</v>
      </c>
      <c r="O652">
        <v>37.6707872478854</v>
      </c>
      <c r="P652">
        <v>92.982700892857096</v>
      </c>
    </row>
    <row r="653" spans="1:17" x14ac:dyDescent="0.3">
      <c r="A653" t="s">
        <v>1439</v>
      </c>
      <c r="B653" t="s">
        <v>1440</v>
      </c>
      <c r="C653" t="s">
        <v>3155</v>
      </c>
      <c r="D653" t="s">
        <v>1441</v>
      </c>
      <c r="E653">
        <v>7517.0278980800003</v>
      </c>
      <c r="F653">
        <v>278.39999999999998</v>
      </c>
      <c r="G653">
        <v>-40.302610104202003</v>
      </c>
      <c r="H653">
        <v>-3.5921639886981702</v>
      </c>
      <c r="I653">
        <v>-16.478408739115501</v>
      </c>
      <c r="J653">
        <v>1.4987789169336501</v>
      </c>
      <c r="K653">
        <v>277.79478620029101</v>
      </c>
      <c r="L653">
        <v>282.451682142994</v>
      </c>
      <c r="M653">
        <v>65.123612616698495</v>
      </c>
      <c r="N653">
        <v>0.68056589740566797</v>
      </c>
      <c r="O653">
        <v>29.220545977011501</v>
      </c>
      <c r="P653">
        <v>11.337732453509201</v>
      </c>
      <c r="Q653">
        <v>8.3870211957608007E-2</v>
      </c>
    </row>
    <row r="654" spans="1:17" x14ac:dyDescent="0.3">
      <c r="A654" t="s">
        <v>1442</v>
      </c>
      <c r="B654" t="s">
        <v>1443</v>
      </c>
      <c r="C654" t="s">
        <v>3152</v>
      </c>
      <c r="D654" t="s">
        <v>1444</v>
      </c>
      <c r="E654">
        <v>7470.9584938449998</v>
      </c>
      <c r="F654">
        <v>368.05</v>
      </c>
      <c r="G654">
        <v>16.179130336425899</v>
      </c>
      <c r="H654">
        <v>-4.3599898665764503</v>
      </c>
      <c r="I654">
        <v>-2.9643740073226801</v>
      </c>
      <c r="J654">
        <v>-1.89930555342364</v>
      </c>
      <c r="K654">
        <v>401.50466693223098</v>
      </c>
      <c r="L654">
        <v>388.14260116606499</v>
      </c>
      <c r="M654">
        <v>33.092512773281001</v>
      </c>
      <c r="N654">
        <v>0.63604437403936498</v>
      </c>
      <c r="O654">
        <v>59.7609020513517</v>
      </c>
      <c r="P654">
        <v>68.636884306987398</v>
      </c>
      <c r="Q654">
        <v>8.6019263054724002E-2</v>
      </c>
    </row>
    <row r="655" spans="1:17" x14ac:dyDescent="0.3">
      <c r="A655" t="s">
        <v>1445</v>
      </c>
      <c r="B655" t="s">
        <v>1446</v>
      </c>
      <c r="C655" t="s">
        <v>3155</v>
      </c>
      <c r="D655" t="s">
        <v>95</v>
      </c>
      <c r="E655">
        <v>7438.1594980500004</v>
      </c>
      <c r="F655">
        <v>1566.9</v>
      </c>
      <c r="G655">
        <v>-18.919432970193199</v>
      </c>
      <c r="H655">
        <v>5.8169997102430102</v>
      </c>
      <c r="I655">
        <v>6.10275491103324</v>
      </c>
      <c r="J655">
        <v>7.13041730844827</v>
      </c>
      <c r="K655">
        <v>1479.6928061129699</v>
      </c>
      <c r="L655">
        <v>1440.70401310279</v>
      </c>
      <c r="M655">
        <v>71.203247323404199</v>
      </c>
      <c r="N655">
        <v>0.34513928790912402</v>
      </c>
      <c r="O655">
        <v>2.3039121832918399</v>
      </c>
      <c r="P655">
        <v>25.351999999999901</v>
      </c>
      <c r="Q655">
        <v>-0.105549000573488</v>
      </c>
    </row>
    <row r="656" spans="1:17" x14ac:dyDescent="0.3">
      <c r="A656" t="s">
        <v>1447</v>
      </c>
      <c r="B656" t="s">
        <v>1448</v>
      </c>
      <c r="C656" t="s">
        <v>3148</v>
      </c>
      <c r="D656" t="s">
        <v>48</v>
      </c>
      <c r="E656">
        <v>7432.4943854499998</v>
      </c>
      <c r="F656">
        <v>556.65</v>
      </c>
      <c r="G656">
        <v>69.966539389349705</v>
      </c>
      <c r="H656">
        <v>-6.3482894581973897</v>
      </c>
      <c r="I656">
        <v>49.864127349688999</v>
      </c>
      <c r="J656">
        <v>-2.3353544676029401</v>
      </c>
      <c r="K656">
        <v>552.50929824778405</v>
      </c>
      <c r="L656">
        <v>452.457027660177</v>
      </c>
      <c r="M656">
        <v>41.155230306296097</v>
      </c>
      <c r="N656">
        <v>0.58511320132511502</v>
      </c>
      <c r="O656">
        <v>11.2009341597053</v>
      </c>
      <c r="P656">
        <v>130.735751295336</v>
      </c>
      <c r="Q656">
        <v>0.204357092009543</v>
      </c>
    </row>
    <row r="657" spans="1:17" x14ac:dyDescent="0.3">
      <c r="A657" t="s">
        <v>1449</v>
      </c>
      <c r="B657" t="s">
        <v>1450</v>
      </c>
      <c r="C657" t="s">
        <v>3159</v>
      </c>
      <c r="D657" t="s">
        <v>172</v>
      </c>
      <c r="E657">
        <v>7419.7766549999997</v>
      </c>
      <c r="F657">
        <v>1037.25</v>
      </c>
      <c r="G657">
        <v>81.3511955102868</v>
      </c>
      <c r="H657">
        <v>3.7564756163383999</v>
      </c>
      <c r="I657">
        <v>53.752776683849902</v>
      </c>
      <c r="J657">
        <v>6.4657659978945397</v>
      </c>
      <c r="K657">
        <v>1022.86399067593</v>
      </c>
      <c r="L657">
        <v>829.72116284683398</v>
      </c>
      <c r="M657">
        <v>49.749485963652198</v>
      </c>
      <c r="N657">
        <v>2.2529366488626201</v>
      </c>
      <c r="O657">
        <v>19.011810074716699</v>
      </c>
      <c r="P657">
        <v>137.30267673301299</v>
      </c>
      <c r="Q657">
        <v>6.2282229162490002E-2</v>
      </c>
    </row>
    <row r="658" spans="1:17" x14ac:dyDescent="0.3">
      <c r="A658" t="s">
        <v>1451</v>
      </c>
      <c r="B658" t="s">
        <v>1452</v>
      </c>
      <c r="C658" t="s">
        <v>3158</v>
      </c>
      <c r="D658" t="s">
        <v>133</v>
      </c>
      <c r="E658">
        <v>7405.4425268249997</v>
      </c>
      <c r="F658">
        <v>249.85</v>
      </c>
      <c r="G658">
        <v>144.63894123899999</v>
      </c>
      <c r="H658">
        <v>6.62534688632274</v>
      </c>
      <c r="I658">
        <v>43.357420238473999</v>
      </c>
      <c r="J658">
        <v>-2.29112689285212</v>
      </c>
      <c r="K658">
        <v>239.112052293255</v>
      </c>
      <c r="L658">
        <v>189.558432428354</v>
      </c>
      <c r="M658">
        <v>44.518312708491301</v>
      </c>
      <c r="N658">
        <v>0.86529492450784895</v>
      </c>
      <c r="O658">
        <v>8.0448268961376801</v>
      </c>
      <c r="P658">
        <v>186.197021764032</v>
      </c>
      <c r="Q658">
        <v>0.179406932309287</v>
      </c>
    </row>
    <row r="659" spans="1:17" x14ac:dyDescent="0.3">
      <c r="A659" t="s">
        <v>1453</v>
      </c>
      <c r="B659" t="s">
        <v>1454</v>
      </c>
      <c r="C659" t="s">
        <v>3159</v>
      </c>
      <c r="D659" t="s">
        <v>395</v>
      </c>
      <c r="E659">
        <v>7340.1516773720004</v>
      </c>
      <c r="F659">
        <v>95.04</v>
      </c>
      <c r="G659">
        <v>15.820991576710799</v>
      </c>
      <c r="H659">
        <v>5.4976544681722697</v>
      </c>
      <c r="I659">
        <v>25.447099890843599</v>
      </c>
      <c r="J659">
        <v>1.3944528858799801</v>
      </c>
      <c r="K659">
        <v>86.492269356247505</v>
      </c>
      <c r="L659">
        <v>79.177371090140298</v>
      </c>
      <c r="M659">
        <v>56.829909491452199</v>
      </c>
      <c r="N659">
        <v>1.13690987602583</v>
      </c>
      <c r="O659">
        <v>3.4827441077440899</v>
      </c>
      <c r="P659">
        <v>62.046035805626602</v>
      </c>
      <c r="Q659">
        <v>7.3501418062255006E-2</v>
      </c>
    </row>
    <row r="660" spans="1:17" x14ac:dyDescent="0.3">
      <c r="A660" t="s">
        <v>1455</v>
      </c>
      <c r="B660" t="s">
        <v>1456</v>
      </c>
      <c r="C660" t="s">
        <v>3155</v>
      </c>
      <c r="D660" t="s">
        <v>455</v>
      </c>
      <c r="E660">
        <v>7312.1865465450001</v>
      </c>
      <c r="F660">
        <v>520.20000000000005</v>
      </c>
      <c r="G660">
        <v>-48.537857352700001</v>
      </c>
      <c r="H660">
        <v>5.1559399794158498</v>
      </c>
      <c r="I660">
        <v>-13.186134300632199</v>
      </c>
      <c r="J660">
        <v>-7.2736225167580901</v>
      </c>
      <c r="K660">
        <v>513.52775044873999</v>
      </c>
      <c r="L660">
        <v>522.460365017291</v>
      </c>
      <c r="M660">
        <v>38.114956901911803</v>
      </c>
      <c r="N660">
        <v>1.38380062932333</v>
      </c>
      <c r="O660">
        <v>29.286812764321301</v>
      </c>
      <c r="P660">
        <v>21.400233372228701</v>
      </c>
      <c r="Q660">
        <v>-3.0174946792011999E-2</v>
      </c>
    </row>
    <row r="661" spans="1:17" x14ac:dyDescent="0.3">
      <c r="A661" t="s">
        <v>1457</v>
      </c>
      <c r="B661" t="s">
        <v>1458</v>
      </c>
      <c r="C661" t="s">
        <v>3148</v>
      </c>
      <c r="D661" t="s">
        <v>48</v>
      </c>
      <c r="E661">
        <v>7290.2784540599996</v>
      </c>
      <c r="F661">
        <v>497.75</v>
      </c>
      <c r="G661">
        <v>28.569478987963901</v>
      </c>
      <c r="H661">
        <v>-5.9445331874779797</v>
      </c>
      <c r="I661">
        <v>3.22100029725057</v>
      </c>
      <c r="J661">
        <v>-2.99615953476393</v>
      </c>
      <c r="K661">
        <v>522.67822906189599</v>
      </c>
      <c r="L661">
        <v>472.021050276354</v>
      </c>
      <c r="M661">
        <v>35.847217860011497</v>
      </c>
      <c r="N661">
        <v>0.45568977586957199</v>
      </c>
      <c r="O661">
        <v>18.131592164741299</v>
      </c>
      <c r="P661">
        <v>73.886462882095998</v>
      </c>
      <c r="Q661">
        <v>-3.4291488709095E-2</v>
      </c>
    </row>
    <row r="662" spans="1:17" x14ac:dyDescent="0.3">
      <c r="A662" t="s">
        <v>1459</v>
      </c>
      <c r="B662" t="s">
        <v>1460</v>
      </c>
      <c r="C662" t="s">
        <v>3154</v>
      </c>
      <c r="D662" t="s">
        <v>117</v>
      </c>
      <c r="E662">
        <v>7278.2241514199904</v>
      </c>
      <c r="F662">
        <v>672.8</v>
      </c>
      <c r="G662">
        <v>-8.4680610974234405</v>
      </c>
      <c r="H662">
        <v>1.86165463595017</v>
      </c>
      <c r="I662">
        <v>6.2330919590835698</v>
      </c>
      <c r="J662">
        <v>-3.7162902360709298</v>
      </c>
      <c r="K662">
        <v>676.35594190921995</v>
      </c>
      <c r="L662">
        <v>617.94092054421606</v>
      </c>
      <c r="M662">
        <v>35.588712955505599</v>
      </c>
      <c r="N662">
        <v>0.76146099408119305</v>
      </c>
      <c r="O662">
        <v>25.096611177170001</v>
      </c>
      <c r="P662">
        <v>43.899048230135797</v>
      </c>
      <c r="Q662">
        <v>6.9194161468441998E-2</v>
      </c>
    </row>
    <row r="663" spans="1:17" x14ac:dyDescent="0.3">
      <c r="A663" t="s">
        <v>1461</v>
      </c>
      <c r="B663" t="s">
        <v>1462</v>
      </c>
      <c r="C663" t="s">
        <v>3147</v>
      </c>
      <c r="D663" t="s">
        <v>127</v>
      </c>
      <c r="E663">
        <v>7245.0459769549998</v>
      </c>
      <c r="F663">
        <v>626.75</v>
      </c>
      <c r="G663">
        <v>-10.2187124667416</v>
      </c>
      <c r="H663">
        <v>2.1182266331582</v>
      </c>
      <c r="I663">
        <v>12.4812061019345</v>
      </c>
      <c r="J663">
        <v>0.56017728848136505</v>
      </c>
      <c r="K663">
        <v>609.98812773632903</v>
      </c>
      <c r="L663">
        <v>561.96302678930999</v>
      </c>
      <c r="M663">
        <v>47.419861339454698</v>
      </c>
      <c r="N663">
        <v>0.63398005503461896</v>
      </c>
      <c r="O663">
        <v>9.5173514160350905</v>
      </c>
      <c r="P663">
        <v>34.207708779443202</v>
      </c>
      <c r="Q663">
        <v>5.2152282371436001E-2</v>
      </c>
    </row>
    <row r="664" spans="1:17" hidden="1" x14ac:dyDescent="0.3">
      <c r="A664" t="s">
        <v>1463</v>
      </c>
      <c r="B664" t="s">
        <v>1464</v>
      </c>
      <c r="C664" t="s">
        <v>3160</v>
      </c>
      <c r="D664" t="s">
        <v>609</v>
      </c>
      <c r="E664">
        <v>7229.47032915</v>
      </c>
      <c r="F664">
        <v>512.4</v>
      </c>
      <c r="G664">
        <v>-40.353246228291503</v>
      </c>
      <c r="H664">
        <v>-5.3148668331619602</v>
      </c>
      <c r="I664">
        <v>-3.4368607782875502</v>
      </c>
      <c r="J664">
        <v>-0.93027139120692404</v>
      </c>
      <c r="K664">
        <v>530.52904977821595</v>
      </c>
      <c r="L664">
        <v>512.84591311399595</v>
      </c>
      <c r="M664">
        <v>45.584349599954898</v>
      </c>
      <c r="N664">
        <v>0.4563956673781</v>
      </c>
      <c r="O664">
        <v>29.9765807962529</v>
      </c>
      <c r="P664">
        <v>29.820116544210698</v>
      </c>
      <c r="Q664">
        <v>6.8043524923554005E-2</v>
      </c>
    </row>
    <row r="665" spans="1:17" x14ac:dyDescent="0.3">
      <c r="A665" t="s">
        <v>1465</v>
      </c>
      <c r="B665" t="s">
        <v>1466</v>
      </c>
      <c r="C665" t="s">
        <v>3154</v>
      </c>
      <c r="D665" t="s">
        <v>138</v>
      </c>
      <c r="E665">
        <v>7205.514661575</v>
      </c>
      <c r="F665">
        <v>406.9</v>
      </c>
      <c r="G665">
        <v>-63.213831008735397</v>
      </c>
      <c r="H665">
        <v>-6.0969539285255898</v>
      </c>
      <c r="I665">
        <v>-26.996171518737999</v>
      </c>
      <c r="J665">
        <v>-1.9755961703446601</v>
      </c>
      <c r="K665">
        <v>432.79372163954002</v>
      </c>
      <c r="L665">
        <v>465.87699476974899</v>
      </c>
      <c r="M665">
        <v>29.677345355017799</v>
      </c>
      <c r="N665">
        <v>0.537794906952348</v>
      </c>
      <c r="O665">
        <v>73.310395674612906</v>
      </c>
      <c r="P665">
        <v>5.3872053872053796</v>
      </c>
      <c r="Q665">
        <v>1.7912362486222001E-2</v>
      </c>
    </row>
    <row r="666" spans="1:17" hidden="1" x14ac:dyDescent="0.3">
      <c r="A666" t="s">
        <v>1467</v>
      </c>
      <c r="B666" t="s">
        <v>1468</v>
      </c>
      <c r="C666" t="s">
        <v>3160</v>
      </c>
      <c r="D666" t="s">
        <v>108</v>
      </c>
      <c r="E666">
        <v>7200.4930149299998</v>
      </c>
      <c r="F666">
        <v>675.3</v>
      </c>
      <c r="G666">
        <v>34327.733589076401</v>
      </c>
      <c r="H666">
        <v>42.750346886322703</v>
      </c>
      <c r="I666">
        <v>2854.0531822960502</v>
      </c>
      <c r="J666">
        <v>0.44143124668275902</v>
      </c>
      <c r="K666">
        <v>300.625599742877</v>
      </c>
      <c r="L666">
        <v>105.95720738436999</v>
      </c>
      <c r="M666">
        <v>99.999974694532895</v>
      </c>
      <c r="N666">
        <v>1.95749078817291</v>
      </c>
      <c r="O666">
        <v>0</v>
      </c>
      <c r="P666">
        <v>41076.829268292597</v>
      </c>
      <c r="Q666">
        <v>0.141888736138886</v>
      </c>
    </row>
    <row r="667" spans="1:17" x14ac:dyDescent="0.3">
      <c r="A667" t="s">
        <v>1469</v>
      </c>
      <c r="B667" t="s">
        <v>1470</v>
      </c>
      <c r="C667" t="s">
        <v>3148</v>
      </c>
      <c r="D667" t="s">
        <v>48</v>
      </c>
      <c r="E667">
        <v>7127.4033597500002</v>
      </c>
      <c r="F667">
        <v>188.7</v>
      </c>
      <c r="G667">
        <v>-8.4105435766174796</v>
      </c>
      <c r="H667">
        <v>2.3403773884958698</v>
      </c>
      <c r="I667">
        <v>-22.987114591761699</v>
      </c>
      <c r="J667">
        <v>1.57155376463796</v>
      </c>
      <c r="K667">
        <v>191.874125633413</v>
      </c>
      <c r="L667">
        <v>190.352005979692</v>
      </c>
      <c r="M667">
        <v>55.126203818263797</v>
      </c>
      <c r="N667">
        <v>0.654883710777177</v>
      </c>
      <c r="O667">
        <v>32.114467408585</v>
      </c>
      <c r="P667">
        <v>37.536443148688001</v>
      </c>
      <c r="Q667">
        <v>0.1061648352415</v>
      </c>
    </row>
    <row r="668" spans="1:17" x14ac:dyDescent="0.3">
      <c r="A668" t="s">
        <v>1471</v>
      </c>
      <c r="B668" t="s">
        <v>1472</v>
      </c>
      <c r="C668" t="s">
        <v>3159</v>
      </c>
      <c r="D668" t="s">
        <v>448</v>
      </c>
      <c r="E668">
        <v>7127.2479700000004</v>
      </c>
      <c r="F668">
        <v>2173.6</v>
      </c>
      <c r="G668">
        <v>-27.3117068640078</v>
      </c>
      <c r="H668">
        <v>-2.7326519234586799</v>
      </c>
      <c r="I668">
        <v>-14.391474962363199</v>
      </c>
      <c r="J668">
        <v>-1.30504007724078</v>
      </c>
      <c r="K668">
        <v>2253.0516735379802</v>
      </c>
      <c r="L668">
        <v>2259.4382483680902</v>
      </c>
      <c r="M668">
        <v>36.621428733833604</v>
      </c>
      <c r="N668">
        <v>0.43017352698209099</v>
      </c>
      <c r="O668">
        <v>25.828119249171799</v>
      </c>
      <c r="P668">
        <v>10.8979591836734</v>
      </c>
      <c r="Q668">
        <v>-8.2394043103553E-2</v>
      </c>
    </row>
    <row r="669" spans="1:17" x14ac:dyDescent="0.3">
      <c r="A669" t="s">
        <v>1473</v>
      </c>
      <c r="B669" t="s">
        <v>1474</v>
      </c>
      <c r="C669" t="s">
        <v>3148</v>
      </c>
      <c r="D669" t="s">
        <v>48</v>
      </c>
      <c r="E669">
        <v>7095.816431616</v>
      </c>
      <c r="F669">
        <v>41.65</v>
      </c>
      <c r="G669">
        <v>29.1605816180552</v>
      </c>
      <c r="H669">
        <v>-1.87165390967451</v>
      </c>
      <c r="I669">
        <v>4.9943991816998698</v>
      </c>
      <c r="J669">
        <v>7.6495530740939301</v>
      </c>
      <c r="K669">
        <v>44.132612524847701</v>
      </c>
      <c r="L669">
        <v>40.665163076789099</v>
      </c>
      <c r="M669">
        <v>49.128874303834401</v>
      </c>
      <c r="N669">
        <v>0.76265583684282001</v>
      </c>
      <c r="O669">
        <v>38.0552220888355</v>
      </c>
      <c r="P669">
        <v>83.8428238530241</v>
      </c>
      <c r="Q669">
        <v>0.12877136291609501</v>
      </c>
    </row>
    <row r="670" spans="1:17" x14ac:dyDescent="0.3">
      <c r="A670" t="s">
        <v>1475</v>
      </c>
      <c r="B670" t="s">
        <v>1476</v>
      </c>
      <c r="C670" t="s">
        <v>3153</v>
      </c>
      <c r="D670" t="s">
        <v>77</v>
      </c>
      <c r="E670">
        <v>7018.8037175999998</v>
      </c>
      <c r="F670">
        <v>331.75</v>
      </c>
      <c r="G670">
        <v>36.075457035377603</v>
      </c>
      <c r="H670">
        <v>20.160054745681499</v>
      </c>
      <c r="I670">
        <v>56.222767096747198</v>
      </c>
      <c r="J670">
        <v>17.1506800969638</v>
      </c>
      <c r="K670">
        <v>302.546329946681</v>
      </c>
      <c r="L670">
        <v>266.96604704806998</v>
      </c>
      <c r="M670">
        <v>79.003463770333695</v>
      </c>
      <c r="N670">
        <v>0.94060891633655297</v>
      </c>
      <c r="O670">
        <v>11.409193669932099</v>
      </c>
      <c r="P670">
        <v>82.280219780219696</v>
      </c>
      <c r="Q670">
        <v>8.8116043657023996E-2</v>
      </c>
    </row>
    <row r="671" spans="1:17" x14ac:dyDescent="0.3">
      <c r="A671" t="s">
        <v>1477</v>
      </c>
      <c r="B671" t="s">
        <v>1478</v>
      </c>
      <c r="C671" t="s">
        <v>3148</v>
      </c>
      <c r="D671" t="s">
        <v>48</v>
      </c>
      <c r="E671">
        <v>7009.3780052729999</v>
      </c>
      <c r="F671">
        <v>247.06</v>
      </c>
      <c r="G671">
        <v>50.123384994811097</v>
      </c>
      <c r="H671">
        <v>2.3802434311198502</v>
      </c>
      <c r="I671">
        <v>31.8664752761219</v>
      </c>
      <c r="J671">
        <v>2.3973316141796901</v>
      </c>
      <c r="K671">
        <v>241.387848739666</v>
      </c>
      <c r="L671">
        <v>205.112670818971</v>
      </c>
      <c r="M671">
        <v>53.797833066260502</v>
      </c>
      <c r="N671">
        <v>1.37528050102304</v>
      </c>
      <c r="O671">
        <v>15.251355945924001</v>
      </c>
      <c r="P671">
        <v>104.60455486542401</v>
      </c>
      <c r="Q671">
        <v>8.6501537930049999E-2</v>
      </c>
    </row>
    <row r="672" spans="1:17" hidden="1" x14ac:dyDescent="0.3">
      <c r="A672" t="s">
        <v>1479</v>
      </c>
      <c r="B672" t="s">
        <v>1480</v>
      </c>
      <c r="C672" t="s">
        <v>3160</v>
      </c>
      <c r="D672" t="s">
        <v>24</v>
      </c>
      <c r="E672">
        <v>6988.8414222899901</v>
      </c>
      <c r="F672">
        <v>442.1</v>
      </c>
      <c r="G672">
        <v>-52.3130439952727</v>
      </c>
      <c r="H672">
        <v>-8.6853836495720795</v>
      </c>
      <c r="I672">
        <v>-21.300812980302201</v>
      </c>
      <c r="J672">
        <v>-2.2699100957618401</v>
      </c>
      <c r="K672">
        <v>462.80442374087897</v>
      </c>
      <c r="L672">
        <v>474.86254373032398</v>
      </c>
      <c r="M672">
        <v>27.6974726689241</v>
      </c>
      <c r="N672">
        <v>0.46296069581843202</v>
      </c>
      <c r="O672">
        <v>35.715901379778302</v>
      </c>
      <c r="P672">
        <v>0.92455199178176295</v>
      </c>
      <c r="Q672">
        <v>-0.13113593030364501</v>
      </c>
    </row>
    <row r="673" spans="1:17" x14ac:dyDescent="0.3">
      <c r="A673" t="s">
        <v>1481</v>
      </c>
      <c r="B673" t="s">
        <v>1482</v>
      </c>
      <c r="C673" t="s">
        <v>3154</v>
      </c>
      <c r="D673" t="s">
        <v>258</v>
      </c>
      <c r="E673">
        <v>6978.4604964199998</v>
      </c>
      <c r="F673">
        <v>3105.65</v>
      </c>
      <c r="G673">
        <v>17.498644704994302</v>
      </c>
      <c r="H673">
        <v>-4.7521697652061503</v>
      </c>
      <c r="I673">
        <v>26.9881519732543</v>
      </c>
      <c r="J673">
        <v>9.8222569331296999E-2</v>
      </c>
      <c r="K673">
        <v>3209.1515006483801</v>
      </c>
      <c r="L673">
        <v>2763.6792622532198</v>
      </c>
      <c r="M673">
        <v>41.210014384179097</v>
      </c>
      <c r="N673">
        <v>0.29450096394257202</v>
      </c>
      <c r="O673">
        <v>26.640155844992101</v>
      </c>
      <c r="P673">
        <v>102.652528548124</v>
      </c>
      <c r="Q673">
        <v>0.13036497132512401</v>
      </c>
    </row>
    <row r="674" spans="1:17" x14ac:dyDescent="0.3">
      <c r="A674" t="s">
        <v>1483</v>
      </c>
      <c r="B674" t="s">
        <v>1484</v>
      </c>
      <c r="C674" t="s">
        <v>3154</v>
      </c>
      <c r="D674" t="s">
        <v>151</v>
      </c>
      <c r="E674">
        <v>6968.1112999999996</v>
      </c>
      <c r="F674">
        <v>369.7</v>
      </c>
      <c r="G674">
        <v>-41.8548427995634</v>
      </c>
      <c r="H674">
        <v>-4.0340983295318296</v>
      </c>
      <c r="I674">
        <v>-23.261259664802999</v>
      </c>
      <c r="J674">
        <v>-1.1721119354360101</v>
      </c>
      <c r="K674">
        <v>401.37001709217702</v>
      </c>
      <c r="L674">
        <v>414.12070676122102</v>
      </c>
      <c r="M674">
        <v>36.282643179955201</v>
      </c>
      <c r="N674">
        <v>0.59858582632604396</v>
      </c>
      <c r="O674">
        <v>48.093048417635899</v>
      </c>
      <c r="P674">
        <v>7.1594202898550696</v>
      </c>
      <c r="Q674">
        <v>6.9702982685348996E-2</v>
      </c>
    </row>
    <row r="675" spans="1:17" x14ac:dyDescent="0.3">
      <c r="A675" t="s">
        <v>1485</v>
      </c>
      <c r="B675" t="s">
        <v>1486</v>
      </c>
      <c r="C675" t="s">
        <v>3151</v>
      </c>
      <c r="D675" t="s">
        <v>190</v>
      </c>
      <c r="E675">
        <v>6961.068717225</v>
      </c>
      <c r="F675">
        <v>503.25</v>
      </c>
      <c r="G675">
        <v>5.3410837294141897</v>
      </c>
      <c r="H675">
        <v>-2.5573052406375201</v>
      </c>
      <c r="I675">
        <v>7.6747151606875796</v>
      </c>
      <c r="J675">
        <v>0.77730006027557597</v>
      </c>
      <c r="K675">
        <v>519.21968173680398</v>
      </c>
      <c r="L675">
        <v>475.61181190091099</v>
      </c>
      <c r="M675">
        <v>43.295022622823097</v>
      </c>
      <c r="N675">
        <v>0.31682011639104202</v>
      </c>
      <c r="O675">
        <v>27.093889716840501</v>
      </c>
      <c r="P675">
        <v>42.261484098939903</v>
      </c>
      <c r="Q675">
        <v>3.5061127861171999E-2</v>
      </c>
    </row>
    <row r="676" spans="1:17" hidden="1" x14ac:dyDescent="0.3">
      <c r="A676" t="s">
        <v>1487</v>
      </c>
      <c r="B676" t="s">
        <v>1488</v>
      </c>
      <c r="C676" t="s">
        <v>3160</v>
      </c>
      <c r="D676" t="s">
        <v>404</v>
      </c>
      <c r="E676">
        <v>6953.2841442749996</v>
      </c>
      <c r="F676">
        <v>7252.85</v>
      </c>
      <c r="G676">
        <v>3.7024320417760901</v>
      </c>
      <c r="H676">
        <v>8.1185618113783207</v>
      </c>
      <c r="I676">
        <v>22.633862872700298</v>
      </c>
      <c r="J676">
        <v>4.7379680432195501</v>
      </c>
      <c r="K676">
        <v>6661.2852222006504</v>
      </c>
      <c r="L676">
        <v>5963.1941219013597</v>
      </c>
      <c r="M676">
        <v>63.143836743490802</v>
      </c>
      <c r="N676">
        <v>1.0015282761991899</v>
      </c>
      <c r="O676">
        <v>6.6532466547632696</v>
      </c>
      <c r="P676">
        <v>45.540193442228201</v>
      </c>
      <c r="Q676">
        <v>9.4388251358401995E-2</v>
      </c>
    </row>
    <row r="677" spans="1:17" x14ac:dyDescent="0.3">
      <c r="A677" t="s">
        <v>1489</v>
      </c>
      <c r="B677" t="s">
        <v>1490</v>
      </c>
      <c r="C677" t="s">
        <v>3159</v>
      </c>
      <c r="D677" t="s">
        <v>395</v>
      </c>
      <c r="E677">
        <v>6923.1636840000001</v>
      </c>
      <c r="F677">
        <v>356.5</v>
      </c>
      <c r="G677">
        <v>34.8547599504003</v>
      </c>
      <c r="H677">
        <v>12.862722392080601</v>
      </c>
      <c r="I677">
        <v>15.636436020649899</v>
      </c>
      <c r="J677">
        <v>14.727145532397</v>
      </c>
      <c r="K677">
        <v>330.28847305655199</v>
      </c>
      <c r="L677">
        <v>299.484630992429</v>
      </c>
      <c r="M677">
        <v>70.678974503874201</v>
      </c>
      <c r="N677">
        <v>2.8287996177791599</v>
      </c>
      <c r="O677">
        <v>6.2272089761570699</v>
      </c>
      <c r="P677">
        <v>73.817649926864902</v>
      </c>
      <c r="Q677">
        <v>1.4767116277637E-2</v>
      </c>
    </row>
    <row r="678" spans="1:17" hidden="1" x14ac:dyDescent="0.3">
      <c r="A678" t="s">
        <v>1491</v>
      </c>
      <c r="B678" t="s">
        <v>1492</v>
      </c>
      <c r="C678" t="s">
        <v>3160</v>
      </c>
      <c r="D678" t="s">
        <v>258</v>
      </c>
      <c r="E678">
        <v>6921.7170144000002</v>
      </c>
      <c r="F678">
        <v>3131.65</v>
      </c>
      <c r="G678">
        <v>-5.70275801367805</v>
      </c>
      <c r="H678">
        <v>-1.83248420919143</v>
      </c>
      <c r="I678">
        <v>16.602866921437201</v>
      </c>
      <c r="J678">
        <v>0.10598290098108901</v>
      </c>
      <c r="K678">
        <v>3169.7055528544201</v>
      </c>
      <c r="L678">
        <v>2971.9325272244901</v>
      </c>
      <c r="M678">
        <v>50.174608103101299</v>
      </c>
      <c r="N678">
        <v>0.96592041190304401</v>
      </c>
      <c r="O678">
        <v>24.215669056248299</v>
      </c>
      <c r="P678">
        <v>49.197236779418702</v>
      </c>
      <c r="Q678">
        <v>9.4905328436059005E-2</v>
      </c>
    </row>
    <row r="679" spans="1:17" x14ac:dyDescent="0.3">
      <c r="A679" t="s">
        <v>1493</v>
      </c>
      <c r="B679" t="s">
        <v>1494</v>
      </c>
      <c r="C679" t="s">
        <v>3145</v>
      </c>
      <c r="D679" t="s">
        <v>529</v>
      </c>
      <c r="E679">
        <v>6919.7439916499998</v>
      </c>
      <c r="F679">
        <v>319.60000000000002</v>
      </c>
      <c r="G679">
        <v>-16.9858754955881</v>
      </c>
      <c r="H679">
        <v>6.8200322183346502</v>
      </c>
      <c r="I679">
        <v>-15.931068960506</v>
      </c>
      <c r="J679">
        <v>6.1414312466827603</v>
      </c>
      <c r="K679">
        <v>308.39178388759399</v>
      </c>
      <c r="L679">
        <v>312.098310635281</v>
      </c>
      <c r="M679">
        <v>54.037144807646598</v>
      </c>
      <c r="N679">
        <v>1.0163768641261901</v>
      </c>
      <c r="O679">
        <v>26.8085106382978</v>
      </c>
      <c r="P679">
        <v>18.5679836764978</v>
      </c>
      <c r="Q679">
        <v>7.9747515227152996E-2</v>
      </c>
    </row>
    <row r="680" spans="1:17" hidden="1" x14ac:dyDescent="0.3">
      <c r="A680" t="s">
        <v>1495</v>
      </c>
      <c r="B680" t="s">
        <v>1496</v>
      </c>
      <c r="C680" t="s">
        <v>3160</v>
      </c>
      <c r="D680" t="s">
        <v>209</v>
      </c>
      <c r="E680">
        <v>6895.3827535549999</v>
      </c>
      <c r="F680">
        <v>571.1</v>
      </c>
      <c r="G680">
        <v>129.87247838675901</v>
      </c>
      <c r="H680">
        <v>34.332799667619497</v>
      </c>
      <c r="I680">
        <v>67.305651699860803</v>
      </c>
      <c r="J680">
        <v>8.7496168370260108</v>
      </c>
      <c r="K680">
        <v>465.28063523530398</v>
      </c>
      <c r="L680">
        <v>363.564706418887</v>
      </c>
      <c r="M680">
        <v>72.655407857432607</v>
      </c>
      <c r="N680">
        <v>1.83958659062934</v>
      </c>
      <c r="O680">
        <v>8.3698126422693004</v>
      </c>
      <c r="P680">
        <v>190.61253833430001</v>
      </c>
      <c r="Q680">
        <v>0.19337284286779</v>
      </c>
    </row>
    <row r="681" spans="1:17" x14ac:dyDescent="0.3">
      <c r="A681" t="s">
        <v>1497</v>
      </c>
      <c r="B681" t="s">
        <v>1498</v>
      </c>
      <c r="C681" t="s">
        <v>3155</v>
      </c>
      <c r="D681" t="s">
        <v>303</v>
      </c>
      <c r="E681">
        <v>6876.3026547600002</v>
      </c>
      <c r="F681">
        <v>2496.75</v>
      </c>
      <c r="G681">
        <v>80.191229286020501</v>
      </c>
      <c r="H681">
        <v>17.3771352062424</v>
      </c>
      <c r="I681">
        <v>106.432720124196</v>
      </c>
      <c r="J681">
        <v>-0.45985798878884998</v>
      </c>
      <c r="K681">
        <v>2218.4831801626501</v>
      </c>
      <c r="L681">
        <v>1753.5051276147899</v>
      </c>
      <c r="M681">
        <v>60.629339187457497</v>
      </c>
      <c r="N681">
        <v>0.85130582719296</v>
      </c>
      <c r="O681">
        <v>4.9404225493140999</v>
      </c>
      <c r="P681">
        <v>162.44284437904</v>
      </c>
      <c r="Q681">
        <v>1.1653641652742E-2</v>
      </c>
    </row>
    <row r="682" spans="1:17" x14ac:dyDescent="0.3">
      <c r="A682" t="s">
        <v>1499</v>
      </c>
      <c r="B682" t="s">
        <v>1500</v>
      </c>
      <c r="C682" t="s">
        <v>3159</v>
      </c>
      <c r="D682" t="s">
        <v>395</v>
      </c>
      <c r="E682">
        <v>6872.6412770399902</v>
      </c>
      <c r="F682">
        <v>1507.25</v>
      </c>
      <c r="G682">
        <v>53.557661842336898</v>
      </c>
      <c r="H682">
        <v>-1.9900165498005999</v>
      </c>
      <c r="I682">
        <v>6.11826421267686</v>
      </c>
      <c r="J682">
        <v>1.9427128285209101</v>
      </c>
      <c r="K682">
        <v>1584.5729406023399</v>
      </c>
      <c r="L682">
        <v>1415.3741300112899</v>
      </c>
      <c r="M682">
        <v>50.536530248576398</v>
      </c>
      <c r="N682">
        <v>0.371928073647534</v>
      </c>
      <c r="O682">
        <v>27.769115939625099</v>
      </c>
      <c r="P682">
        <v>97.129217891707995</v>
      </c>
      <c r="Q682">
        <v>7.6774964361822004E-2</v>
      </c>
    </row>
    <row r="683" spans="1:17" x14ac:dyDescent="0.3">
      <c r="A683" t="s">
        <v>1501</v>
      </c>
      <c r="B683" t="s">
        <v>1502</v>
      </c>
      <c r="C683" t="s">
        <v>3162</v>
      </c>
      <c r="D683" t="s">
        <v>1503</v>
      </c>
      <c r="E683">
        <v>6867.6986489999999</v>
      </c>
      <c r="F683">
        <v>926.8</v>
      </c>
      <c r="G683">
        <v>-17.010463207361301</v>
      </c>
      <c r="H683">
        <v>-13.6091455948802</v>
      </c>
      <c r="I683">
        <v>31.547215342616202</v>
      </c>
      <c r="J683">
        <v>-4.3090995388798703</v>
      </c>
      <c r="K683">
        <v>948.534599870649</v>
      </c>
      <c r="L683">
        <v>854.90682480566795</v>
      </c>
      <c r="M683">
        <v>31.446233659594998</v>
      </c>
      <c r="N683">
        <v>0.42654180321860302</v>
      </c>
      <c r="O683">
        <v>20.5222270176953</v>
      </c>
      <c r="P683">
        <v>56.686390532544301</v>
      </c>
      <c r="Q683">
        <v>-5.6237897894081998E-2</v>
      </c>
    </row>
    <row r="684" spans="1:17" x14ac:dyDescent="0.3">
      <c r="A684" t="s">
        <v>1504</v>
      </c>
      <c r="B684" t="s">
        <v>1505</v>
      </c>
      <c r="C684" t="s">
        <v>3157</v>
      </c>
      <c r="D684" t="s">
        <v>1506</v>
      </c>
      <c r="E684">
        <v>6852.4510393</v>
      </c>
      <c r="F684">
        <v>498.95</v>
      </c>
      <c r="G684">
        <v>-4.7270807490733002</v>
      </c>
      <c r="H684">
        <v>-2.50934055439058</v>
      </c>
      <c r="I684">
        <v>-18.388656935163901</v>
      </c>
      <c r="J684">
        <v>0.14410716343201499</v>
      </c>
      <c r="K684">
        <v>496.423928045021</v>
      </c>
      <c r="L684">
        <v>467.23800290587002</v>
      </c>
      <c r="M684">
        <v>50.2695747069139</v>
      </c>
      <c r="N684">
        <v>0.79556948478462097</v>
      </c>
      <c r="O684">
        <v>15.622807896582801</v>
      </c>
      <c r="P684">
        <v>45.763949751679803</v>
      </c>
    </row>
    <row r="685" spans="1:17" hidden="1" x14ac:dyDescent="0.3">
      <c r="A685" t="s">
        <v>1507</v>
      </c>
      <c r="B685" t="s">
        <v>1508</v>
      </c>
      <c r="C685" t="s">
        <v>3160</v>
      </c>
      <c r="D685" t="s">
        <v>1010</v>
      </c>
      <c r="E685">
        <v>6824.5035152</v>
      </c>
      <c r="F685">
        <v>730.85</v>
      </c>
      <c r="G685">
        <v>119.608829738746</v>
      </c>
      <c r="H685">
        <v>-9.3991199455724708</v>
      </c>
      <c r="I685">
        <v>48.787689674605097</v>
      </c>
      <c r="J685">
        <v>1.0533923037063999</v>
      </c>
      <c r="K685">
        <v>746.64997214321602</v>
      </c>
      <c r="L685">
        <v>609.25964574023703</v>
      </c>
      <c r="M685">
        <v>47.537697817801202</v>
      </c>
      <c r="N685">
        <v>0.61396192373979797</v>
      </c>
      <c r="O685">
        <v>24.608332763220901</v>
      </c>
      <c r="P685">
        <v>248.02380952380901</v>
      </c>
      <c r="Q685">
        <v>0.231030693424773</v>
      </c>
    </row>
    <row r="686" spans="1:17" x14ac:dyDescent="0.3">
      <c r="A686" t="s">
        <v>1509</v>
      </c>
      <c r="B686" t="s">
        <v>1510</v>
      </c>
      <c r="C686" t="s">
        <v>3149</v>
      </c>
      <c r="D686" t="s">
        <v>51</v>
      </c>
      <c r="E686">
        <v>6815.6023911760003</v>
      </c>
      <c r="F686">
        <v>215.59</v>
      </c>
      <c r="G686">
        <v>-36.649687013272299</v>
      </c>
      <c r="H686">
        <v>-4.86380943984609</v>
      </c>
      <c r="I686">
        <v>-51.4059248513298</v>
      </c>
      <c r="J686">
        <v>1.9003684447503899</v>
      </c>
      <c r="K686">
        <v>218.83412119414001</v>
      </c>
      <c r="L686">
        <v>247.79771641937299</v>
      </c>
      <c r="M686">
        <v>44.1017895457016</v>
      </c>
      <c r="N686">
        <v>0.96557716402458504</v>
      </c>
      <c r="O686">
        <v>119.30516257711299</v>
      </c>
      <c r="P686">
        <v>9.9388067312595698</v>
      </c>
      <c r="Q686">
        <v>-2.7104879519666E-2</v>
      </c>
    </row>
    <row r="687" spans="1:17" x14ac:dyDescent="0.3">
      <c r="A687" t="s">
        <v>1511</v>
      </c>
      <c r="B687" t="s">
        <v>1512</v>
      </c>
      <c r="C687" t="s">
        <v>3149</v>
      </c>
      <c r="D687" t="s">
        <v>51</v>
      </c>
      <c r="E687">
        <v>6774.0436638000001</v>
      </c>
      <c r="F687">
        <v>1347.7</v>
      </c>
      <c r="G687">
        <v>155.80415991966601</v>
      </c>
      <c r="H687">
        <v>-4.9287965677162404</v>
      </c>
      <c r="I687">
        <v>12.8179038900886</v>
      </c>
      <c r="J687">
        <v>-3.4722378180654401</v>
      </c>
      <c r="K687">
        <v>1365.6925607210601</v>
      </c>
      <c r="L687">
        <v>1145.60734857885</v>
      </c>
      <c r="M687">
        <v>41.853796434815997</v>
      </c>
      <c r="N687">
        <v>0.489943133255067</v>
      </c>
      <c r="O687">
        <v>17.978778659939099</v>
      </c>
      <c r="P687">
        <v>211.93148941094699</v>
      </c>
      <c r="Q687">
        <v>0.11799735786825399</v>
      </c>
    </row>
    <row r="688" spans="1:17" x14ac:dyDescent="0.3">
      <c r="A688" t="s">
        <v>1513</v>
      </c>
      <c r="B688" t="s">
        <v>1514</v>
      </c>
      <c r="C688" t="s">
        <v>3163</v>
      </c>
      <c r="D688" t="s">
        <v>154</v>
      </c>
      <c r="E688">
        <v>6770.3587066829996</v>
      </c>
      <c r="F688">
        <v>184.4</v>
      </c>
      <c r="G688">
        <v>142.260842075239</v>
      </c>
      <c r="H688">
        <v>-8.6097597671080592</v>
      </c>
      <c r="I688">
        <v>25.861152313205999</v>
      </c>
      <c r="J688">
        <v>-4.3728102393853501</v>
      </c>
      <c r="K688">
        <v>193.42742328258899</v>
      </c>
      <c r="L688">
        <v>156.321179698707</v>
      </c>
      <c r="M688">
        <v>30.887530262737101</v>
      </c>
      <c r="N688">
        <v>0.38708702217199997</v>
      </c>
      <c r="O688">
        <v>21.827548806941401</v>
      </c>
      <c r="P688">
        <v>205.29801324503299</v>
      </c>
    </row>
    <row r="689" spans="1:17" hidden="1" x14ac:dyDescent="0.3">
      <c r="A689" t="s">
        <v>1515</v>
      </c>
      <c r="B689" t="s">
        <v>1516</v>
      </c>
      <c r="C689" t="s">
        <v>3160</v>
      </c>
      <c r="D689" t="s">
        <v>89</v>
      </c>
      <c r="E689">
        <v>6756.8941349999996</v>
      </c>
      <c r="F689">
        <v>2415.5</v>
      </c>
      <c r="G689">
        <v>37.899058045114302</v>
      </c>
      <c r="H689">
        <v>11.971349452714099</v>
      </c>
      <c r="I689">
        <v>68.594965328007703</v>
      </c>
      <c r="J689">
        <v>-1.9178074527621201</v>
      </c>
      <c r="K689">
        <v>2216.0557430615199</v>
      </c>
      <c r="L689">
        <v>1712.1232917964101</v>
      </c>
      <c r="M689">
        <v>50.902870443227499</v>
      </c>
      <c r="N689">
        <v>0.63246121509765296</v>
      </c>
      <c r="O689">
        <v>9.7081349617056603</v>
      </c>
      <c r="P689">
        <v>111.88596491228</v>
      </c>
      <c r="Q689">
        <v>0.123793908788595</v>
      </c>
    </row>
    <row r="690" spans="1:17" x14ac:dyDescent="0.3">
      <c r="A690" t="s">
        <v>1517</v>
      </c>
      <c r="B690" t="s">
        <v>1518</v>
      </c>
      <c r="C690" t="s">
        <v>3156</v>
      </c>
      <c r="D690" t="s">
        <v>133</v>
      </c>
      <c r="E690">
        <v>6751.8256670000001</v>
      </c>
      <c r="F690">
        <v>964.3</v>
      </c>
      <c r="G690">
        <v>17.3628357080322</v>
      </c>
      <c r="H690">
        <v>2.1307249147270899</v>
      </c>
      <c r="I690">
        <v>6.9733842716444503</v>
      </c>
      <c r="J690">
        <v>0.98704795094801701</v>
      </c>
      <c r="K690">
        <v>943.76081696451797</v>
      </c>
      <c r="L690">
        <v>882.52263121307999</v>
      </c>
      <c r="M690">
        <v>52.087066830544103</v>
      </c>
      <c r="N690">
        <v>1.0646465539391301</v>
      </c>
      <c r="O690">
        <v>9.7946697085969205</v>
      </c>
      <c r="P690">
        <v>56.529502475448403</v>
      </c>
      <c r="Q690">
        <v>4.0756492220753997E-2</v>
      </c>
    </row>
    <row r="691" spans="1:17" hidden="1" x14ac:dyDescent="0.3">
      <c r="A691" t="s">
        <v>1519</v>
      </c>
      <c r="B691" t="s">
        <v>1520</v>
      </c>
      <c r="C691" t="s">
        <v>3160</v>
      </c>
      <c r="D691" t="s">
        <v>1053</v>
      </c>
      <c r="E691">
        <v>6746.8437323999997</v>
      </c>
      <c r="F691">
        <v>131.5</v>
      </c>
      <c r="G691">
        <v>-15.8438418959452</v>
      </c>
      <c r="H691">
        <v>2.0628468863227498</v>
      </c>
      <c r="I691">
        <v>-9.0417002035804401</v>
      </c>
      <c r="K691">
        <v>123.40259093004499</v>
      </c>
      <c r="M691">
        <v>1.05563603616817</v>
      </c>
      <c r="N691">
        <v>0.25</v>
      </c>
      <c r="O691">
        <v>0.65399239543726395</v>
      </c>
      <c r="P691">
        <v>10.970464135021</v>
      </c>
    </row>
    <row r="692" spans="1:17" x14ac:dyDescent="0.3">
      <c r="A692" t="s">
        <v>1521</v>
      </c>
      <c r="B692" t="s">
        <v>1522</v>
      </c>
      <c r="C692" t="s">
        <v>3147</v>
      </c>
      <c r="D692" t="s">
        <v>384</v>
      </c>
      <c r="E692">
        <v>6735.0850720999997</v>
      </c>
      <c r="F692">
        <v>295.5</v>
      </c>
      <c r="G692">
        <v>-47.736710775340498</v>
      </c>
      <c r="H692">
        <v>-3.9876001124000999</v>
      </c>
      <c r="I692">
        <v>-11.395507124959099</v>
      </c>
      <c r="J692">
        <v>3.3260466312981398</v>
      </c>
      <c r="K692">
        <v>297.20807341888002</v>
      </c>
      <c r="L692">
        <v>311.224120156813</v>
      </c>
      <c r="M692">
        <v>55.5041691260612</v>
      </c>
      <c r="N692">
        <v>0.54669482707166195</v>
      </c>
      <c r="O692">
        <v>32.825719120135297</v>
      </c>
      <c r="P692">
        <v>14.4683323649041</v>
      </c>
      <c r="Q692">
        <v>-1.4146833515856E-2</v>
      </c>
    </row>
    <row r="693" spans="1:17" hidden="1" x14ac:dyDescent="0.3">
      <c r="A693" t="s">
        <v>1523</v>
      </c>
      <c r="B693" t="s">
        <v>1524</v>
      </c>
      <c r="C693" t="s">
        <v>3160</v>
      </c>
      <c r="D693" t="s">
        <v>1525</v>
      </c>
      <c r="E693">
        <v>6727.6070324849998</v>
      </c>
      <c r="F693">
        <v>533.1</v>
      </c>
      <c r="G693">
        <v>2.8883200597461598</v>
      </c>
      <c r="H693">
        <v>-2.7991412067676098</v>
      </c>
      <c r="I693">
        <v>-17.0784723242426</v>
      </c>
      <c r="J693">
        <v>2.6608536153588598</v>
      </c>
      <c r="K693">
        <v>537.76628992747499</v>
      </c>
      <c r="L693">
        <v>541.02153616628902</v>
      </c>
      <c r="M693">
        <v>57.248532614299101</v>
      </c>
      <c r="N693">
        <v>0.76484419030528605</v>
      </c>
      <c r="O693">
        <v>24.179328456199499</v>
      </c>
      <c r="P693">
        <v>32.892932818147798</v>
      </c>
      <c r="Q693">
        <v>6.1023051545148997E-2</v>
      </c>
    </row>
    <row r="694" spans="1:17" x14ac:dyDescent="0.3">
      <c r="A694" t="s">
        <v>1526</v>
      </c>
      <c r="B694" t="s">
        <v>1527</v>
      </c>
      <c r="C694" t="s">
        <v>3157</v>
      </c>
      <c r="D694" t="s">
        <v>455</v>
      </c>
      <c r="E694">
        <v>6696.5739261600002</v>
      </c>
      <c r="F694">
        <v>1234.6500000000001</v>
      </c>
      <c r="G694">
        <v>-29.740062355960099</v>
      </c>
      <c r="H694">
        <v>-2.5602300367541599</v>
      </c>
      <c r="I694">
        <v>-6.1490441561119802</v>
      </c>
      <c r="J694">
        <v>-1.8440128387455601</v>
      </c>
      <c r="K694">
        <v>1230.3462644413601</v>
      </c>
      <c r="L694">
        <v>1161.0053655868901</v>
      </c>
      <c r="M694">
        <v>32.4410134868181</v>
      </c>
      <c r="N694">
        <v>0.490337473839765</v>
      </c>
      <c r="O694">
        <v>14.0242173895435</v>
      </c>
      <c r="P694">
        <v>32.288653166184503</v>
      </c>
      <c r="Q694">
        <v>-3.8377069549137999E-2</v>
      </c>
    </row>
    <row r="695" spans="1:17" hidden="1" x14ac:dyDescent="0.3">
      <c r="A695" t="s">
        <v>1528</v>
      </c>
      <c r="B695" t="s">
        <v>1529</v>
      </c>
      <c r="C695" t="s">
        <v>3160</v>
      </c>
      <c r="D695" t="s">
        <v>117</v>
      </c>
      <c r="E695">
        <v>6654.4107397600001</v>
      </c>
      <c r="F695">
        <v>424.75</v>
      </c>
      <c r="G695">
        <v>-5.0265079693675796</v>
      </c>
      <c r="H695">
        <v>1.1305546126949699</v>
      </c>
      <c r="I695">
        <v>8.2416375766517298</v>
      </c>
      <c r="J695">
        <v>-0.18977857213664101</v>
      </c>
      <c r="K695">
        <v>406.44990372706297</v>
      </c>
      <c r="M695">
        <v>46.476536507632197</v>
      </c>
      <c r="N695">
        <v>0.36720404009505597</v>
      </c>
      <c r="O695">
        <v>10.3354914655679</v>
      </c>
      <c r="P695">
        <v>30.652107043986401</v>
      </c>
    </row>
    <row r="696" spans="1:17" hidden="1" x14ac:dyDescent="0.3">
      <c r="A696" t="s">
        <v>1530</v>
      </c>
      <c r="B696" t="s">
        <v>1531</v>
      </c>
      <c r="C696" t="s">
        <v>3160</v>
      </c>
      <c r="D696" t="s">
        <v>1361</v>
      </c>
      <c r="E696">
        <v>6636.6662775300001</v>
      </c>
      <c r="F696">
        <v>1425.13</v>
      </c>
      <c r="G696">
        <v>-16.688073893871302</v>
      </c>
      <c r="H696">
        <v>2.4117979352738002</v>
      </c>
      <c r="I696">
        <v>-7.7611531329371797</v>
      </c>
      <c r="J696">
        <v>1.1849021818133301</v>
      </c>
      <c r="K696">
        <v>1410.98501944227</v>
      </c>
      <c r="L696">
        <v>1373.0520567589799</v>
      </c>
      <c r="M696">
        <v>77.088001342421407</v>
      </c>
      <c r="N696">
        <v>0.63353679313144395</v>
      </c>
      <c r="O696">
        <v>2.7625549949828998</v>
      </c>
      <c r="P696">
        <v>13.253864187229301</v>
      </c>
      <c r="Q696">
        <v>-5.5078309021881003E-2</v>
      </c>
    </row>
    <row r="697" spans="1:17" hidden="1" x14ac:dyDescent="0.3">
      <c r="A697" t="s">
        <v>1532</v>
      </c>
      <c r="B697" t="s">
        <v>1533</v>
      </c>
      <c r="C697" t="s">
        <v>3160</v>
      </c>
      <c r="D697" t="s">
        <v>448</v>
      </c>
      <c r="E697">
        <v>6607.0660928400002</v>
      </c>
      <c r="F697">
        <v>1763.25</v>
      </c>
      <c r="G697">
        <v>19.501660712228201</v>
      </c>
      <c r="H697">
        <v>14.9733942828514</v>
      </c>
      <c r="I697">
        <v>45.885709000940899</v>
      </c>
      <c r="J697">
        <v>5.9560912591593702</v>
      </c>
      <c r="K697">
        <v>1525.4999839121499</v>
      </c>
      <c r="L697">
        <v>1368.0013860240799</v>
      </c>
      <c r="M697">
        <v>89.247773298166507</v>
      </c>
      <c r="N697">
        <v>2.1521828820820899</v>
      </c>
      <c r="O697">
        <v>0.944279030199912</v>
      </c>
      <c r="P697">
        <v>80.846153846153797</v>
      </c>
      <c r="Q697">
        <v>-1.1987104124167E-2</v>
      </c>
    </row>
    <row r="698" spans="1:17" x14ac:dyDescent="0.3">
      <c r="A698" t="s">
        <v>1534</v>
      </c>
      <c r="B698" t="s">
        <v>1535</v>
      </c>
      <c r="C698" t="s">
        <v>3154</v>
      </c>
      <c r="D698" t="s">
        <v>258</v>
      </c>
      <c r="E698">
        <v>6599.7204831999998</v>
      </c>
      <c r="F698">
        <v>1449.95</v>
      </c>
      <c r="G698">
        <v>-43.8003635310723</v>
      </c>
      <c r="H698">
        <v>4.5660762966498698</v>
      </c>
      <c r="I698">
        <v>-11.028727882682899</v>
      </c>
      <c r="J698">
        <v>5.2985741038256098</v>
      </c>
      <c r="K698">
        <v>1408.8259470119599</v>
      </c>
      <c r="L698">
        <v>1417.3499042046201</v>
      </c>
      <c r="M698">
        <v>69.921121946832599</v>
      </c>
      <c r="N698">
        <v>0.42916918405183502</v>
      </c>
      <c r="O698">
        <v>25.1732818373047</v>
      </c>
      <c r="P698">
        <v>26.843670719972</v>
      </c>
      <c r="Q698">
        <v>-4.9659754662817003E-2</v>
      </c>
    </row>
    <row r="699" spans="1:17" x14ac:dyDescent="0.3">
      <c r="A699" t="s">
        <v>1536</v>
      </c>
      <c r="B699" t="s">
        <v>1537</v>
      </c>
      <c r="C699" t="s">
        <v>3145</v>
      </c>
      <c r="D699" t="s">
        <v>24</v>
      </c>
      <c r="E699">
        <v>6590.4039318589903</v>
      </c>
      <c r="F699">
        <v>25</v>
      </c>
      <c r="G699">
        <v>-21.6735220887157</v>
      </c>
      <c r="H699">
        <v>2.9035194243531799</v>
      </c>
      <c r="I699">
        <v>-22.4145592286133</v>
      </c>
      <c r="J699">
        <v>7.0432086482908902</v>
      </c>
      <c r="K699">
        <v>25.008359491573199</v>
      </c>
      <c r="L699">
        <v>25.692659874492701</v>
      </c>
      <c r="M699">
        <v>64.541501888571602</v>
      </c>
      <c r="N699">
        <v>1.08778085913084</v>
      </c>
      <c r="O699">
        <v>47.526900269541699</v>
      </c>
      <c r="P699">
        <v>18.071043760756801</v>
      </c>
      <c r="Q699">
        <v>0.113549771445471</v>
      </c>
    </row>
    <row r="700" spans="1:17" hidden="1" x14ac:dyDescent="0.3">
      <c r="A700" t="s">
        <v>1538</v>
      </c>
      <c r="B700" t="s">
        <v>1539</v>
      </c>
      <c r="C700" t="s">
        <v>3160</v>
      </c>
      <c r="D700" t="s">
        <v>48</v>
      </c>
      <c r="E700">
        <v>6560.5550652599904</v>
      </c>
      <c r="F700">
        <v>379.4</v>
      </c>
      <c r="G700">
        <v>-28.248496065305201</v>
      </c>
      <c r="H700">
        <v>-2.8361430126671299</v>
      </c>
      <c r="I700">
        <v>-14.8947218622287</v>
      </c>
      <c r="J700">
        <v>-2.9696998125631899</v>
      </c>
      <c r="K700">
        <v>385.74599999999998</v>
      </c>
      <c r="M700">
        <v>38.971826778218997</v>
      </c>
      <c r="O700">
        <v>11.966262519768</v>
      </c>
      <c r="P700">
        <v>3.1258494156020502</v>
      </c>
    </row>
    <row r="701" spans="1:17" x14ac:dyDescent="0.3">
      <c r="A701" t="s">
        <v>1540</v>
      </c>
      <c r="B701" t="s">
        <v>1541</v>
      </c>
      <c r="C701" t="s">
        <v>3149</v>
      </c>
      <c r="D701" t="s">
        <v>51</v>
      </c>
      <c r="E701">
        <v>6531.0932525500002</v>
      </c>
      <c r="F701">
        <v>1590.6</v>
      </c>
      <c r="G701">
        <v>4.3933669116284504</v>
      </c>
      <c r="H701">
        <v>6.7132469912683099</v>
      </c>
      <c r="I701">
        <v>18.983825548463699</v>
      </c>
      <c r="J701">
        <v>-5.1949538964447504</v>
      </c>
      <c r="K701">
        <v>1534.1588254528599</v>
      </c>
      <c r="L701">
        <v>1333.1930375945799</v>
      </c>
      <c r="M701">
        <v>37.5654716980873</v>
      </c>
      <c r="N701">
        <v>0.56014176565715501</v>
      </c>
      <c r="O701">
        <v>14.610838677228699</v>
      </c>
      <c r="P701">
        <v>58.355318831201103</v>
      </c>
      <c r="Q701">
        <v>2.2453149572861E-2</v>
      </c>
    </row>
    <row r="702" spans="1:17" hidden="1" x14ac:dyDescent="0.3">
      <c r="A702" t="s">
        <v>1542</v>
      </c>
      <c r="B702" t="s">
        <v>1543</v>
      </c>
      <c r="C702" t="s">
        <v>3160</v>
      </c>
      <c r="D702" t="s">
        <v>1361</v>
      </c>
      <c r="E702">
        <v>6496.9056107910001</v>
      </c>
      <c r="F702">
        <v>1200.26</v>
      </c>
      <c r="G702">
        <v>-15.8350058630052</v>
      </c>
      <c r="H702">
        <v>3.8450804835023602</v>
      </c>
      <c r="I702">
        <v>-7.1680336790303496</v>
      </c>
      <c r="J702">
        <v>0.58902472255080696</v>
      </c>
      <c r="K702">
        <v>1185.4072055454601</v>
      </c>
      <c r="L702">
        <v>1151.4243748610099</v>
      </c>
      <c r="M702">
        <v>63.340787818078198</v>
      </c>
      <c r="N702">
        <v>0.59370514115582895</v>
      </c>
      <c r="O702">
        <v>10.424408044923601</v>
      </c>
      <c r="P702">
        <v>13.1040331699962</v>
      </c>
    </row>
    <row r="703" spans="1:17" x14ac:dyDescent="0.3">
      <c r="A703" t="s">
        <v>1544</v>
      </c>
      <c r="B703" t="s">
        <v>1545</v>
      </c>
      <c r="C703" t="s">
        <v>3153</v>
      </c>
      <c r="D703" t="s">
        <v>409</v>
      </c>
      <c r="E703">
        <v>6494.4238750149998</v>
      </c>
      <c r="F703">
        <v>210.15</v>
      </c>
      <c r="G703">
        <v>125.781530508565</v>
      </c>
      <c r="H703">
        <v>-2.7586792473505102</v>
      </c>
      <c r="I703">
        <v>12.618402473440501</v>
      </c>
      <c r="J703">
        <v>-3.15997057938013</v>
      </c>
      <c r="K703">
        <v>214.427270303987</v>
      </c>
      <c r="L703">
        <v>186.60273768739299</v>
      </c>
      <c r="M703">
        <v>28.227148473194699</v>
      </c>
      <c r="N703">
        <v>1.0168124296277601</v>
      </c>
      <c r="O703">
        <v>9.2838448727099596</v>
      </c>
      <c r="P703">
        <v>194.740532959326</v>
      </c>
      <c r="Q703">
        <v>0.13139408491487301</v>
      </c>
    </row>
    <row r="704" spans="1:17" x14ac:dyDescent="0.3">
      <c r="A704" t="s">
        <v>1546</v>
      </c>
      <c r="B704" t="s">
        <v>1547</v>
      </c>
      <c r="C704" t="s">
        <v>609</v>
      </c>
      <c r="D704" t="s">
        <v>455</v>
      </c>
      <c r="E704">
        <v>6456.9947513500001</v>
      </c>
      <c r="F704">
        <v>902.4</v>
      </c>
      <c r="G704">
        <v>-29.007015584599699</v>
      </c>
      <c r="H704">
        <v>-6.1087152643023002</v>
      </c>
      <c r="I704">
        <v>-1.27653492600146</v>
      </c>
      <c r="J704">
        <v>-1.91983746245432</v>
      </c>
      <c r="K704">
        <v>929.81201802667101</v>
      </c>
      <c r="L704">
        <v>868.94050195218495</v>
      </c>
      <c r="M704">
        <v>36.651238068655402</v>
      </c>
      <c r="N704">
        <v>0.37534782385952298</v>
      </c>
      <c r="O704">
        <v>25</v>
      </c>
      <c r="P704">
        <v>31.4110965487112</v>
      </c>
      <c r="Q704">
        <v>0.157327868438987</v>
      </c>
    </row>
    <row r="705" spans="1:17" x14ac:dyDescent="0.3">
      <c r="A705" t="s">
        <v>1548</v>
      </c>
      <c r="B705" t="s">
        <v>1549</v>
      </c>
      <c r="C705" t="s">
        <v>3154</v>
      </c>
      <c r="D705" t="s">
        <v>609</v>
      </c>
      <c r="E705">
        <v>6414.7075672499996</v>
      </c>
      <c r="F705">
        <v>362.7</v>
      </c>
      <c r="G705">
        <v>-9.2914032667901498</v>
      </c>
      <c r="H705">
        <v>5.8391103729780598</v>
      </c>
      <c r="I705">
        <v>8.8807306264590604</v>
      </c>
      <c r="J705">
        <v>6.5680282269382797</v>
      </c>
      <c r="K705">
        <v>361.22261110014199</v>
      </c>
      <c r="L705">
        <v>336.29202145067302</v>
      </c>
      <c r="M705">
        <v>55.331092853261303</v>
      </c>
      <c r="N705">
        <v>0.79161671337305495</v>
      </c>
      <c r="O705">
        <v>20.8436724565756</v>
      </c>
      <c r="P705">
        <v>45.633406946396299</v>
      </c>
      <c r="Q705">
        <v>0.114455562877186</v>
      </c>
    </row>
    <row r="706" spans="1:17" x14ac:dyDescent="0.3">
      <c r="A706" t="s">
        <v>1550</v>
      </c>
      <c r="B706" t="s">
        <v>1551</v>
      </c>
      <c r="C706" t="s">
        <v>3154</v>
      </c>
      <c r="D706" t="s">
        <v>154</v>
      </c>
      <c r="E706">
        <v>6396.7273369599998</v>
      </c>
      <c r="F706">
        <v>404.75</v>
      </c>
      <c r="G706">
        <v>34.203324927944202</v>
      </c>
      <c r="H706">
        <v>2.38124022455444</v>
      </c>
      <c r="I706">
        <v>25.5950132835383</v>
      </c>
      <c r="J706">
        <v>5.4940088306786601</v>
      </c>
      <c r="K706">
        <v>402.92974036882902</v>
      </c>
      <c r="L706">
        <v>352.842271395669</v>
      </c>
      <c r="M706">
        <v>57.616489422401699</v>
      </c>
      <c r="N706">
        <v>0.91277060146552003</v>
      </c>
      <c r="O706">
        <v>11.4268066707844</v>
      </c>
      <c r="P706">
        <v>79.053306790533</v>
      </c>
      <c r="Q706">
        <v>0.18928981730040201</v>
      </c>
    </row>
    <row r="707" spans="1:17" x14ac:dyDescent="0.3">
      <c r="A707" t="s">
        <v>1552</v>
      </c>
      <c r="B707" t="s">
        <v>1553</v>
      </c>
      <c r="C707" t="s">
        <v>3143</v>
      </c>
      <c r="D707" t="s">
        <v>268</v>
      </c>
      <c r="E707">
        <v>6380.8691975849997</v>
      </c>
      <c r="F707">
        <v>1281.8499999999999</v>
      </c>
      <c r="G707">
        <v>102.410767880507</v>
      </c>
      <c r="H707">
        <v>-7.8787751860936801</v>
      </c>
      <c r="I707">
        <v>16.944909541816301</v>
      </c>
      <c r="J707">
        <v>-0.21023433387460599</v>
      </c>
      <c r="K707">
        <v>1321.27569091176</v>
      </c>
      <c r="L707">
        <v>1098.56781923976</v>
      </c>
      <c r="M707">
        <v>43.043705834539999</v>
      </c>
      <c r="N707">
        <v>0.42250102583877203</v>
      </c>
      <c r="O707">
        <v>18.075437843741401</v>
      </c>
      <c r="P707">
        <v>141.83567587963401</v>
      </c>
      <c r="Q707">
        <v>9.2752914572173994E-2</v>
      </c>
    </row>
    <row r="708" spans="1:17" x14ac:dyDescent="0.3">
      <c r="A708" t="s">
        <v>1554</v>
      </c>
      <c r="B708" t="s">
        <v>1555</v>
      </c>
      <c r="C708" t="s">
        <v>3151</v>
      </c>
      <c r="D708" t="s">
        <v>258</v>
      </c>
      <c r="E708">
        <v>6376.8161713600002</v>
      </c>
      <c r="F708">
        <v>2296.9499999999998</v>
      </c>
      <c r="G708">
        <v>-24.499024620847599</v>
      </c>
      <c r="H708">
        <v>-6.8616960930626902</v>
      </c>
      <c r="I708">
        <v>7.8787506759249402</v>
      </c>
      <c r="J708">
        <v>-0.66510449399931504</v>
      </c>
      <c r="K708">
        <v>2408.9868421883998</v>
      </c>
      <c r="L708">
        <v>2308.5861007741801</v>
      </c>
      <c r="M708">
        <v>41.231700354840797</v>
      </c>
      <c r="N708">
        <v>0.54573498471204696</v>
      </c>
      <c r="O708">
        <v>21.639565510785999</v>
      </c>
      <c r="P708">
        <v>33.543604651162703</v>
      </c>
      <c r="Q708">
        <v>9.9419561253091995E-2</v>
      </c>
    </row>
    <row r="709" spans="1:17" hidden="1" x14ac:dyDescent="0.3">
      <c r="A709" t="s">
        <v>1556</v>
      </c>
      <c r="B709" t="s">
        <v>1557</v>
      </c>
      <c r="C709" t="s">
        <v>3160</v>
      </c>
      <c r="D709" t="s">
        <v>1558</v>
      </c>
      <c r="E709">
        <v>6374.6264978310001</v>
      </c>
      <c r="F709">
        <v>52.74</v>
      </c>
      <c r="G709">
        <v>0.98174879421786798</v>
      </c>
      <c r="H709">
        <v>30.681894505370298</v>
      </c>
      <c r="I709">
        <v>46.969333902164202</v>
      </c>
      <c r="J709">
        <v>5.8463092954632501</v>
      </c>
      <c r="K709">
        <v>44.826007293325603</v>
      </c>
      <c r="L709">
        <v>37.686814100341998</v>
      </c>
      <c r="M709">
        <v>74.294139021393406</v>
      </c>
      <c r="N709">
        <v>0.95236553097948096</v>
      </c>
      <c r="O709">
        <v>3.8111490329920201</v>
      </c>
      <c r="P709">
        <v>93.186813186813097</v>
      </c>
      <c r="Q709">
        <v>0.20854430597489401</v>
      </c>
    </row>
    <row r="710" spans="1:17" hidden="1" x14ac:dyDescent="0.3">
      <c r="A710" t="s">
        <v>1559</v>
      </c>
      <c r="B710" t="s">
        <v>1560</v>
      </c>
      <c r="C710" t="s">
        <v>3160</v>
      </c>
      <c r="D710" t="s">
        <v>222</v>
      </c>
      <c r="E710">
        <v>6358.9592587500001</v>
      </c>
      <c r="F710">
        <v>6280.05</v>
      </c>
      <c r="G710">
        <v>142.27697513715799</v>
      </c>
      <c r="H710">
        <v>8.9230837477690397</v>
      </c>
      <c r="I710">
        <v>71.490616499376998</v>
      </c>
      <c r="J710">
        <v>11.068520017642699</v>
      </c>
      <c r="K710">
        <v>5337.6802945328</v>
      </c>
      <c r="L710">
        <v>4351.9843921265101</v>
      </c>
      <c r="M710">
        <v>68.907778613735601</v>
      </c>
      <c r="N710">
        <v>1.7431857740891299</v>
      </c>
      <c r="O710">
        <v>0.95461023399494505</v>
      </c>
      <c r="P710">
        <v>182.88513513513499</v>
      </c>
      <c r="Q710">
        <v>0.14801840229879601</v>
      </c>
    </row>
    <row r="711" spans="1:17" x14ac:dyDescent="0.3">
      <c r="A711" t="s">
        <v>1561</v>
      </c>
      <c r="B711" t="s">
        <v>1562</v>
      </c>
      <c r="C711" t="s">
        <v>3147</v>
      </c>
      <c r="D711" t="s">
        <v>40</v>
      </c>
      <c r="E711">
        <v>6354.4963767999998</v>
      </c>
      <c r="F711">
        <v>368</v>
      </c>
      <c r="G711">
        <v>-3.9928265532829501</v>
      </c>
      <c r="H711">
        <v>-11.7762335734473</v>
      </c>
      <c r="I711">
        <v>-9.1114967710824306</v>
      </c>
      <c r="J711">
        <v>0.96442977155871101</v>
      </c>
      <c r="K711">
        <v>390.47232261795801</v>
      </c>
      <c r="L711">
        <v>368.02941595189498</v>
      </c>
      <c r="M711">
        <v>47.293718705259302</v>
      </c>
      <c r="N711">
        <v>0.29008381113923198</v>
      </c>
      <c r="O711">
        <v>32.105978260869499</v>
      </c>
      <c r="P711">
        <v>28.141817030705901</v>
      </c>
      <c r="Q711">
        <v>-5.4551954936499997E-3</v>
      </c>
    </row>
    <row r="712" spans="1:17" hidden="1" x14ac:dyDescent="0.3">
      <c r="A712" t="s">
        <v>1563</v>
      </c>
      <c r="B712" t="s">
        <v>1564</v>
      </c>
      <c r="C712" t="s">
        <v>3160</v>
      </c>
      <c r="D712" t="s">
        <v>48</v>
      </c>
      <c r="E712">
        <v>6347.84</v>
      </c>
      <c r="F712">
        <v>90</v>
      </c>
      <c r="G712">
        <v>-29.5738500282303</v>
      </c>
      <c r="H712">
        <v>2.0628468863227498</v>
      </c>
      <c r="I712">
        <v>-15.1681824170191</v>
      </c>
      <c r="J712">
        <v>0.44143124668275902</v>
      </c>
      <c r="K712">
        <v>89.821304855989396</v>
      </c>
      <c r="L712">
        <v>91.495369040371102</v>
      </c>
      <c r="M712">
        <v>53.081674366169402</v>
      </c>
      <c r="N712">
        <v>1.2525252525252499</v>
      </c>
      <c r="O712">
        <v>9.44444444444445</v>
      </c>
      <c r="P712">
        <v>5.8823529411764701</v>
      </c>
    </row>
    <row r="713" spans="1:17" x14ac:dyDescent="0.3">
      <c r="A713" t="s">
        <v>1565</v>
      </c>
      <c r="B713" t="s">
        <v>1566</v>
      </c>
      <c r="C713" t="s">
        <v>3147</v>
      </c>
      <c r="D713" t="s">
        <v>975</v>
      </c>
      <c r="E713">
        <v>6328.27909602</v>
      </c>
      <c r="F713">
        <v>136.69999999999999</v>
      </c>
      <c r="G713">
        <v>-50.958549574135702</v>
      </c>
      <c r="H713">
        <v>4.4144789338004804</v>
      </c>
      <c r="I713">
        <v>-29.5133533430065</v>
      </c>
      <c r="J713">
        <v>-1.5754709619671901</v>
      </c>
      <c r="K713">
        <v>135.668672529632</v>
      </c>
      <c r="L713">
        <v>147.11969687148499</v>
      </c>
      <c r="M713">
        <v>55.215533353918403</v>
      </c>
      <c r="N713">
        <v>1.6046944763513</v>
      </c>
      <c r="O713">
        <v>54.059985369422002</v>
      </c>
      <c r="P713">
        <v>13.888194618012101</v>
      </c>
      <c r="Q713">
        <v>4.8919494183322997E-2</v>
      </c>
    </row>
    <row r="714" spans="1:17" hidden="1" x14ac:dyDescent="0.3">
      <c r="A714" t="s">
        <v>1567</v>
      </c>
      <c r="B714" t="s">
        <v>1568</v>
      </c>
      <c r="C714" t="s">
        <v>3160</v>
      </c>
      <c r="D714" t="s">
        <v>1053</v>
      </c>
      <c r="E714">
        <v>6266.1528877000001</v>
      </c>
      <c r="F714">
        <v>113</v>
      </c>
      <c r="G714">
        <v>-28.087174011399998</v>
      </c>
      <c r="I714">
        <v>-14.733399808323499</v>
      </c>
      <c r="M714">
        <v>50</v>
      </c>
      <c r="N714">
        <v>0.2</v>
      </c>
      <c r="O714">
        <v>1.76991150442478</v>
      </c>
      <c r="P714">
        <v>0</v>
      </c>
    </row>
    <row r="715" spans="1:17" hidden="1" x14ac:dyDescent="0.3">
      <c r="A715" t="s">
        <v>1569</v>
      </c>
      <c r="B715" t="s">
        <v>1570</v>
      </c>
      <c r="C715" t="s">
        <v>3157</v>
      </c>
      <c r="D715" t="s">
        <v>120</v>
      </c>
      <c r="E715">
        <v>6253.0219651899997</v>
      </c>
      <c r="F715">
        <v>163.97</v>
      </c>
      <c r="G715">
        <v>-27.4040416456495</v>
      </c>
      <c r="H715">
        <v>7.56563103306366</v>
      </c>
      <c r="I715">
        <v>-14.050267442573</v>
      </c>
      <c r="J715">
        <v>11.587048914039499</v>
      </c>
      <c r="K715">
        <v>156.372082535472</v>
      </c>
      <c r="M715">
        <v>68.043139689140901</v>
      </c>
      <c r="N715">
        <v>0.56685811325498103</v>
      </c>
      <c r="O715">
        <v>20.448862596816401</v>
      </c>
      <c r="P715">
        <v>21.459259259259198</v>
      </c>
    </row>
    <row r="716" spans="1:17" x14ac:dyDescent="0.3">
      <c r="A716" t="s">
        <v>1571</v>
      </c>
      <c r="B716" t="s">
        <v>1572</v>
      </c>
      <c r="C716" t="s">
        <v>3151</v>
      </c>
      <c r="D716" t="s">
        <v>190</v>
      </c>
      <c r="E716">
        <v>6248.3982403050004</v>
      </c>
      <c r="F716">
        <v>2145.35</v>
      </c>
      <c r="G716">
        <v>96.754077887608801</v>
      </c>
      <c r="H716">
        <v>-10.309345368729099</v>
      </c>
      <c r="I716">
        <v>21.920675757421499</v>
      </c>
      <c r="J716">
        <v>2.5450897832681201</v>
      </c>
      <c r="K716">
        <v>2357.93935442165</v>
      </c>
      <c r="L716">
        <v>1956.35702682903</v>
      </c>
      <c r="M716">
        <v>34.946140838638698</v>
      </c>
      <c r="N716">
        <v>1.10616145575661</v>
      </c>
      <c r="O716">
        <v>37.604586664180601</v>
      </c>
      <c r="P716">
        <v>148.13208420078601</v>
      </c>
      <c r="Q716">
        <v>0.14238336505862501</v>
      </c>
    </row>
    <row r="717" spans="1:17" x14ac:dyDescent="0.3">
      <c r="A717" t="s">
        <v>1573</v>
      </c>
      <c r="B717" t="s">
        <v>1574</v>
      </c>
      <c r="C717" t="s">
        <v>609</v>
      </c>
      <c r="D717" t="s">
        <v>609</v>
      </c>
      <c r="E717">
        <v>6247.2130619999998</v>
      </c>
      <c r="F717">
        <v>309.14999999999998</v>
      </c>
      <c r="G717">
        <v>-43.897050110822001</v>
      </c>
      <c r="H717">
        <v>-9.1132044322802308</v>
      </c>
      <c r="I717">
        <v>-18.235648683885699</v>
      </c>
      <c r="J717">
        <v>-1.6792096581240199</v>
      </c>
      <c r="K717">
        <v>342.777612362497</v>
      </c>
      <c r="L717">
        <v>346.31757474423102</v>
      </c>
      <c r="M717">
        <v>29.107120150812001</v>
      </c>
      <c r="N717">
        <v>0.39290509118817202</v>
      </c>
      <c r="O717">
        <v>41.339155749636099</v>
      </c>
      <c r="P717">
        <v>15.4621848739495</v>
      </c>
      <c r="Q717">
        <v>7.7463963370075994E-2</v>
      </c>
    </row>
    <row r="718" spans="1:17" x14ac:dyDescent="0.3">
      <c r="A718" t="s">
        <v>1575</v>
      </c>
      <c r="B718" t="s">
        <v>1576</v>
      </c>
      <c r="C718" t="s">
        <v>3151</v>
      </c>
      <c r="D718" t="s">
        <v>190</v>
      </c>
      <c r="E718">
        <v>6239.1745338999999</v>
      </c>
      <c r="F718">
        <v>441.85</v>
      </c>
      <c r="G718">
        <v>1.37272532062202</v>
      </c>
      <c r="H718">
        <v>-15.3454056331676</v>
      </c>
      <c r="I718">
        <v>12.4422103993476</v>
      </c>
      <c r="J718">
        <v>-5.9486549602137799</v>
      </c>
      <c r="K718">
        <v>490.32741278222699</v>
      </c>
      <c r="L718">
        <v>431.54135247378503</v>
      </c>
      <c r="M718">
        <v>16.659444229361199</v>
      </c>
      <c r="N718">
        <v>0.84744973108411503</v>
      </c>
      <c r="O718">
        <v>26.637999321036499</v>
      </c>
      <c r="P718">
        <v>62.714048978088698</v>
      </c>
      <c r="Q718">
        <v>0.124268494535623</v>
      </c>
    </row>
    <row r="719" spans="1:17" x14ac:dyDescent="0.3">
      <c r="A719" t="s">
        <v>1577</v>
      </c>
      <c r="B719" t="s">
        <v>1578</v>
      </c>
      <c r="C719" t="s">
        <v>3154</v>
      </c>
      <c r="D719" t="s">
        <v>1343</v>
      </c>
      <c r="E719">
        <v>6215.47739267</v>
      </c>
      <c r="F719">
        <v>949</v>
      </c>
      <c r="G719">
        <v>-28.7243423113155</v>
      </c>
      <c r="H719">
        <v>11.945038353782399</v>
      </c>
      <c r="I719">
        <v>2.5542512644719899</v>
      </c>
      <c r="J719">
        <v>2.8669336721851799</v>
      </c>
      <c r="K719">
        <v>914.87136818580905</v>
      </c>
      <c r="L719">
        <v>823.93488812990995</v>
      </c>
      <c r="M719">
        <v>47.751157735734303</v>
      </c>
      <c r="N719">
        <v>1.1846813991374101</v>
      </c>
      <c r="O719">
        <v>12.3867228661749</v>
      </c>
      <c r="P719">
        <v>55.471821756225403</v>
      </c>
      <c r="Q719">
        <v>0.12300928599771201</v>
      </c>
    </row>
    <row r="720" spans="1:17" hidden="1" x14ac:dyDescent="0.3">
      <c r="A720" t="s">
        <v>1579</v>
      </c>
      <c r="B720" t="s">
        <v>1580</v>
      </c>
      <c r="C720" t="s">
        <v>3160</v>
      </c>
      <c r="D720" t="s">
        <v>1581</v>
      </c>
      <c r="E720">
        <v>6193.8392270000004</v>
      </c>
      <c r="F720">
        <v>474.2</v>
      </c>
      <c r="G720">
        <v>47.469378485952397</v>
      </c>
      <c r="H720">
        <v>-3.15471562598281</v>
      </c>
      <c r="I720">
        <v>28.427101894837499</v>
      </c>
      <c r="J720">
        <v>-1.91150992978783</v>
      </c>
      <c r="K720">
        <v>483.33955689663497</v>
      </c>
      <c r="L720">
        <v>407.52250204553599</v>
      </c>
      <c r="M720">
        <v>41.430885510975301</v>
      </c>
      <c r="N720">
        <v>0.404647031076173</v>
      </c>
      <c r="O720">
        <v>21.246309574019399</v>
      </c>
      <c r="P720">
        <v>108.806693086745</v>
      </c>
      <c r="Q720">
        <v>0.177270694033583</v>
      </c>
    </row>
    <row r="721" spans="1:17" hidden="1" x14ac:dyDescent="0.3">
      <c r="A721" t="s">
        <v>1582</v>
      </c>
      <c r="B721" t="s">
        <v>1583</v>
      </c>
      <c r="C721" t="s">
        <v>3160</v>
      </c>
      <c r="D721" t="s">
        <v>48</v>
      </c>
      <c r="E721">
        <v>6177.1087710499996</v>
      </c>
      <c r="F721">
        <v>562.45000000000005</v>
      </c>
      <c r="G721">
        <v>1065.2833123555799</v>
      </c>
      <c r="H721">
        <v>1.17896473727595</v>
      </c>
      <c r="I721">
        <v>137.03907136884601</v>
      </c>
      <c r="J721">
        <v>-5.8044703926615</v>
      </c>
      <c r="K721">
        <v>588.07715839165098</v>
      </c>
      <c r="L721">
        <v>407.39206041262702</v>
      </c>
      <c r="M721">
        <v>46.765124690731199</v>
      </c>
      <c r="N721">
        <v>1.44041365725541</v>
      </c>
      <c r="O721">
        <v>34.052804693750502</v>
      </c>
      <c r="P721">
        <v>1106.97424892703</v>
      </c>
    </row>
    <row r="722" spans="1:17" hidden="1" x14ac:dyDescent="0.3">
      <c r="A722" t="s">
        <v>1584</v>
      </c>
      <c r="B722" t="s">
        <v>1585</v>
      </c>
      <c r="C722" t="s">
        <v>3160</v>
      </c>
      <c r="D722" t="s">
        <v>21</v>
      </c>
      <c r="E722">
        <v>6160.0603811499996</v>
      </c>
      <c r="F722">
        <v>521.79999999999995</v>
      </c>
      <c r="G722">
        <v>-22.836835482985201</v>
      </c>
      <c r="H722">
        <v>2.38073533637575</v>
      </c>
      <c r="I722">
        <v>-2.8982676855991598</v>
      </c>
      <c r="J722">
        <v>-1.2205139846675599</v>
      </c>
      <c r="K722">
        <v>499.135575679314</v>
      </c>
      <c r="L722">
        <v>478.901713122567</v>
      </c>
      <c r="M722">
        <v>55.482917280521001</v>
      </c>
      <c r="N722">
        <v>2.6713716073093599</v>
      </c>
      <c r="O722">
        <v>14.7949405902644</v>
      </c>
      <c r="P722">
        <v>33.760574211740497</v>
      </c>
      <c r="Q722">
        <v>9.1467131202122007E-2</v>
      </c>
    </row>
    <row r="723" spans="1:17" hidden="1" x14ac:dyDescent="0.3">
      <c r="A723" t="s">
        <v>1586</v>
      </c>
      <c r="B723" t="s">
        <v>1587</v>
      </c>
      <c r="C723" t="s">
        <v>3160</v>
      </c>
      <c r="D723" t="s">
        <v>278</v>
      </c>
      <c r="E723">
        <v>6158.2030796700001</v>
      </c>
      <c r="F723">
        <v>3829.65</v>
      </c>
      <c r="G723">
        <v>695.72987850130403</v>
      </c>
      <c r="H723">
        <v>31.776909052906401</v>
      </c>
      <c r="I723">
        <v>264.77638414063898</v>
      </c>
      <c r="J723">
        <v>14.949154466574701</v>
      </c>
      <c r="K723">
        <v>2802.73223509121</v>
      </c>
      <c r="L723">
        <v>1779.6347155012199</v>
      </c>
      <c r="M723">
        <v>75.737365166339004</v>
      </c>
      <c r="N723">
        <v>0.79780007621719895</v>
      </c>
      <c r="O723">
        <v>0</v>
      </c>
      <c r="P723">
        <v>741.21911037891198</v>
      </c>
      <c r="Q723">
        <v>0.30085318490306001</v>
      </c>
    </row>
    <row r="724" spans="1:17" x14ac:dyDescent="0.3">
      <c r="A724" t="s">
        <v>1588</v>
      </c>
      <c r="B724" t="s">
        <v>1589</v>
      </c>
      <c r="C724" t="s">
        <v>609</v>
      </c>
      <c r="D724" t="s">
        <v>455</v>
      </c>
      <c r="E724">
        <v>6140.9379770099904</v>
      </c>
      <c r="F724">
        <v>2028.05</v>
      </c>
      <c r="G724">
        <v>25.7423985096999</v>
      </c>
      <c r="H724">
        <v>-8.2494197920557504</v>
      </c>
      <c r="I724">
        <v>64.523346277034506</v>
      </c>
      <c r="J724">
        <v>-1.8293926149142401</v>
      </c>
      <c r="K724">
        <v>2112.5118210965602</v>
      </c>
      <c r="L724">
        <v>1776.2580263857701</v>
      </c>
      <c r="M724">
        <v>39.179174611426099</v>
      </c>
      <c r="N724">
        <v>0.66987244008855096</v>
      </c>
      <c r="O724">
        <v>22.925963363822301</v>
      </c>
      <c r="P724">
        <v>89.227898297177504</v>
      </c>
      <c r="Q724">
        <v>-7.2876270110019001E-2</v>
      </c>
    </row>
    <row r="725" spans="1:17" x14ac:dyDescent="0.3">
      <c r="A725" t="s">
        <v>1590</v>
      </c>
      <c r="B725" t="s">
        <v>1591</v>
      </c>
      <c r="C725" t="s">
        <v>3146</v>
      </c>
      <c r="D725" t="s">
        <v>1040</v>
      </c>
      <c r="E725">
        <v>6108.7391396499997</v>
      </c>
      <c r="F725">
        <v>713.65</v>
      </c>
      <c r="G725">
        <v>102.753080018888</v>
      </c>
      <c r="H725">
        <v>14.650868090531899</v>
      </c>
      <c r="I725">
        <v>147.46193500602101</v>
      </c>
      <c r="J725">
        <v>-3.4099201046685899</v>
      </c>
      <c r="K725">
        <v>639.96771594015001</v>
      </c>
      <c r="L725">
        <v>446.68927912279202</v>
      </c>
      <c r="M725">
        <v>47.409608475731801</v>
      </c>
      <c r="N725">
        <v>0.238619788840367</v>
      </c>
      <c r="O725">
        <v>22.440972465494202</v>
      </c>
      <c r="P725">
        <v>230.69972196478199</v>
      </c>
      <c r="Q725">
        <v>7.9669658338814994E-2</v>
      </c>
    </row>
    <row r="726" spans="1:17" x14ac:dyDescent="0.3">
      <c r="A726" t="s">
        <v>1592</v>
      </c>
      <c r="B726" t="s">
        <v>1593</v>
      </c>
      <c r="C726" t="s">
        <v>3149</v>
      </c>
      <c r="D726" t="s">
        <v>275</v>
      </c>
      <c r="E726">
        <v>6045.2026102099999</v>
      </c>
      <c r="F726">
        <v>439.55</v>
      </c>
      <c r="G726">
        <v>-7.7590782454424998</v>
      </c>
      <c r="H726">
        <v>6.1675036314019502</v>
      </c>
      <c r="I726">
        <v>5.8190837822909502</v>
      </c>
      <c r="J726">
        <v>-2.4035508321702799</v>
      </c>
      <c r="K726">
        <v>411.81646015932398</v>
      </c>
      <c r="L726">
        <v>377.40613157823799</v>
      </c>
      <c r="M726">
        <v>48.578126877441797</v>
      </c>
      <c r="N726">
        <v>1.3480193805015099</v>
      </c>
      <c r="O726">
        <v>5.03924468206118</v>
      </c>
      <c r="P726">
        <v>39.984076433120997</v>
      </c>
      <c r="Q726">
        <v>7.2108521820645005E-2</v>
      </c>
    </row>
    <row r="727" spans="1:17" x14ac:dyDescent="0.3">
      <c r="A727" t="s">
        <v>1594</v>
      </c>
      <c r="B727" t="s">
        <v>1595</v>
      </c>
      <c r="C727" t="s">
        <v>3159</v>
      </c>
      <c r="D727" t="s">
        <v>268</v>
      </c>
      <c r="E727">
        <v>6043.8591743999996</v>
      </c>
      <c r="F727">
        <v>821</v>
      </c>
      <c r="G727">
        <v>-22.325237114786599</v>
      </c>
      <c r="H727">
        <v>-0.92530658806871402</v>
      </c>
      <c r="I727">
        <v>-10.6443348226464</v>
      </c>
      <c r="J727">
        <v>-3.6266419553221301</v>
      </c>
      <c r="K727">
        <v>811.68349581370501</v>
      </c>
      <c r="L727">
        <v>779.213881886938</v>
      </c>
      <c r="M727">
        <v>43.780025340790303</v>
      </c>
      <c r="N727">
        <v>2.0288891256547998</v>
      </c>
      <c r="O727">
        <v>9.6224116930572396</v>
      </c>
      <c r="P727">
        <v>27.286821705426298</v>
      </c>
      <c r="Q727">
        <v>1.0457212468362001E-2</v>
      </c>
    </row>
    <row r="728" spans="1:17" hidden="1" x14ac:dyDescent="0.3">
      <c r="A728" t="s">
        <v>1596</v>
      </c>
      <c r="B728" t="s">
        <v>1597</v>
      </c>
      <c r="C728" t="s">
        <v>3160</v>
      </c>
      <c r="D728" t="s">
        <v>609</v>
      </c>
      <c r="E728">
        <v>6033.7567528500003</v>
      </c>
      <c r="F728">
        <v>2314.3000000000002</v>
      </c>
      <c r="G728">
        <v>121.940766636878</v>
      </c>
      <c r="H728">
        <v>27.251221482662899</v>
      </c>
      <c r="I728">
        <v>111.15100907682201</v>
      </c>
      <c r="J728">
        <v>10.635089963635901</v>
      </c>
      <c r="K728">
        <v>1910.7508533468499</v>
      </c>
      <c r="L728">
        <v>1467.2104297400599</v>
      </c>
      <c r="M728">
        <v>80.742212853627805</v>
      </c>
      <c r="N728">
        <v>2.3535502479004098</v>
      </c>
      <c r="O728">
        <v>5.3191029685002</v>
      </c>
      <c r="P728">
        <v>185.310978240769</v>
      </c>
      <c r="Q728">
        <v>0.186765246107958</v>
      </c>
    </row>
    <row r="729" spans="1:17" x14ac:dyDescent="0.3">
      <c r="A729" t="s">
        <v>1598</v>
      </c>
      <c r="B729" t="s">
        <v>1599</v>
      </c>
      <c r="C729" t="s">
        <v>3159</v>
      </c>
      <c r="D729" t="s">
        <v>268</v>
      </c>
      <c r="E729">
        <v>6003.7703701500004</v>
      </c>
      <c r="F729">
        <v>177.82</v>
      </c>
      <c r="G729">
        <v>-18.414811406662999</v>
      </c>
      <c r="H729">
        <v>-0.545184541001559</v>
      </c>
      <c r="I729">
        <v>-10.148693896386501</v>
      </c>
      <c r="J729">
        <v>2.08133558559632</v>
      </c>
      <c r="K729">
        <v>172.293343726655</v>
      </c>
      <c r="L729">
        <v>168.15930954685501</v>
      </c>
      <c r="M729">
        <v>59.850645470720501</v>
      </c>
      <c r="N729">
        <v>0.94227025613663595</v>
      </c>
      <c r="O729">
        <v>23.495669778427601</v>
      </c>
      <c r="P729">
        <v>36.732026143790797</v>
      </c>
      <c r="Q729">
        <v>-4.5669228446287E-2</v>
      </c>
    </row>
    <row r="730" spans="1:17" hidden="1" x14ac:dyDescent="0.3">
      <c r="A730" t="s">
        <v>1600</v>
      </c>
      <c r="B730" t="s">
        <v>1601</v>
      </c>
      <c r="C730" t="s">
        <v>3157</v>
      </c>
      <c r="D730" t="s">
        <v>51</v>
      </c>
      <c r="E730">
        <v>5987.1344963849997</v>
      </c>
      <c r="F730">
        <v>1387.3</v>
      </c>
      <c r="G730">
        <v>-5.6660375742687297</v>
      </c>
      <c r="H730">
        <v>-1.4048950491611201</v>
      </c>
      <c r="I730">
        <v>11.6452346918649</v>
      </c>
      <c r="J730">
        <v>5.1180595117677301</v>
      </c>
      <c r="K730">
        <v>1322.3622651379401</v>
      </c>
      <c r="M730">
        <v>58.881156365398198</v>
      </c>
      <c r="N730">
        <v>0.81427193782389296</v>
      </c>
      <c r="O730">
        <v>8.9093923448425105</v>
      </c>
      <c r="P730">
        <v>43.020618556701002</v>
      </c>
    </row>
    <row r="731" spans="1:17" x14ac:dyDescent="0.3">
      <c r="A731" t="s">
        <v>1602</v>
      </c>
      <c r="B731" t="s">
        <v>1603</v>
      </c>
      <c r="C731" t="s">
        <v>3154</v>
      </c>
      <c r="D731" t="s">
        <v>458</v>
      </c>
      <c r="E731">
        <v>5967.5342390249998</v>
      </c>
      <c r="F731">
        <v>538.79999999999995</v>
      </c>
      <c r="G731">
        <v>-49.623230475869804</v>
      </c>
      <c r="H731">
        <v>-3.9122423916147002</v>
      </c>
      <c r="I731">
        <v>-24.237165345866099</v>
      </c>
      <c r="J731">
        <v>-1.4222051169536001</v>
      </c>
      <c r="K731">
        <v>575.49827746280198</v>
      </c>
      <c r="L731">
        <v>617.63844031794997</v>
      </c>
      <c r="M731">
        <v>21.093867062562801</v>
      </c>
      <c r="N731">
        <v>0.60748511035936303</v>
      </c>
      <c r="O731">
        <v>44.0237564959168</v>
      </c>
      <c r="P731">
        <v>3.34707969694061</v>
      </c>
      <c r="Q731">
        <v>-8.0955792611941996E-2</v>
      </c>
    </row>
    <row r="732" spans="1:17" x14ac:dyDescent="0.3">
      <c r="A732" t="s">
        <v>1604</v>
      </c>
      <c r="B732" t="s">
        <v>1605</v>
      </c>
      <c r="C732" t="s">
        <v>3156</v>
      </c>
      <c r="D732" t="s">
        <v>432</v>
      </c>
      <c r="E732">
        <v>5952.7111554720004</v>
      </c>
      <c r="F732">
        <v>60.35</v>
      </c>
      <c r="G732">
        <v>-37.204764403796197</v>
      </c>
      <c r="H732">
        <v>-7.8032245422486701</v>
      </c>
      <c r="I732">
        <v>-29.116576531289301</v>
      </c>
      <c r="J732">
        <v>-0.66877283494989304</v>
      </c>
      <c r="K732">
        <v>64.489773080786406</v>
      </c>
      <c r="L732">
        <v>67.757779388854104</v>
      </c>
      <c r="M732">
        <v>31.107114580192999</v>
      </c>
      <c r="N732">
        <v>0.34134424577521699</v>
      </c>
      <c r="O732">
        <v>62.386081193040503</v>
      </c>
      <c r="P732">
        <v>2.9336517141395002</v>
      </c>
      <c r="Q732">
        <v>1.3608101027447E-2</v>
      </c>
    </row>
    <row r="733" spans="1:17" hidden="1" x14ac:dyDescent="0.3">
      <c r="A733" t="s">
        <v>1606</v>
      </c>
      <c r="B733" t="s">
        <v>1607</v>
      </c>
      <c r="C733" t="s">
        <v>3160</v>
      </c>
      <c r="D733" t="s">
        <v>1608</v>
      </c>
      <c r="E733">
        <v>5947.4094659599996</v>
      </c>
      <c r="F733">
        <v>329</v>
      </c>
      <c r="G733">
        <v>-18.017454179185702</v>
      </c>
      <c r="H733">
        <v>0.38390726923881002</v>
      </c>
      <c r="I733">
        <v>3.1370401922903399</v>
      </c>
      <c r="J733">
        <v>-3.4733643779574099</v>
      </c>
      <c r="K733">
        <v>337.85515651730202</v>
      </c>
      <c r="L733">
        <v>308.13098153374301</v>
      </c>
      <c r="M733">
        <v>45.123437585480403</v>
      </c>
      <c r="N733">
        <v>2.9395749147524501</v>
      </c>
      <c r="O733">
        <v>22.7659574468084</v>
      </c>
      <c r="P733">
        <v>39.5250212044105</v>
      </c>
      <c r="Q733">
        <v>0.12647708108748901</v>
      </c>
    </row>
    <row r="734" spans="1:17" hidden="1" x14ac:dyDescent="0.3">
      <c r="A734" t="s">
        <v>1609</v>
      </c>
      <c r="B734" t="s">
        <v>1610</v>
      </c>
      <c r="C734" t="s">
        <v>3160</v>
      </c>
      <c r="D734" t="s">
        <v>275</v>
      </c>
      <c r="E734">
        <v>5913.3078074199902</v>
      </c>
      <c r="F734">
        <v>5411.15</v>
      </c>
      <c r="G734">
        <v>75.534173298044394</v>
      </c>
      <c r="H734">
        <v>1.9168749720581599</v>
      </c>
      <c r="I734">
        <v>18.172405373150301</v>
      </c>
      <c r="J734">
        <v>-2.04596037539971</v>
      </c>
      <c r="K734">
        <v>5289.4353480386399</v>
      </c>
      <c r="L734">
        <v>4405.6655095094602</v>
      </c>
      <c r="M734">
        <v>45.393472184390802</v>
      </c>
      <c r="N734">
        <v>0.90566947183759705</v>
      </c>
      <c r="O734">
        <v>6.6316771850715801</v>
      </c>
      <c r="P734">
        <v>127.627040215379</v>
      </c>
      <c r="Q734">
        <v>0.15425466635405999</v>
      </c>
    </row>
    <row r="735" spans="1:17" x14ac:dyDescent="0.3">
      <c r="A735" t="s">
        <v>1611</v>
      </c>
      <c r="B735" t="s">
        <v>1612</v>
      </c>
      <c r="C735" t="s">
        <v>3146</v>
      </c>
      <c r="D735" t="s">
        <v>748</v>
      </c>
      <c r="E735">
        <v>5908.1044849099999</v>
      </c>
      <c r="F735">
        <v>123.26</v>
      </c>
      <c r="G735">
        <v>-50.285100040671701</v>
      </c>
      <c r="H735">
        <v>-4.8175344174902897</v>
      </c>
      <c r="I735">
        <v>-18.1424032711938</v>
      </c>
      <c r="J735">
        <v>1.9328430606752101</v>
      </c>
      <c r="K735">
        <v>128.091072998388</v>
      </c>
      <c r="L735">
        <v>135.35758493975999</v>
      </c>
      <c r="M735">
        <v>43.5752039040715</v>
      </c>
      <c r="N735">
        <v>0.85812830568476595</v>
      </c>
      <c r="O735">
        <v>37.879279571637099</v>
      </c>
      <c r="P735">
        <v>12.566210045662</v>
      </c>
      <c r="Q735">
        <v>-0.113240114599194</v>
      </c>
    </row>
    <row r="736" spans="1:17" x14ac:dyDescent="0.3">
      <c r="A736" t="s">
        <v>1613</v>
      </c>
      <c r="B736" t="s">
        <v>1614</v>
      </c>
      <c r="C736" t="s">
        <v>3154</v>
      </c>
      <c r="D736" t="s">
        <v>1615</v>
      </c>
      <c r="E736">
        <v>5879.1298778250002</v>
      </c>
      <c r="F736">
        <v>458.2</v>
      </c>
      <c r="G736">
        <v>-16.177329462647702</v>
      </c>
      <c r="H736">
        <v>-8.2259977351911804</v>
      </c>
      <c r="I736">
        <v>-24.700599463144901</v>
      </c>
      <c r="J736">
        <v>-2.7923461491057999</v>
      </c>
      <c r="K736">
        <v>488.478437137382</v>
      </c>
      <c r="L736">
        <v>499.19321356202499</v>
      </c>
      <c r="M736">
        <v>23.768036809895801</v>
      </c>
      <c r="N736">
        <v>0.18337739566893399</v>
      </c>
      <c r="O736">
        <v>46.082496726320301</v>
      </c>
      <c r="P736">
        <v>17.171717171717098</v>
      </c>
      <c r="Q736">
        <v>-7.4368711555900001E-4</v>
      </c>
    </row>
    <row r="737" spans="1:17" hidden="1" x14ac:dyDescent="0.3">
      <c r="A737" t="s">
        <v>1616</v>
      </c>
      <c r="B737" t="s">
        <v>1617</v>
      </c>
      <c r="C737" t="s">
        <v>3160</v>
      </c>
      <c r="D737" t="s">
        <v>268</v>
      </c>
      <c r="E737">
        <v>5862.3139313749998</v>
      </c>
      <c r="F737">
        <v>484.15</v>
      </c>
      <c r="G737">
        <v>224.307421042778</v>
      </c>
      <c r="H737">
        <v>2.6219109716317899</v>
      </c>
      <c r="I737">
        <v>213.36231977374501</v>
      </c>
      <c r="J737">
        <v>-0.44632385535806102</v>
      </c>
      <c r="K737">
        <v>423.73745321173902</v>
      </c>
      <c r="L737">
        <v>262.50048370937799</v>
      </c>
      <c r="M737">
        <v>40.964392330214601</v>
      </c>
      <c r="N737">
        <v>0.249836681038969</v>
      </c>
      <c r="O737">
        <v>23.928534545079</v>
      </c>
      <c r="P737">
        <v>372.710408123413</v>
      </c>
      <c r="Q737">
        <v>0.23029851349574501</v>
      </c>
    </row>
    <row r="738" spans="1:17" x14ac:dyDescent="0.3">
      <c r="A738" t="s">
        <v>1618</v>
      </c>
      <c r="B738" t="s">
        <v>1619</v>
      </c>
      <c r="C738" t="s">
        <v>3159</v>
      </c>
      <c r="D738" t="s">
        <v>268</v>
      </c>
      <c r="E738">
        <v>5844.3933635100002</v>
      </c>
      <c r="F738">
        <v>602.85</v>
      </c>
      <c r="G738">
        <v>-28.251875648865401</v>
      </c>
      <c r="H738">
        <v>-7.7887150367257503</v>
      </c>
      <c r="I738">
        <v>7.1432356085236401</v>
      </c>
      <c r="J738">
        <v>-4.5624598039008903</v>
      </c>
      <c r="K738">
        <v>637.447774595547</v>
      </c>
      <c r="L738">
        <v>582.53040729023303</v>
      </c>
      <c r="M738">
        <v>25.6942853385783</v>
      </c>
      <c r="N738">
        <v>0.31748442599548199</v>
      </c>
      <c r="O738">
        <v>20.560670150120199</v>
      </c>
      <c r="P738">
        <v>38.602138176801901</v>
      </c>
      <c r="Q738">
        <v>3.4448342914782E-2</v>
      </c>
    </row>
    <row r="739" spans="1:17" hidden="1" x14ac:dyDescent="0.3">
      <c r="A739" t="s">
        <v>1620</v>
      </c>
      <c r="B739" t="s">
        <v>1621</v>
      </c>
      <c r="C739" t="s">
        <v>3147</v>
      </c>
      <c r="D739" t="s">
        <v>127</v>
      </c>
      <c r="E739">
        <v>5819.6471008500002</v>
      </c>
      <c r="F739">
        <v>472.5</v>
      </c>
      <c r="G739">
        <v>3.9249092769805398</v>
      </c>
      <c r="H739">
        <v>39.693611583538001</v>
      </c>
      <c r="I739">
        <v>37.603340188212002</v>
      </c>
      <c r="J739">
        <v>9.0577103164501995</v>
      </c>
      <c r="K739">
        <v>384.848036543322</v>
      </c>
      <c r="M739">
        <v>75.470825053183106</v>
      </c>
      <c r="N739">
        <v>1.62914152108416</v>
      </c>
      <c r="O739">
        <v>3.06878306878306</v>
      </c>
      <c r="P739">
        <v>56.9506726457399</v>
      </c>
    </row>
    <row r="740" spans="1:17" x14ac:dyDescent="0.3">
      <c r="A740" t="s">
        <v>1622</v>
      </c>
      <c r="B740" t="s">
        <v>1623</v>
      </c>
      <c r="C740" t="s">
        <v>3147</v>
      </c>
      <c r="D740" t="s">
        <v>234</v>
      </c>
      <c r="E740">
        <v>5815.7051123599904</v>
      </c>
      <c r="F740">
        <v>301.25</v>
      </c>
      <c r="G740">
        <v>13.5729968321145</v>
      </c>
      <c r="H740">
        <v>-0.805345185865462</v>
      </c>
      <c r="I740">
        <v>18.527232481949099</v>
      </c>
      <c r="J740">
        <v>0.674221402984717</v>
      </c>
      <c r="K740">
        <v>288.21797308528301</v>
      </c>
      <c r="L740">
        <v>251.26433947008101</v>
      </c>
      <c r="M740">
        <v>48.608569697881002</v>
      </c>
      <c r="N740">
        <v>0.56551465946403001</v>
      </c>
      <c r="O740">
        <v>9.5103734439834007</v>
      </c>
      <c r="P740">
        <v>70.197740112994296</v>
      </c>
      <c r="Q740">
        <v>0.17316582953838699</v>
      </c>
    </row>
    <row r="741" spans="1:17" x14ac:dyDescent="0.3">
      <c r="A741" t="s">
        <v>1624</v>
      </c>
      <c r="B741" t="s">
        <v>1625</v>
      </c>
      <c r="C741" t="s">
        <v>3147</v>
      </c>
      <c r="D741" t="s">
        <v>127</v>
      </c>
      <c r="E741">
        <v>5802.53388</v>
      </c>
      <c r="F741">
        <v>629.5</v>
      </c>
      <c r="G741">
        <v>123.80097291454</v>
      </c>
      <c r="H741">
        <v>10.0500673336071</v>
      </c>
      <c r="I741">
        <v>90.070246755491297</v>
      </c>
      <c r="J741">
        <v>-0.288843400086572</v>
      </c>
      <c r="K741">
        <v>588.97694889740603</v>
      </c>
      <c r="L741">
        <v>469.97184579324397</v>
      </c>
      <c r="M741">
        <v>54.716889609434602</v>
      </c>
      <c r="N741">
        <v>0.74408313111889501</v>
      </c>
      <c r="O741">
        <v>15.544082605242201</v>
      </c>
      <c r="P741">
        <v>200.764452938365</v>
      </c>
      <c r="Q741">
        <v>8.5329480544327999E-2</v>
      </c>
    </row>
    <row r="742" spans="1:17" x14ac:dyDescent="0.3">
      <c r="A742" t="s">
        <v>1626</v>
      </c>
      <c r="B742" t="s">
        <v>1627</v>
      </c>
      <c r="C742" t="s">
        <v>3159</v>
      </c>
      <c r="D742" t="s">
        <v>395</v>
      </c>
      <c r="E742">
        <v>5779.5041303999997</v>
      </c>
      <c r="F742">
        <v>116.94</v>
      </c>
      <c r="G742">
        <v>24.932680873576501</v>
      </c>
      <c r="H742">
        <v>-5.4065216339411402</v>
      </c>
      <c r="I742">
        <v>7.31437260176771</v>
      </c>
      <c r="J742">
        <v>-4.0808152886928699</v>
      </c>
      <c r="K742">
        <v>127.143516732479</v>
      </c>
      <c r="L742">
        <v>115.913209591419</v>
      </c>
      <c r="M742">
        <v>34.963238910216397</v>
      </c>
      <c r="N742">
        <v>0.34564493747760899</v>
      </c>
      <c r="O742">
        <v>45.330938943047698</v>
      </c>
      <c r="P742">
        <v>79.769408147578702</v>
      </c>
      <c r="Q742">
        <v>7.5623625448866E-2</v>
      </c>
    </row>
    <row r="743" spans="1:17" x14ac:dyDescent="0.3">
      <c r="A743" t="s">
        <v>1628</v>
      </c>
      <c r="B743" t="s">
        <v>1629</v>
      </c>
      <c r="C743" t="s">
        <v>3157</v>
      </c>
      <c r="D743" t="s">
        <v>859</v>
      </c>
      <c r="E743">
        <v>5677.6181400719997</v>
      </c>
      <c r="F743">
        <v>32</v>
      </c>
      <c r="G743">
        <v>-49.517311283700302</v>
      </c>
      <c r="H743">
        <v>-20.769523055873702</v>
      </c>
      <c r="I743">
        <v>-41.003268248681501</v>
      </c>
      <c r="J743">
        <v>-6.7428097730159697</v>
      </c>
      <c r="K743">
        <v>37.2588198983212</v>
      </c>
      <c r="L743">
        <v>41.127022189464498</v>
      </c>
      <c r="M743">
        <v>28.396641550171399</v>
      </c>
      <c r="N743">
        <v>0.64874847675571301</v>
      </c>
      <c r="O743">
        <v>68.75</v>
      </c>
      <c r="P743">
        <v>1.39416983523448</v>
      </c>
      <c r="Q743">
        <v>5.8146179354089996E-3</v>
      </c>
    </row>
    <row r="744" spans="1:17" hidden="1" x14ac:dyDescent="0.3">
      <c r="A744" t="s">
        <v>1630</v>
      </c>
      <c r="B744" t="s">
        <v>1631</v>
      </c>
      <c r="C744" t="s">
        <v>3160</v>
      </c>
      <c r="D744" t="s">
        <v>859</v>
      </c>
      <c r="E744">
        <v>5645.3419080000003</v>
      </c>
      <c r="F744">
        <v>647.95000000000005</v>
      </c>
      <c r="G744">
        <v>13.5526365486119</v>
      </c>
      <c r="H744">
        <v>-2.9519449456997502</v>
      </c>
      <c r="I744">
        <v>-8.4187367718624095</v>
      </c>
      <c r="J744">
        <v>2.3142063588944901</v>
      </c>
      <c r="K744">
        <v>696.33979007477706</v>
      </c>
      <c r="L744">
        <v>667.24845941433102</v>
      </c>
      <c r="M744">
        <v>44.562427755987599</v>
      </c>
      <c r="N744">
        <v>0.33035134113230502</v>
      </c>
      <c r="O744">
        <v>43.6530596496643</v>
      </c>
      <c r="P744">
        <v>60.542616451932602</v>
      </c>
      <c r="Q744">
        <v>4.9671243803463001E-2</v>
      </c>
    </row>
    <row r="745" spans="1:17" hidden="1" x14ac:dyDescent="0.3">
      <c r="A745" t="s">
        <v>1632</v>
      </c>
      <c r="B745" t="s">
        <v>1633</v>
      </c>
      <c r="C745" t="s">
        <v>3160</v>
      </c>
      <c r="D745" t="s">
        <v>487</v>
      </c>
      <c r="E745">
        <v>5637.3156397800003</v>
      </c>
      <c r="F745">
        <v>401.75</v>
      </c>
      <c r="G745">
        <v>-36.410725466028701</v>
      </c>
      <c r="H745">
        <v>-5.1393363125381697</v>
      </c>
      <c r="I745">
        <v>-25.323783830714898</v>
      </c>
      <c r="J745">
        <v>-3.2408347631694499</v>
      </c>
      <c r="K745">
        <v>412.75917334424798</v>
      </c>
      <c r="L745">
        <v>429.09258698882502</v>
      </c>
      <c r="M745">
        <v>28.854849030276402</v>
      </c>
      <c r="N745">
        <v>0.45073414964269198</v>
      </c>
      <c r="O745">
        <v>40.522713130055998</v>
      </c>
      <c r="P745">
        <v>3.2909114282041401</v>
      </c>
      <c r="Q745">
        <v>-5.9810346083886003E-2</v>
      </c>
    </row>
    <row r="746" spans="1:17" x14ac:dyDescent="0.3">
      <c r="A746" t="s">
        <v>1634</v>
      </c>
      <c r="B746" t="s">
        <v>1635</v>
      </c>
      <c r="C746" t="s">
        <v>3151</v>
      </c>
      <c r="D746" t="s">
        <v>190</v>
      </c>
      <c r="E746">
        <v>5626.6593551699998</v>
      </c>
      <c r="F746">
        <v>468.4</v>
      </c>
      <c r="G746">
        <v>6.8336453628195297</v>
      </c>
      <c r="H746">
        <v>-3.8284995615418902</v>
      </c>
      <c r="I746">
        <v>-3.35007461698661</v>
      </c>
      <c r="J746">
        <v>0.66939477251861501</v>
      </c>
      <c r="K746">
        <v>479.54397972042699</v>
      </c>
      <c r="L746">
        <v>440.72652048407099</v>
      </c>
      <c r="M746">
        <v>41.682557372858703</v>
      </c>
      <c r="N746">
        <v>0.88159027395582301</v>
      </c>
      <c r="O746">
        <v>15.819812126387699</v>
      </c>
      <c r="P746">
        <v>50.659376005146299</v>
      </c>
      <c r="Q746">
        <v>0.187515735064852</v>
      </c>
    </row>
    <row r="747" spans="1:17" hidden="1" x14ac:dyDescent="0.3">
      <c r="A747" t="s">
        <v>1636</v>
      </c>
      <c r="B747" t="s">
        <v>1637</v>
      </c>
      <c r="C747" t="s">
        <v>3145</v>
      </c>
      <c r="D747" t="s">
        <v>24</v>
      </c>
      <c r="E747">
        <v>5623.2961353749997</v>
      </c>
      <c r="F747">
        <v>530.1</v>
      </c>
      <c r="G747">
        <v>17.642177800538501</v>
      </c>
      <c r="H747">
        <v>-5.0145813888241602</v>
      </c>
      <c r="I747">
        <v>4.7011125092299597</v>
      </c>
      <c r="J747">
        <v>-2.8937000010698499</v>
      </c>
      <c r="K747">
        <v>578.657948374135</v>
      </c>
      <c r="M747">
        <v>24.330094889502199</v>
      </c>
      <c r="N747">
        <v>0.38774499802219897</v>
      </c>
      <c r="O747">
        <v>43.5389549141671</v>
      </c>
      <c r="P747">
        <v>45.232876712328697</v>
      </c>
    </row>
    <row r="748" spans="1:17" hidden="1" x14ac:dyDescent="0.3">
      <c r="A748" t="s">
        <v>1638</v>
      </c>
      <c r="B748" t="s">
        <v>1639</v>
      </c>
      <c r="C748" t="s">
        <v>3160</v>
      </c>
      <c r="D748" t="s">
        <v>138</v>
      </c>
      <c r="E748">
        <v>5607.1089579999998</v>
      </c>
      <c r="F748">
        <v>7166</v>
      </c>
      <c r="G748">
        <v>229.62758134565499</v>
      </c>
      <c r="H748">
        <v>23.822535524944801</v>
      </c>
      <c r="I748">
        <v>15.674246701045799</v>
      </c>
      <c r="J748">
        <v>10.9955665850286</v>
      </c>
      <c r="K748">
        <v>6101.6346882419602</v>
      </c>
      <c r="L748">
        <v>5047.8033931171603</v>
      </c>
      <c r="M748">
        <v>86.511705737961506</v>
      </c>
      <c r="N748">
        <v>1.7767377224844401</v>
      </c>
      <c r="O748">
        <v>8.2430923806865604</v>
      </c>
      <c r="P748">
        <v>263.756345177664</v>
      </c>
      <c r="Q748">
        <v>0.32476921572193701</v>
      </c>
    </row>
    <row r="749" spans="1:17" x14ac:dyDescent="0.3">
      <c r="A749" t="s">
        <v>1640</v>
      </c>
      <c r="B749" t="s">
        <v>1641</v>
      </c>
      <c r="C749" t="s">
        <v>3149</v>
      </c>
      <c r="D749" t="s">
        <v>169</v>
      </c>
      <c r="E749">
        <v>5585.7340030799996</v>
      </c>
      <c r="F749">
        <v>609.85</v>
      </c>
      <c r="G749">
        <v>22.595661393464301</v>
      </c>
      <c r="H749">
        <v>-5.2320316577097303</v>
      </c>
      <c r="I749">
        <v>8.6958433671554793</v>
      </c>
      <c r="J749">
        <v>1.39966220491372</v>
      </c>
      <c r="K749">
        <v>628.62296731519098</v>
      </c>
      <c r="L749">
        <v>566.78893854937701</v>
      </c>
      <c r="M749">
        <v>46.301186453993402</v>
      </c>
      <c r="N749">
        <v>0.40253847976346901</v>
      </c>
      <c r="O749">
        <v>18.340575551365099</v>
      </c>
      <c r="P749">
        <v>64.335758555645299</v>
      </c>
    </row>
    <row r="750" spans="1:17" x14ac:dyDescent="0.3">
      <c r="A750" t="s">
        <v>1642</v>
      </c>
      <c r="B750" t="s">
        <v>1643</v>
      </c>
      <c r="C750" t="s">
        <v>3150</v>
      </c>
      <c r="D750" t="s">
        <v>909</v>
      </c>
      <c r="E750">
        <v>5550.748035392</v>
      </c>
      <c r="F750">
        <v>184.7</v>
      </c>
      <c r="G750">
        <v>6.2434854973236398</v>
      </c>
      <c r="H750">
        <v>-19.496594258159799</v>
      </c>
      <c r="I750">
        <v>-25.167355441063499</v>
      </c>
      <c r="J750">
        <v>-3.8850993655621302</v>
      </c>
      <c r="K750">
        <v>206.738900995043</v>
      </c>
      <c r="L750">
        <v>199.61764430476799</v>
      </c>
      <c r="M750">
        <v>26.248288026030199</v>
      </c>
      <c r="N750">
        <v>0.65684981827400302</v>
      </c>
      <c r="O750">
        <v>37.845154304277202</v>
      </c>
      <c r="P750">
        <v>47.0541401273885</v>
      </c>
      <c r="Q750">
        <v>3.5758967982329998E-2</v>
      </c>
    </row>
    <row r="751" spans="1:17" x14ac:dyDescent="0.3">
      <c r="A751" t="s">
        <v>1644</v>
      </c>
      <c r="B751" t="s">
        <v>1645</v>
      </c>
      <c r="C751" t="s">
        <v>3148</v>
      </c>
      <c r="D751" t="s">
        <v>48</v>
      </c>
      <c r="E751">
        <v>5545.9032622699997</v>
      </c>
      <c r="F751">
        <v>737.95</v>
      </c>
      <c r="G751">
        <v>35.093654082538002</v>
      </c>
      <c r="H751">
        <v>-1.7621104683551001</v>
      </c>
      <c r="I751">
        <v>7.7238722917625404</v>
      </c>
      <c r="J751">
        <v>-0.22939135800621299</v>
      </c>
      <c r="K751">
        <v>775.26126495243</v>
      </c>
      <c r="L751">
        <v>705.30172268256797</v>
      </c>
      <c r="M751">
        <v>39.167460196216901</v>
      </c>
      <c r="N751">
        <v>0.77230601849122404</v>
      </c>
      <c r="O751">
        <v>26.946270072498098</v>
      </c>
      <c r="P751">
        <v>87.511116757718199</v>
      </c>
      <c r="Q751">
        <v>0.17818462044684699</v>
      </c>
    </row>
    <row r="752" spans="1:17" x14ac:dyDescent="0.3">
      <c r="A752" t="s">
        <v>1646</v>
      </c>
      <c r="B752" t="s">
        <v>1647</v>
      </c>
      <c r="C752" t="s">
        <v>3159</v>
      </c>
      <c r="D752" t="s">
        <v>448</v>
      </c>
      <c r="E752">
        <v>5515.2208580699998</v>
      </c>
      <c r="F752">
        <v>2042.9</v>
      </c>
      <c r="G752">
        <v>-5.5628719681390297</v>
      </c>
      <c r="H752">
        <v>15.9861732262045</v>
      </c>
      <c r="I752">
        <v>36.416979072301203</v>
      </c>
      <c r="J752">
        <v>-1.18205996528872</v>
      </c>
      <c r="K752">
        <v>1888.6014059485101</v>
      </c>
      <c r="L752">
        <v>1640.1716446548101</v>
      </c>
      <c r="M752">
        <v>52.129389666158602</v>
      </c>
      <c r="N752">
        <v>0.44670773136249298</v>
      </c>
      <c r="O752">
        <v>16.9905526457486</v>
      </c>
      <c r="P752">
        <v>73.715986394557802</v>
      </c>
      <c r="Q752">
        <v>5.2023776820032001E-2</v>
      </c>
    </row>
    <row r="753" spans="1:17" x14ac:dyDescent="0.3">
      <c r="A753" t="s">
        <v>1648</v>
      </c>
      <c r="B753" t="s">
        <v>1649</v>
      </c>
      <c r="C753" t="s">
        <v>3154</v>
      </c>
      <c r="D753" t="s">
        <v>154</v>
      </c>
      <c r="E753">
        <v>5512.2490459999999</v>
      </c>
      <c r="F753">
        <v>4810.8</v>
      </c>
      <c r="G753">
        <v>124.119878692317</v>
      </c>
      <c r="H753">
        <v>3.15843344491643</v>
      </c>
      <c r="I753">
        <v>31.011477924929402</v>
      </c>
      <c r="J753">
        <v>-1.53442829241735</v>
      </c>
      <c r="K753">
        <v>4809.4191354479599</v>
      </c>
      <c r="L753">
        <v>4010.3294125453199</v>
      </c>
      <c r="M753">
        <v>54.005085925147199</v>
      </c>
      <c r="N753">
        <v>0.65794227632261004</v>
      </c>
      <c r="O753">
        <v>18.268271389373901</v>
      </c>
      <c r="P753">
        <v>180.92262773722601</v>
      </c>
      <c r="Q753">
        <v>0.21136425492174199</v>
      </c>
    </row>
    <row r="754" spans="1:17" x14ac:dyDescent="0.3">
      <c r="A754" t="s">
        <v>1650</v>
      </c>
      <c r="B754" t="s">
        <v>1651</v>
      </c>
      <c r="C754" t="s">
        <v>3154</v>
      </c>
      <c r="D754" t="s">
        <v>258</v>
      </c>
      <c r="E754">
        <v>5501.0692912599998</v>
      </c>
      <c r="F754">
        <v>691.05</v>
      </c>
      <c r="G754">
        <v>-29.399390377964199</v>
      </c>
      <c r="H754">
        <v>0.202348867081104</v>
      </c>
      <c r="I754">
        <v>-9.9831640593872404</v>
      </c>
      <c r="J754">
        <v>-1.1545398130420199</v>
      </c>
      <c r="K754">
        <v>712.70482697708098</v>
      </c>
      <c r="L754">
        <v>702.16261622328796</v>
      </c>
      <c r="M754">
        <v>47.442450660237199</v>
      </c>
      <c r="N754">
        <v>0.65338905484611198</v>
      </c>
      <c r="O754">
        <v>27.892337746906801</v>
      </c>
      <c r="P754">
        <v>19.023424044092199</v>
      </c>
    </row>
    <row r="755" spans="1:17" x14ac:dyDescent="0.3">
      <c r="A755" t="s">
        <v>1652</v>
      </c>
      <c r="B755" t="s">
        <v>1653</v>
      </c>
      <c r="C755" t="s">
        <v>3149</v>
      </c>
      <c r="D755" t="s">
        <v>448</v>
      </c>
      <c r="E755">
        <v>5491.6617052499996</v>
      </c>
      <c r="F755">
        <v>479.7</v>
      </c>
      <c r="G755">
        <v>19.8573815986339</v>
      </c>
      <c r="H755">
        <v>-6.5652245954344997</v>
      </c>
      <c r="I755">
        <v>20.144781417466501</v>
      </c>
      <c r="J755">
        <v>1.40821104715587</v>
      </c>
      <c r="K755">
        <v>475.921487583594</v>
      </c>
      <c r="L755">
        <v>412.19513307931402</v>
      </c>
      <c r="M755">
        <v>48.352637283905899</v>
      </c>
      <c r="N755">
        <v>0.429925655709754</v>
      </c>
      <c r="O755">
        <v>19.032728788826301</v>
      </c>
      <c r="P755">
        <v>64.788732394366093</v>
      </c>
      <c r="Q755">
        <v>1.5303621280714001E-2</v>
      </c>
    </row>
    <row r="756" spans="1:17" hidden="1" x14ac:dyDescent="0.3">
      <c r="A756" t="s">
        <v>1654</v>
      </c>
      <c r="B756" t="s">
        <v>1655</v>
      </c>
      <c r="C756" t="s">
        <v>3160</v>
      </c>
      <c r="D756" t="s">
        <v>21</v>
      </c>
      <c r="E756">
        <v>5467.0163475999998</v>
      </c>
      <c r="F756">
        <v>77.900000000000006</v>
      </c>
      <c r="G756">
        <v>-42.404078059376097</v>
      </c>
      <c r="H756">
        <v>-23.276339067388299</v>
      </c>
      <c r="I756">
        <v>-24.4514187256664</v>
      </c>
      <c r="J756">
        <v>-10.4208841415973</v>
      </c>
      <c r="K756">
        <v>112.16880288469601</v>
      </c>
      <c r="L756">
        <v>110.08877691064301</v>
      </c>
      <c r="M756">
        <v>29.631343438409001</v>
      </c>
      <c r="N756">
        <v>0.98223607479523101</v>
      </c>
      <c r="O756">
        <v>83.825417201540404</v>
      </c>
      <c r="P756">
        <v>2.5000000000000102</v>
      </c>
      <c r="Q756">
        <v>0.258661655160768</v>
      </c>
    </row>
    <row r="757" spans="1:17" hidden="1" x14ac:dyDescent="0.3">
      <c r="A757" t="s">
        <v>1656</v>
      </c>
      <c r="B757" t="s">
        <v>1657</v>
      </c>
      <c r="C757" t="s">
        <v>3160</v>
      </c>
      <c r="D757" t="s">
        <v>395</v>
      </c>
      <c r="E757">
        <v>5454.7311276999999</v>
      </c>
      <c r="F757">
        <v>607.85</v>
      </c>
      <c r="G757">
        <v>11.9253868146473</v>
      </c>
      <c r="H757">
        <v>7.4948810654142104</v>
      </c>
      <c r="I757">
        <v>56.583077536767298</v>
      </c>
      <c r="J757">
        <v>5.5892573336392797</v>
      </c>
      <c r="K757">
        <v>560.29687113044804</v>
      </c>
      <c r="L757">
        <v>488.115150424185</v>
      </c>
      <c r="M757">
        <v>70.232882631721694</v>
      </c>
      <c r="N757">
        <v>0.88050375575111095</v>
      </c>
      <c r="O757">
        <v>4.7709138767788097</v>
      </c>
      <c r="P757">
        <v>91.117748781638099</v>
      </c>
      <c r="Q757">
        <v>6.3786953687984996E-2</v>
      </c>
    </row>
    <row r="758" spans="1:17" hidden="1" x14ac:dyDescent="0.3">
      <c r="A758" t="s">
        <v>1658</v>
      </c>
      <c r="B758" t="s">
        <v>1659</v>
      </c>
      <c r="C758" t="s">
        <v>3160</v>
      </c>
      <c r="D758" t="s">
        <v>412</v>
      </c>
      <c r="E758">
        <v>5442.6940431149997</v>
      </c>
      <c r="F758">
        <v>300</v>
      </c>
      <c r="G758">
        <v>-28.303487772924399</v>
      </c>
      <c r="H758">
        <v>2.3805726388311101</v>
      </c>
      <c r="I758">
        <v>-8.6101357618498895</v>
      </c>
      <c r="J758">
        <v>3.87246572944137</v>
      </c>
      <c r="K758">
        <v>289.85434143165799</v>
      </c>
      <c r="L758">
        <v>291.45763861396301</v>
      </c>
      <c r="M758">
        <v>69.803554342517302</v>
      </c>
      <c r="N758">
        <v>1.0930962049141999</v>
      </c>
      <c r="O758">
        <v>29.316666666666599</v>
      </c>
      <c r="P758">
        <v>11.337910558545101</v>
      </c>
      <c r="Q758">
        <v>1.1373428447548E-2</v>
      </c>
    </row>
    <row r="759" spans="1:17" hidden="1" x14ac:dyDescent="0.3">
      <c r="A759" t="s">
        <v>1660</v>
      </c>
      <c r="B759" t="s">
        <v>1661</v>
      </c>
      <c r="C759" t="s">
        <v>3160</v>
      </c>
      <c r="D759" t="s">
        <v>609</v>
      </c>
      <c r="E759">
        <v>5437.6703821000001</v>
      </c>
      <c r="F759">
        <v>2699.15</v>
      </c>
      <c r="G759">
        <v>124.940214307706</v>
      </c>
      <c r="H759">
        <v>21.960524792248101</v>
      </c>
      <c r="I759">
        <v>47.722036559949203</v>
      </c>
      <c r="J759">
        <v>-1.4454067951335799E-2</v>
      </c>
      <c r="K759">
        <v>2335.6333920890702</v>
      </c>
      <c r="L759">
        <v>1849.56196794014</v>
      </c>
      <c r="M759">
        <v>66.755981378790395</v>
      </c>
      <c r="N759">
        <v>1.3215616421052201</v>
      </c>
      <c r="O759">
        <v>7.1818905951873599</v>
      </c>
      <c r="P759">
        <v>178.98191214470199</v>
      </c>
      <c r="Q759">
        <v>0.21289065107341501</v>
      </c>
    </row>
    <row r="760" spans="1:17" hidden="1" x14ac:dyDescent="0.3">
      <c r="A760" t="s">
        <v>1662</v>
      </c>
      <c r="B760" t="s">
        <v>1663</v>
      </c>
      <c r="C760" t="s">
        <v>3160</v>
      </c>
      <c r="D760" t="s">
        <v>529</v>
      </c>
      <c r="E760">
        <v>5413.3372367499996</v>
      </c>
      <c r="F760">
        <v>5065.95</v>
      </c>
      <c r="G760">
        <v>38.591397720510798</v>
      </c>
      <c r="H760">
        <v>-1.4338772548082901</v>
      </c>
      <c r="I760">
        <v>7.1715354559101803</v>
      </c>
      <c r="J760">
        <v>-1.99690666811144</v>
      </c>
      <c r="K760">
        <v>5471.6137563052298</v>
      </c>
      <c r="L760">
        <v>5067.7359520872697</v>
      </c>
      <c r="M760">
        <v>34.3720331632612</v>
      </c>
      <c r="N760">
        <v>0.48156533185530398</v>
      </c>
      <c r="O760">
        <v>32.233835707024298</v>
      </c>
      <c r="P760">
        <v>77.279885218364996</v>
      </c>
      <c r="Q760">
        <v>0.14440072259313</v>
      </c>
    </row>
    <row r="761" spans="1:17" hidden="1" x14ac:dyDescent="0.3">
      <c r="A761" t="s">
        <v>1664</v>
      </c>
      <c r="B761" t="s">
        <v>1665</v>
      </c>
      <c r="C761" t="s">
        <v>3160</v>
      </c>
      <c r="D761" t="s">
        <v>278</v>
      </c>
      <c r="E761">
        <v>5377.5342041399999</v>
      </c>
      <c r="F761">
        <v>445.3</v>
      </c>
      <c r="G761">
        <v>71.915536120621994</v>
      </c>
      <c r="H761">
        <v>-4.6477773825276003</v>
      </c>
      <c r="I761">
        <v>44.9695475828266</v>
      </c>
      <c r="J761">
        <v>3.1580588813431798</v>
      </c>
      <c r="K761">
        <v>402.830222865005</v>
      </c>
      <c r="L761">
        <v>323.54530855557698</v>
      </c>
      <c r="M761">
        <v>58.745667965254597</v>
      </c>
      <c r="N761">
        <v>0.38436133828826802</v>
      </c>
      <c r="O761">
        <v>10.7680215584998</v>
      </c>
      <c r="P761">
        <v>137.55668178180801</v>
      </c>
    </row>
    <row r="762" spans="1:17" x14ac:dyDescent="0.3">
      <c r="A762" t="s">
        <v>1666</v>
      </c>
      <c r="B762" t="s">
        <v>1667</v>
      </c>
      <c r="C762" t="s">
        <v>3149</v>
      </c>
      <c r="D762" t="s">
        <v>275</v>
      </c>
      <c r="E762">
        <v>5372.0783299750001</v>
      </c>
      <c r="F762">
        <v>630.45000000000005</v>
      </c>
      <c r="G762">
        <v>36.097202493982799</v>
      </c>
      <c r="H762">
        <v>14.5167960282043</v>
      </c>
      <c r="I762">
        <v>27.324003495366199</v>
      </c>
      <c r="J762">
        <v>4.2658878585958</v>
      </c>
      <c r="K762">
        <v>548.24310472736499</v>
      </c>
      <c r="L762">
        <v>465.29967680512601</v>
      </c>
      <c r="M762">
        <v>62.231158919183301</v>
      </c>
      <c r="N762">
        <v>1.04212396179668</v>
      </c>
      <c r="O762">
        <v>5.1629788246490396</v>
      </c>
      <c r="P762">
        <v>83.217088055797703</v>
      </c>
    </row>
    <row r="763" spans="1:17" x14ac:dyDescent="0.3">
      <c r="A763" t="s">
        <v>1668</v>
      </c>
      <c r="B763" t="s">
        <v>1669</v>
      </c>
      <c r="C763" t="s">
        <v>3153</v>
      </c>
      <c r="D763" t="s">
        <v>77</v>
      </c>
      <c r="E763">
        <v>5355.3211573119997</v>
      </c>
      <c r="F763">
        <v>232.21</v>
      </c>
      <c r="G763">
        <v>-4.7721273462509703</v>
      </c>
      <c r="H763">
        <v>4.5655577950193402</v>
      </c>
      <c r="I763">
        <v>4.9087516977969896</v>
      </c>
      <c r="J763">
        <v>5.8050230251838002</v>
      </c>
      <c r="K763">
        <v>226.13041758124299</v>
      </c>
      <c r="L763">
        <v>216.20683975876199</v>
      </c>
      <c r="M763">
        <v>72.290814749119505</v>
      </c>
      <c r="N763">
        <v>3.3995717988490202</v>
      </c>
      <c r="O763">
        <v>11.1063261702768</v>
      </c>
      <c r="P763">
        <v>26.5449591280654</v>
      </c>
      <c r="Q763">
        <v>-5.0255872588488001E-2</v>
      </c>
    </row>
    <row r="764" spans="1:17" x14ac:dyDescent="0.3">
      <c r="A764" t="s">
        <v>1670</v>
      </c>
      <c r="B764" t="s">
        <v>1671</v>
      </c>
      <c r="C764" t="s">
        <v>3154</v>
      </c>
      <c r="D764" t="s">
        <v>258</v>
      </c>
      <c r="E764">
        <v>5323.8700102800003</v>
      </c>
      <c r="F764">
        <v>1681.4</v>
      </c>
      <c r="G764">
        <v>-62.663474225810702</v>
      </c>
      <c r="H764">
        <v>0.40096228077177498</v>
      </c>
      <c r="I764">
        <v>-20.541076070816299</v>
      </c>
      <c r="J764">
        <v>-3.8761098003624102</v>
      </c>
      <c r="K764">
        <v>1774.15079805252</v>
      </c>
      <c r="L764">
        <v>1881.05002294011</v>
      </c>
      <c r="M764">
        <v>42.509276998161297</v>
      </c>
      <c r="N764">
        <v>1.1713594669146501</v>
      </c>
      <c r="O764">
        <v>65.567384322588296</v>
      </c>
      <c r="P764">
        <v>5.0875000000000004</v>
      </c>
      <c r="Q764">
        <v>2.3643487059239999E-3</v>
      </c>
    </row>
    <row r="765" spans="1:17" x14ac:dyDescent="0.3">
      <c r="A765" t="s">
        <v>1672</v>
      </c>
      <c r="B765" t="s">
        <v>1673</v>
      </c>
      <c r="C765" t="s">
        <v>3152</v>
      </c>
      <c r="D765" t="s">
        <v>130</v>
      </c>
      <c r="E765">
        <v>5317.32</v>
      </c>
      <c r="F765">
        <v>8806.85</v>
      </c>
      <c r="G765">
        <v>3.5302165235174598</v>
      </c>
      <c r="H765">
        <v>-1.8204534580279801</v>
      </c>
      <c r="I765">
        <v>19.8891708377001</v>
      </c>
      <c r="J765">
        <v>-4.4807873993852496</v>
      </c>
      <c r="K765">
        <v>8453.7816995872599</v>
      </c>
      <c r="L765">
        <v>7219.2059658259705</v>
      </c>
      <c r="M765">
        <v>45.687763031039097</v>
      </c>
      <c r="N765">
        <v>0.59945580628921402</v>
      </c>
      <c r="O765">
        <v>10.380556044442599</v>
      </c>
      <c r="P765">
        <v>86.032044443974996</v>
      </c>
      <c r="Q765">
        <v>0.12855348225667901</v>
      </c>
    </row>
    <row r="766" spans="1:17" hidden="1" x14ac:dyDescent="0.3">
      <c r="A766" t="s">
        <v>1674</v>
      </c>
      <c r="B766" t="s">
        <v>1675</v>
      </c>
      <c r="C766" t="s">
        <v>3160</v>
      </c>
      <c r="D766" t="s">
        <v>384</v>
      </c>
      <c r="E766">
        <v>5311.4673359999997</v>
      </c>
      <c r="F766">
        <v>934.1</v>
      </c>
      <c r="G766">
        <v>80.7051993191576</v>
      </c>
      <c r="H766">
        <v>12.0875382443474</v>
      </c>
      <c r="I766">
        <v>63.701086722174601</v>
      </c>
      <c r="J766">
        <v>0.20634784804849199</v>
      </c>
      <c r="K766">
        <v>820.780798020166</v>
      </c>
      <c r="L766">
        <v>643.14844496809098</v>
      </c>
      <c r="M766">
        <v>55.612834283305901</v>
      </c>
      <c r="N766">
        <v>1.23334545701998</v>
      </c>
      <c r="O766">
        <v>2.8797773257681101</v>
      </c>
      <c r="P766">
        <v>209.766207925717</v>
      </c>
      <c r="Q766">
        <v>0.16544004370611301</v>
      </c>
    </row>
    <row r="767" spans="1:17" x14ac:dyDescent="0.3">
      <c r="A767" t="s">
        <v>1676</v>
      </c>
      <c r="B767" t="s">
        <v>1677</v>
      </c>
      <c r="C767" t="s">
        <v>3154</v>
      </c>
      <c r="D767" t="s">
        <v>190</v>
      </c>
      <c r="E767">
        <v>5287.8854342300001</v>
      </c>
      <c r="F767">
        <v>7712.6</v>
      </c>
      <c r="G767">
        <v>47.282906794278198</v>
      </c>
      <c r="H767">
        <v>4.1093871650925999</v>
      </c>
      <c r="I767">
        <v>-19.958726336489999</v>
      </c>
      <c r="J767">
        <v>-1.9492517339611</v>
      </c>
      <c r="K767">
        <v>7668.4569321786803</v>
      </c>
      <c r="L767">
        <v>6985.2794848985004</v>
      </c>
      <c r="M767">
        <v>47.6138982953293</v>
      </c>
      <c r="N767">
        <v>0.83534978476778199</v>
      </c>
      <c r="O767">
        <v>17.767030573347402</v>
      </c>
      <c r="P767">
        <v>104.30457874730099</v>
      </c>
      <c r="Q767">
        <v>0.120148794518188</v>
      </c>
    </row>
    <row r="768" spans="1:17" x14ac:dyDescent="0.3">
      <c r="A768" t="s">
        <v>1678</v>
      </c>
      <c r="B768" t="s">
        <v>1679</v>
      </c>
      <c r="C768" t="s">
        <v>3145</v>
      </c>
      <c r="D768" t="s">
        <v>24</v>
      </c>
      <c r="E768">
        <v>5271.3766660749998</v>
      </c>
      <c r="F768">
        <v>309.7</v>
      </c>
      <c r="G768">
        <v>-41.324021613679903</v>
      </c>
      <c r="H768">
        <v>-1.79220322932874</v>
      </c>
      <c r="I768">
        <v>-35.170422156553798</v>
      </c>
      <c r="J768">
        <v>0.73095995827998494</v>
      </c>
      <c r="K768">
        <v>321.28102053201502</v>
      </c>
      <c r="L768">
        <v>338.85239301016702</v>
      </c>
      <c r="M768">
        <v>49.372130526564497</v>
      </c>
      <c r="N768">
        <v>0.83301542166712605</v>
      </c>
      <c r="O768">
        <v>36.341620923474302</v>
      </c>
      <c r="P768">
        <v>2.6176275679257599</v>
      </c>
      <c r="Q768">
        <v>-2.6094123319515002E-2</v>
      </c>
    </row>
    <row r="769" spans="1:17" x14ac:dyDescent="0.3">
      <c r="A769" t="s">
        <v>1680</v>
      </c>
      <c r="B769" t="s">
        <v>1681</v>
      </c>
      <c r="C769" t="s">
        <v>3155</v>
      </c>
      <c r="D769" t="s">
        <v>1615</v>
      </c>
      <c r="E769">
        <v>5271.0069675599998</v>
      </c>
      <c r="F769">
        <v>444</v>
      </c>
      <c r="G769">
        <v>9.2152083373453308</v>
      </c>
      <c r="H769">
        <v>7.9522555465122498</v>
      </c>
      <c r="I769">
        <v>8.7496297216057695</v>
      </c>
      <c r="J769">
        <v>5.8629741174732901</v>
      </c>
      <c r="K769">
        <v>412.39947614069303</v>
      </c>
      <c r="L769">
        <v>377.89029020357498</v>
      </c>
      <c r="M769">
        <v>60.5668095251865</v>
      </c>
      <c r="N769">
        <v>0.99374330475505201</v>
      </c>
      <c r="O769">
        <v>3.3783783783783701</v>
      </c>
      <c r="P769">
        <v>55.652936021034101</v>
      </c>
      <c r="Q769">
        <v>7.2980250382054995E-2</v>
      </c>
    </row>
    <row r="770" spans="1:17" hidden="1" x14ac:dyDescent="0.3">
      <c r="A770" t="s">
        <v>1682</v>
      </c>
      <c r="B770" t="s">
        <v>1683</v>
      </c>
      <c r="C770" t="s">
        <v>3160</v>
      </c>
      <c r="D770" t="s">
        <v>487</v>
      </c>
      <c r="E770">
        <v>5260.9748196599903</v>
      </c>
      <c r="F770">
        <v>752.75</v>
      </c>
      <c r="G770">
        <v>52.134469760667599</v>
      </c>
      <c r="H770">
        <v>4.7277780365590898</v>
      </c>
      <c r="I770">
        <v>65.488243963744196</v>
      </c>
      <c r="J770">
        <v>5.0703497693386197</v>
      </c>
      <c r="K770">
        <v>700.94690214387401</v>
      </c>
      <c r="M770">
        <v>66.155903596994804</v>
      </c>
      <c r="N770">
        <v>0.52286919323271797</v>
      </c>
      <c r="O770">
        <v>25.6725340418465</v>
      </c>
      <c r="P770">
        <v>102.67905223478699</v>
      </c>
    </row>
    <row r="771" spans="1:17" x14ac:dyDescent="0.3">
      <c r="A771" t="s">
        <v>1684</v>
      </c>
      <c r="B771" t="s">
        <v>1685</v>
      </c>
      <c r="C771" t="s">
        <v>3156</v>
      </c>
      <c r="D771" t="s">
        <v>133</v>
      </c>
      <c r="E771">
        <v>5251.6949999999997</v>
      </c>
      <c r="F771">
        <v>196.3</v>
      </c>
      <c r="G771">
        <v>28.097275070117298</v>
      </c>
      <c r="H771">
        <v>-2.1876077772262001</v>
      </c>
      <c r="I771">
        <v>-15.1378386656645</v>
      </c>
      <c r="J771">
        <v>7.3764309672768202E-2</v>
      </c>
      <c r="K771">
        <v>194.66989182131101</v>
      </c>
      <c r="L771">
        <v>188.98627163084601</v>
      </c>
      <c r="M771">
        <v>40.700272963666798</v>
      </c>
      <c r="N771">
        <v>0.84638237243563796</v>
      </c>
      <c r="O771">
        <v>34.971981660723301</v>
      </c>
      <c r="P771">
        <v>59.399106780349101</v>
      </c>
      <c r="Q771">
        <v>2.2367369260904001E-2</v>
      </c>
    </row>
    <row r="772" spans="1:17" x14ac:dyDescent="0.3">
      <c r="A772" t="s">
        <v>1686</v>
      </c>
      <c r="B772" t="s">
        <v>1687</v>
      </c>
      <c r="C772" t="s">
        <v>3157</v>
      </c>
      <c r="D772" t="s">
        <v>538</v>
      </c>
      <c r="E772">
        <v>5182.2795830120003</v>
      </c>
      <c r="F772">
        <v>102.98</v>
      </c>
      <c r="G772">
        <v>-40.816482114823401</v>
      </c>
      <c r="H772">
        <v>0.194922358020863</v>
      </c>
      <c r="I772">
        <v>-8.5520787041697108</v>
      </c>
      <c r="J772">
        <v>-1.99713562632418</v>
      </c>
      <c r="K772">
        <v>107.67621760918399</v>
      </c>
      <c r="L772">
        <v>108.464743388283</v>
      </c>
      <c r="M772">
        <v>26.891780139041199</v>
      </c>
      <c r="N772">
        <v>0.56147711064502503</v>
      </c>
      <c r="O772">
        <v>29.8310351524567</v>
      </c>
      <c r="P772">
        <v>12.546448087431701</v>
      </c>
      <c r="Q772">
        <v>-9.4860615320059002E-2</v>
      </c>
    </row>
    <row r="773" spans="1:17" hidden="1" x14ac:dyDescent="0.3">
      <c r="A773" t="s">
        <v>1688</v>
      </c>
      <c r="B773" t="s">
        <v>1689</v>
      </c>
      <c r="C773" t="s">
        <v>3160</v>
      </c>
      <c r="D773" t="s">
        <v>1690</v>
      </c>
      <c r="E773">
        <v>5168.879891351</v>
      </c>
      <c r="F773">
        <v>65.180000000000007</v>
      </c>
      <c r="G773">
        <v>2.00957753405602</v>
      </c>
      <c r="H773">
        <v>7.3763087363146598</v>
      </c>
      <c r="I773">
        <v>-7.7973681469431</v>
      </c>
      <c r="J773">
        <v>2.7710393058673999</v>
      </c>
      <c r="K773">
        <v>62.297564053861102</v>
      </c>
      <c r="L773">
        <v>59.020698838996701</v>
      </c>
      <c r="M773">
        <v>56.425916595309197</v>
      </c>
      <c r="N773">
        <v>0.81914248218908803</v>
      </c>
      <c r="O773">
        <v>0.64436943847803096</v>
      </c>
      <c r="P773">
        <v>29.120443740095102</v>
      </c>
      <c r="Q773">
        <v>-3.0196124243903E-2</v>
      </c>
    </row>
    <row r="774" spans="1:17" hidden="1" x14ac:dyDescent="0.3">
      <c r="A774" t="s">
        <v>1691</v>
      </c>
      <c r="B774" t="s">
        <v>1692</v>
      </c>
      <c r="C774" t="s">
        <v>3160</v>
      </c>
      <c r="D774" t="s">
        <v>51</v>
      </c>
      <c r="E774">
        <v>5154.4049574999999</v>
      </c>
      <c r="F774">
        <v>732.7</v>
      </c>
      <c r="G774">
        <v>46.744325901294097</v>
      </c>
      <c r="H774">
        <v>13.688980910871001</v>
      </c>
      <c r="I774">
        <v>12.4573186754275</v>
      </c>
      <c r="J774">
        <v>9.6286049976149002</v>
      </c>
      <c r="K774">
        <v>635.91260439969199</v>
      </c>
      <c r="L774">
        <v>552.21405923705004</v>
      </c>
      <c r="M774">
        <v>70.372549112339101</v>
      </c>
      <c r="N774">
        <v>0.63827743688864103</v>
      </c>
      <c r="O774">
        <v>2.9343523952504298</v>
      </c>
      <c r="P774">
        <v>83.634085213032506</v>
      </c>
      <c r="Q774">
        <v>0.11494015297900401</v>
      </c>
    </row>
    <row r="775" spans="1:17" hidden="1" x14ac:dyDescent="0.3">
      <c r="A775" t="s">
        <v>1693</v>
      </c>
      <c r="B775" t="s">
        <v>1694</v>
      </c>
      <c r="C775" t="s">
        <v>3160</v>
      </c>
      <c r="D775" t="s">
        <v>278</v>
      </c>
      <c r="E775">
        <v>5142.4272899999996</v>
      </c>
      <c r="F775">
        <v>2785.25</v>
      </c>
      <c r="G775">
        <v>376.10234728327401</v>
      </c>
      <c r="H775">
        <v>-2.5180883654758</v>
      </c>
      <c r="I775">
        <v>116.707598590666</v>
      </c>
      <c r="J775">
        <v>11.3729524176184</v>
      </c>
      <c r="K775">
        <v>2701.39264011564</v>
      </c>
      <c r="L775">
        <v>1955.2918303916699</v>
      </c>
      <c r="M775">
        <v>52.121306623232201</v>
      </c>
      <c r="N775">
        <v>0.71468230694037105</v>
      </c>
      <c r="O775">
        <v>28.426532627232699</v>
      </c>
      <c r="P775">
        <v>428.84493670886002</v>
      </c>
      <c r="Q775">
        <v>0.31109688077201803</v>
      </c>
    </row>
    <row r="776" spans="1:17" hidden="1" x14ac:dyDescent="0.3">
      <c r="A776" t="s">
        <v>1695</v>
      </c>
      <c r="B776" t="s">
        <v>1696</v>
      </c>
      <c r="C776" t="s">
        <v>3160</v>
      </c>
      <c r="D776" t="s">
        <v>432</v>
      </c>
      <c r="E776">
        <v>5131.3392591749998</v>
      </c>
      <c r="F776">
        <v>578</v>
      </c>
      <c r="G776">
        <v>-42.232493842207198</v>
      </c>
      <c r="H776">
        <v>-2.5469092112382201</v>
      </c>
      <c r="I776">
        <v>-9.5305622223729198</v>
      </c>
      <c r="J776">
        <v>5.0415917173968401</v>
      </c>
      <c r="K776">
        <v>569.67485990298599</v>
      </c>
      <c r="L776">
        <v>588.921282888159</v>
      </c>
      <c r="M776">
        <v>60.070236822475501</v>
      </c>
      <c r="N776">
        <v>0.35935804144515598</v>
      </c>
      <c r="O776">
        <v>38.235294117647001</v>
      </c>
      <c r="P776">
        <v>13.056234718826399</v>
      </c>
      <c r="Q776">
        <v>4.4129857189249E-2</v>
      </c>
    </row>
    <row r="777" spans="1:17" x14ac:dyDescent="0.3">
      <c r="A777" t="s">
        <v>1697</v>
      </c>
      <c r="B777" t="s">
        <v>1698</v>
      </c>
      <c r="C777" t="s">
        <v>3151</v>
      </c>
      <c r="D777" t="s">
        <v>190</v>
      </c>
      <c r="E777">
        <v>5078.1817432500002</v>
      </c>
      <c r="F777">
        <v>710.6</v>
      </c>
      <c r="G777">
        <v>20.061763778899099</v>
      </c>
      <c r="H777">
        <v>5.9624664356350099</v>
      </c>
      <c r="I777">
        <v>1.3696157153783599</v>
      </c>
      <c r="J777">
        <v>-0.93366424605980403</v>
      </c>
      <c r="K777">
        <v>693.35761369263003</v>
      </c>
      <c r="L777">
        <v>635.49307818707405</v>
      </c>
      <c r="M777">
        <v>49.238588599945302</v>
      </c>
      <c r="N777">
        <v>0.935724885190378</v>
      </c>
      <c r="O777">
        <v>12.461300309597499</v>
      </c>
      <c r="P777">
        <v>73.000608642726704</v>
      </c>
      <c r="Q777">
        <v>0.14605619257219199</v>
      </c>
    </row>
    <row r="778" spans="1:17" x14ac:dyDescent="0.3">
      <c r="A778" t="s">
        <v>1699</v>
      </c>
      <c r="B778" t="s">
        <v>1700</v>
      </c>
      <c r="C778" t="s">
        <v>3155</v>
      </c>
      <c r="D778" t="s">
        <v>824</v>
      </c>
      <c r="E778">
        <v>5059.6063176999996</v>
      </c>
      <c r="F778">
        <v>403.65</v>
      </c>
      <c r="G778">
        <v>-21.189778629372402</v>
      </c>
      <c r="H778">
        <v>3.67594872107217</v>
      </c>
      <c r="I778">
        <v>14.139588894175599</v>
      </c>
      <c r="J778">
        <v>2.5701441179698898</v>
      </c>
      <c r="K778">
        <v>385.19563187746598</v>
      </c>
      <c r="L778">
        <v>357.09494542648503</v>
      </c>
      <c r="M778">
        <v>62.398570965725497</v>
      </c>
      <c r="N778">
        <v>1.18684276904592</v>
      </c>
      <c r="O778">
        <v>11.4579462405549</v>
      </c>
      <c r="P778">
        <v>50.643776824034298</v>
      </c>
      <c r="Q778">
        <v>1.7679688613409E-2</v>
      </c>
    </row>
    <row r="779" spans="1:17" hidden="1" x14ac:dyDescent="0.3">
      <c r="A779" t="s">
        <v>1701</v>
      </c>
      <c r="B779" t="s">
        <v>1702</v>
      </c>
      <c r="C779" t="s">
        <v>3160</v>
      </c>
      <c r="D779" t="s">
        <v>281</v>
      </c>
      <c r="E779">
        <v>5052.5217993699998</v>
      </c>
      <c r="F779">
        <v>1256.95</v>
      </c>
      <c r="G779">
        <v>509.59933815877298</v>
      </c>
      <c r="H779">
        <v>13.9413515592199</v>
      </c>
      <c r="I779">
        <v>93.877027532318195</v>
      </c>
      <c r="J779">
        <v>11.804750470832699</v>
      </c>
      <c r="K779">
        <v>990.53989310363397</v>
      </c>
      <c r="L779">
        <v>675.77091606318197</v>
      </c>
      <c r="M779">
        <v>66.743354920915905</v>
      </c>
      <c r="N779">
        <v>1.3111446973515299</v>
      </c>
      <c r="O779">
        <v>4.4432952782529096</v>
      </c>
      <c r="P779">
        <v>694.03032217308896</v>
      </c>
      <c r="Q779">
        <v>0.21443041416040601</v>
      </c>
    </row>
    <row r="780" spans="1:17" x14ac:dyDescent="0.3">
      <c r="A780" t="s">
        <v>1703</v>
      </c>
      <c r="B780" t="s">
        <v>1704</v>
      </c>
      <c r="C780" t="s">
        <v>3159</v>
      </c>
      <c r="D780" t="s">
        <v>268</v>
      </c>
      <c r="E780">
        <v>5034.6434742000001</v>
      </c>
      <c r="F780">
        <v>294.25</v>
      </c>
      <c r="G780">
        <v>0.56590941022746899</v>
      </c>
      <c r="H780">
        <v>8.2963386982614704</v>
      </c>
      <c r="I780">
        <v>0.39686742800050401</v>
      </c>
      <c r="J780">
        <v>4.8005386675441901</v>
      </c>
      <c r="K780">
        <v>287.99074221672402</v>
      </c>
      <c r="L780">
        <v>274.81357542839601</v>
      </c>
      <c r="M780">
        <v>67.838281499389396</v>
      </c>
      <c r="N780">
        <v>0.58903827718305801</v>
      </c>
      <c r="O780">
        <v>14.1886151231945</v>
      </c>
      <c r="P780">
        <v>39.919163100332803</v>
      </c>
      <c r="Q780">
        <v>-1.1362592213835E-2</v>
      </c>
    </row>
    <row r="781" spans="1:17" x14ac:dyDescent="0.3">
      <c r="A781" t="s">
        <v>1705</v>
      </c>
      <c r="B781" t="s">
        <v>1706</v>
      </c>
      <c r="C781" t="s">
        <v>3157</v>
      </c>
      <c r="D781" t="s">
        <v>1503</v>
      </c>
      <c r="E781">
        <v>5032.7624582400003</v>
      </c>
      <c r="F781">
        <v>891.15</v>
      </c>
      <c r="G781">
        <v>-17.071526102675101</v>
      </c>
      <c r="H781">
        <v>5.1212342820595396</v>
      </c>
      <c r="I781">
        <v>-21.279145614985801</v>
      </c>
      <c r="J781">
        <v>0.57650553754273703</v>
      </c>
      <c r="K781">
        <v>874.65405274490399</v>
      </c>
      <c r="L781">
        <v>857.67079884523002</v>
      </c>
      <c r="M781">
        <v>49.679560263474301</v>
      </c>
      <c r="N781">
        <v>1.01392993404422</v>
      </c>
      <c r="O781">
        <v>24.098075520395</v>
      </c>
      <c r="P781">
        <v>15.726251542107599</v>
      </c>
      <c r="Q781">
        <v>0.15683276795630999</v>
      </c>
    </row>
    <row r="782" spans="1:17" x14ac:dyDescent="0.3">
      <c r="A782" t="s">
        <v>1707</v>
      </c>
      <c r="B782" t="s">
        <v>1708</v>
      </c>
      <c r="C782" t="s">
        <v>3156</v>
      </c>
      <c r="D782" t="s">
        <v>1149</v>
      </c>
      <c r="E782">
        <v>5012.5112212499998</v>
      </c>
      <c r="F782">
        <v>3012.85</v>
      </c>
      <c r="G782">
        <v>-10.0262799381479</v>
      </c>
      <c r="H782">
        <v>-3.72044128558474</v>
      </c>
      <c r="I782">
        <v>-22.7621639527562</v>
      </c>
      <c r="J782">
        <v>-1.51758514675986</v>
      </c>
      <c r="K782">
        <v>3079.2981429361598</v>
      </c>
      <c r="L782">
        <v>3008.2438906714001</v>
      </c>
      <c r="M782">
        <v>39.685653408625697</v>
      </c>
      <c r="N782">
        <v>0.39965347601614198</v>
      </c>
      <c r="O782">
        <v>22.807308694425501</v>
      </c>
      <c r="P782">
        <v>30.993478260869502</v>
      </c>
      <c r="Q782">
        <v>-7.4669527657142007E-2</v>
      </c>
    </row>
    <row r="783" spans="1:17" hidden="1" x14ac:dyDescent="0.3">
      <c r="A783" t="s">
        <v>1709</v>
      </c>
      <c r="B783" t="s">
        <v>1710</v>
      </c>
      <c r="C783" t="s">
        <v>3160</v>
      </c>
      <c r="D783" t="s">
        <v>190</v>
      </c>
      <c r="E783">
        <v>4999.7388491699903</v>
      </c>
      <c r="F783">
        <v>2215.0500000000002</v>
      </c>
      <c r="G783">
        <v>20.174198857647401</v>
      </c>
      <c r="H783">
        <v>-8.2988131927286304</v>
      </c>
      <c r="I783">
        <v>31.261673316136701</v>
      </c>
      <c r="J783">
        <v>-5.5758497876928299</v>
      </c>
      <c r="K783">
        <v>2116.0517037565601</v>
      </c>
      <c r="L783">
        <v>1693.8415261194</v>
      </c>
      <c r="M783">
        <v>41.649966565182403</v>
      </c>
      <c r="N783">
        <v>1.3088102561075099</v>
      </c>
      <c r="O783">
        <v>17.3788402067673</v>
      </c>
      <c r="P783">
        <v>83.989534014453</v>
      </c>
    </row>
    <row r="784" spans="1:17" x14ac:dyDescent="0.3">
      <c r="A784" t="s">
        <v>1711</v>
      </c>
      <c r="B784" t="s">
        <v>1712</v>
      </c>
      <c r="C784" t="s">
        <v>3156</v>
      </c>
      <c r="D784" t="s">
        <v>72</v>
      </c>
      <c r="E784">
        <v>4993.12</v>
      </c>
      <c r="F784">
        <v>694.35</v>
      </c>
      <c r="G784">
        <v>17.499066429597502</v>
      </c>
      <c r="H784">
        <v>0.71365709565580204</v>
      </c>
      <c r="I784">
        <v>-32.629686040207503</v>
      </c>
      <c r="J784">
        <v>1.5534135690150599</v>
      </c>
      <c r="K784">
        <v>741.25044713855095</v>
      </c>
      <c r="L784">
        <v>765.07790861927299</v>
      </c>
      <c r="M784">
        <v>55.202327748233998</v>
      </c>
      <c r="N784">
        <v>1.1655791752017699</v>
      </c>
      <c r="O784">
        <v>67.782818463311003</v>
      </c>
      <c r="P784">
        <v>66.391085549964004</v>
      </c>
      <c r="Q784">
        <v>4.8051913518857001E-2</v>
      </c>
    </row>
    <row r="785" spans="1:17" x14ac:dyDescent="0.3">
      <c r="A785" t="s">
        <v>1713</v>
      </c>
      <c r="B785" t="s">
        <v>1714</v>
      </c>
      <c r="C785" t="s">
        <v>609</v>
      </c>
      <c r="D785" t="s">
        <v>609</v>
      </c>
      <c r="E785">
        <v>4975.8388107999999</v>
      </c>
      <c r="F785">
        <v>249.63</v>
      </c>
      <c r="G785">
        <v>33.415156423382498</v>
      </c>
      <c r="H785">
        <v>15.8653976657275</v>
      </c>
      <c r="I785">
        <v>39.0800528926789</v>
      </c>
      <c r="J785">
        <v>8.3128380703596498</v>
      </c>
      <c r="K785">
        <v>219.49438141970501</v>
      </c>
      <c r="L785">
        <v>191.536342295753</v>
      </c>
      <c r="M785">
        <v>65.9307014906408</v>
      </c>
      <c r="N785">
        <v>1.8347419275460299</v>
      </c>
      <c r="O785">
        <v>2.1111244642070202</v>
      </c>
      <c r="P785">
        <v>86.152125279641993</v>
      </c>
      <c r="Q785">
        <v>9.8238849217380006E-2</v>
      </c>
    </row>
    <row r="786" spans="1:17" x14ac:dyDescent="0.3">
      <c r="A786" t="s">
        <v>1715</v>
      </c>
      <c r="B786" t="s">
        <v>1716</v>
      </c>
      <c r="C786" t="s">
        <v>3155</v>
      </c>
      <c r="D786" t="s">
        <v>303</v>
      </c>
      <c r="E786">
        <v>4975.0526669829997</v>
      </c>
      <c r="F786">
        <v>230.61</v>
      </c>
      <c r="G786">
        <v>-22.141084697268099</v>
      </c>
      <c r="H786">
        <v>-5.28068579796098</v>
      </c>
      <c r="I786">
        <v>-3.3366374191899899</v>
      </c>
      <c r="J786">
        <v>0.46717016822193502</v>
      </c>
      <c r="K786">
        <v>248.233217406622</v>
      </c>
      <c r="L786">
        <v>242.68506639243799</v>
      </c>
      <c r="M786">
        <v>37.093071597861503</v>
      </c>
      <c r="N786">
        <v>0.55082086422784204</v>
      </c>
      <c r="O786">
        <v>28.8322275703568</v>
      </c>
      <c r="P786">
        <v>22.015873015873002</v>
      </c>
      <c r="Q786">
        <v>-9.5455551543476999E-2</v>
      </c>
    </row>
    <row r="787" spans="1:17" hidden="1" x14ac:dyDescent="0.3">
      <c r="A787" t="s">
        <v>1717</v>
      </c>
      <c r="B787" t="s">
        <v>1718</v>
      </c>
      <c r="C787" t="s">
        <v>3160</v>
      </c>
      <c r="D787" t="s">
        <v>154</v>
      </c>
      <c r="E787">
        <v>4952.1774999999998</v>
      </c>
      <c r="F787">
        <v>273.39999999999998</v>
      </c>
      <c r="G787">
        <v>4636.7181585139697</v>
      </c>
      <c r="H787">
        <v>23.476348996027301</v>
      </c>
      <c r="I787">
        <v>523.708106034004</v>
      </c>
      <c r="J787">
        <v>-18.7299170679239</v>
      </c>
      <c r="K787">
        <v>220.69728079746599</v>
      </c>
      <c r="L787">
        <v>107.285290682409</v>
      </c>
      <c r="M787">
        <v>42.674529787651501</v>
      </c>
      <c r="N787">
        <v>1.2011861873057901</v>
      </c>
      <c r="O787">
        <v>30.212143379663502</v>
      </c>
      <c r="P787">
        <v>4782.1428571428496</v>
      </c>
      <c r="Q787">
        <v>0.254186285026609</v>
      </c>
    </row>
    <row r="788" spans="1:17" hidden="1" x14ac:dyDescent="0.3">
      <c r="A788" t="s">
        <v>1719</v>
      </c>
      <c r="B788" t="s">
        <v>1720</v>
      </c>
      <c r="C788" t="s">
        <v>3160</v>
      </c>
      <c r="D788" t="s">
        <v>448</v>
      </c>
      <c r="E788">
        <v>4878.7077399999998</v>
      </c>
      <c r="F788">
        <v>111.25</v>
      </c>
      <c r="G788">
        <v>50.520000938485801</v>
      </c>
      <c r="H788">
        <v>6.3264127777956096</v>
      </c>
      <c r="I788">
        <v>1.7556016940196699</v>
      </c>
      <c r="J788">
        <v>-2.5342224954272599</v>
      </c>
      <c r="K788">
        <v>103.685582859452</v>
      </c>
      <c r="L788">
        <v>90.392210898745006</v>
      </c>
      <c r="M788">
        <v>48.934921152151297</v>
      </c>
      <c r="N788">
        <v>0.72605621619698202</v>
      </c>
      <c r="O788">
        <v>6.2471910112359597</v>
      </c>
      <c r="P788">
        <v>98.483496877787701</v>
      </c>
      <c r="Q788">
        <v>0.13871602228049501</v>
      </c>
    </row>
    <row r="789" spans="1:17" x14ac:dyDescent="0.3">
      <c r="A789" t="s">
        <v>1721</v>
      </c>
      <c r="B789" t="s">
        <v>1722</v>
      </c>
      <c r="C789" t="s">
        <v>3155</v>
      </c>
      <c r="D789" t="s">
        <v>455</v>
      </c>
      <c r="E789">
        <v>4871.6510360100001</v>
      </c>
      <c r="F789">
        <v>290.64999999999998</v>
      </c>
      <c r="G789">
        <v>-59.1379614862024</v>
      </c>
      <c r="H789">
        <v>-3.6514388279629602</v>
      </c>
      <c r="I789">
        <v>-36.557714475447497</v>
      </c>
      <c r="J789">
        <v>-2.08097167399431</v>
      </c>
      <c r="K789">
        <v>309.24093655855398</v>
      </c>
      <c r="L789">
        <v>345.88838069591901</v>
      </c>
      <c r="M789">
        <v>30.480836369093399</v>
      </c>
      <c r="N789">
        <v>0.363039917194386</v>
      </c>
      <c r="O789">
        <v>86.616205057629401</v>
      </c>
      <c r="P789">
        <v>10.6605749095754</v>
      </c>
      <c r="Q789">
        <v>-0.10722116387118701</v>
      </c>
    </row>
    <row r="790" spans="1:17" x14ac:dyDescent="0.3">
      <c r="A790" t="s">
        <v>1723</v>
      </c>
      <c r="B790" t="s">
        <v>1724</v>
      </c>
      <c r="C790" t="s">
        <v>3149</v>
      </c>
      <c r="D790" t="s">
        <v>51</v>
      </c>
      <c r="E790">
        <v>4867.2817988300003</v>
      </c>
      <c r="F790">
        <v>193.43</v>
      </c>
      <c r="G790">
        <v>53.2526992274679</v>
      </c>
      <c r="H790">
        <v>12.119751500667199</v>
      </c>
      <c r="I790">
        <v>49.1431991930978</v>
      </c>
      <c r="J790">
        <v>1.4340897101301799</v>
      </c>
      <c r="K790">
        <v>180.14970893351301</v>
      </c>
      <c r="L790">
        <v>144.397027072703</v>
      </c>
      <c r="M790">
        <v>47.850719728147901</v>
      </c>
      <c r="N790">
        <v>0.30911743248729301</v>
      </c>
      <c r="O790">
        <v>24.437781109445201</v>
      </c>
      <c r="P790">
        <v>113.26350606394701</v>
      </c>
      <c r="Q790">
        <v>9.5840017560000004E-3</v>
      </c>
    </row>
    <row r="791" spans="1:17" hidden="1" x14ac:dyDescent="0.3">
      <c r="A791" t="s">
        <v>1725</v>
      </c>
      <c r="B791" t="s">
        <v>1726</v>
      </c>
      <c r="C791" t="s">
        <v>3160</v>
      </c>
      <c r="D791" t="s">
        <v>395</v>
      </c>
      <c r="E791">
        <v>4867.1228633000001</v>
      </c>
      <c r="F791">
        <v>11345.5</v>
      </c>
      <c r="G791">
        <v>7.1944496770726101E-3</v>
      </c>
      <c r="H791">
        <v>-13.0791393280325</v>
      </c>
      <c r="I791">
        <v>6.4037679334126896</v>
      </c>
      <c r="J791">
        <v>-0.76210476021675999</v>
      </c>
      <c r="K791">
        <v>11835.167203406199</v>
      </c>
      <c r="L791">
        <v>10843.606164934299</v>
      </c>
      <c r="M791">
        <v>47.730013951093099</v>
      </c>
      <c r="N791">
        <v>0.28670280755191202</v>
      </c>
      <c r="O791">
        <v>25.904543651668</v>
      </c>
      <c r="P791">
        <v>36.155530887162101</v>
      </c>
      <c r="Q791">
        <v>-1.49035315075E-2</v>
      </c>
    </row>
    <row r="792" spans="1:17" x14ac:dyDescent="0.3">
      <c r="A792" t="s">
        <v>1727</v>
      </c>
      <c r="B792" t="s">
        <v>1728</v>
      </c>
      <c r="C792" t="s">
        <v>3159</v>
      </c>
      <c r="D792" t="s">
        <v>448</v>
      </c>
      <c r="E792">
        <v>4855.5033401199998</v>
      </c>
      <c r="F792">
        <v>875.8</v>
      </c>
      <c r="G792">
        <v>-17.1868819163906</v>
      </c>
      <c r="H792">
        <v>-3.5070455867955199</v>
      </c>
      <c r="I792">
        <v>6.21084836158904</v>
      </c>
      <c r="J792">
        <v>2.8972441149088599</v>
      </c>
      <c r="K792">
        <v>879.02652357529803</v>
      </c>
      <c r="L792">
        <v>821.40969041698202</v>
      </c>
      <c r="M792">
        <v>52.880155076246801</v>
      </c>
      <c r="N792">
        <v>0.337465870975385</v>
      </c>
      <c r="O792">
        <v>11.064169901804</v>
      </c>
      <c r="P792">
        <v>33.313037521881398</v>
      </c>
      <c r="Q792">
        <v>-0.127688408774428</v>
      </c>
    </row>
    <row r="793" spans="1:17" x14ac:dyDescent="0.3">
      <c r="A793" t="s">
        <v>1729</v>
      </c>
      <c r="B793" t="s">
        <v>1730</v>
      </c>
      <c r="C793" t="s">
        <v>3155</v>
      </c>
      <c r="D793" t="s">
        <v>824</v>
      </c>
      <c r="E793">
        <v>4810.660543125</v>
      </c>
      <c r="F793">
        <v>388</v>
      </c>
      <c r="G793">
        <v>109.733489736433</v>
      </c>
      <c r="H793">
        <v>4.6463773531323499E-2</v>
      </c>
      <c r="I793">
        <v>37.8610961007981</v>
      </c>
      <c r="J793">
        <v>3.0952469319217299</v>
      </c>
      <c r="K793">
        <v>372.57128840045101</v>
      </c>
      <c r="L793">
        <v>307.59632757033302</v>
      </c>
      <c r="M793">
        <v>61.624371910347001</v>
      </c>
      <c r="N793">
        <v>0.38415110646296802</v>
      </c>
      <c r="O793">
        <v>6.1726804123711299</v>
      </c>
      <c r="P793">
        <v>160.665099093046</v>
      </c>
      <c r="Q793">
        <v>7.2679054447584004E-2</v>
      </c>
    </row>
    <row r="794" spans="1:17" hidden="1" x14ac:dyDescent="0.3">
      <c r="A794" t="s">
        <v>1731</v>
      </c>
      <c r="B794" t="s">
        <v>1732</v>
      </c>
      <c r="C794" t="s">
        <v>3160</v>
      </c>
      <c r="D794" t="s">
        <v>258</v>
      </c>
      <c r="E794">
        <v>4806.5824580999997</v>
      </c>
      <c r="F794">
        <v>379.5</v>
      </c>
      <c r="G794">
        <v>621.36154168591804</v>
      </c>
      <c r="H794">
        <v>7.4146937453144002</v>
      </c>
      <c r="I794">
        <v>215.29292785829199</v>
      </c>
      <c r="J794">
        <v>-4.4286259287057402E-3</v>
      </c>
      <c r="K794">
        <v>340.76279177717697</v>
      </c>
      <c r="L794">
        <v>210.14689915179099</v>
      </c>
      <c r="M794">
        <v>49.072148889191702</v>
      </c>
      <c r="N794">
        <v>0.60046237234878297</v>
      </c>
      <c r="O794">
        <v>16.969696969696901</v>
      </c>
      <c r="P794">
        <v>649.62962962962899</v>
      </c>
      <c r="Q794">
        <v>0.31392151482515002</v>
      </c>
    </row>
    <row r="795" spans="1:17" x14ac:dyDescent="0.3">
      <c r="A795" t="s">
        <v>1733</v>
      </c>
      <c r="B795" t="s">
        <v>1734</v>
      </c>
      <c r="C795" t="s">
        <v>3157</v>
      </c>
      <c r="D795" t="s">
        <v>120</v>
      </c>
      <c r="E795">
        <v>4804.9791347250002</v>
      </c>
      <c r="F795">
        <v>1049.8499999999999</v>
      </c>
      <c r="G795">
        <v>29.961045978954601</v>
      </c>
      <c r="H795">
        <v>6.8977282072721797</v>
      </c>
      <c r="I795">
        <v>43.233409197887603</v>
      </c>
      <c r="J795">
        <v>11.463289170179999</v>
      </c>
      <c r="K795">
        <v>930.50760513918999</v>
      </c>
      <c r="L795">
        <v>824.99417436898204</v>
      </c>
      <c r="M795">
        <v>67.312315729875095</v>
      </c>
      <c r="N795">
        <v>0.60436704137752495</v>
      </c>
      <c r="O795">
        <v>0.45244558746486602</v>
      </c>
      <c r="P795">
        <v>71.544117647058798</v>
      </c>
      <c r="Q795">
        <v>-1.8768124539471E-2</v>
      </c>
    </row>
    <row r="796" spans="1:17" x14ac:dyDescent="0.3">
      <c r="A796" t="s">
        <v>1735</v>
      </c>
      <c r="B796" t="s">
        <v>1736</v>
      </c>
      <c r="C796" t="s">
        <v>3147</v>
      </c>
      <c r="D796" t="s">
        <v>1010</v>
      </c>
      <c r="E796">
        <v>4785.9759423839996</v>
      </c>
      <c r="F796">
        <v>37.340000000000003</v>
      </c>
      <c r="G796">
        <v>13.5021436893001</v>
      </c>
      <c r="H796">
        <v>-1.73202490854903</v>
      </c>
      <c r="I796">
        <v>8.4366249354021701</v>
      </c>
      <c r="J796">
        <v>-3.9905606025276201</v>
      </c>
      <c r="K796">
        <v>39.621339045079097</v>
      </c>
      <c r="L796">
        <v>35.837153678798799</v>
      </c>
      <c r="M796">
        <v>30.608313344932998</v>
      </c>
      <c r="N796">
        <v>0.599007945608793</v>
      </c>
      <c r="O796">
        <v>23.460096411355099</v>
      </c>
      <c r="P796">
        <v>65.955555555555506</v>
      </c>
      <c r="Q796">
        <v>9.6474079304277996E-2</v>
      </c>
    </row>
    <row r="797" spans="1:17" hidden="1" x14ac:dyDescent="0.3">
      <c r="A797" t="s">
        <v>1737</v>
      </c>
      <c r="B797" t="s">
        <v>1738</v>
      </c>
      <c r="C797" t="s">
        <v>3160</v>
      </c>
      <c r="D797" t="s">
        <v>48</v>
      </c>
      <c r="E797">
        <v>4768.1527430550004</v>
      </c>
      <c r="F797">
        <v>864.9</v>
      </c>
      <c r="G797">
        <v>156.94129987438799</v>
      </c>
      <c r="H797">
        <v>13.214950446193299</v>
      </c>
      <c r="I797">
        <v>89.061565225220903</v>
      </c>
      <c r="J797">
        <v>12.2448166633494</v>
      </c>
      <c r="K797">
        <v>786.22587480826201</v>
      </c>
      <c r="L797">
        <v>622.42608097126799</v>
      </c>
      <c r="M797">
        <v>75.783994076555402</v>
      </c>
      <c r="N797">
        <v>0.51477382582686904</v>
      </c>
      <c r="O797">
        <v>8.1049832350560802</v>
      </c>
      <c r="P797">
        <v>212.181916621548</v>
      </c>
    </row>
    <row r="798" spans="1:17" hidden="1" x14ac:dyDescent="0.3">
      <c r="A798" t="s">
        <v>1739</v>
      </c>
      <c r="B798" t="s">
        <v>1740</v>
      </c>
      <c r="C798" t="s">
        <v>3160</v>
      </c>
      <c r="D798" t="s">
        <v>51</v>
      </c>
      <c r="E798">
        <v>4725.0047464769996</v>
      </c>
      <c r="F798">
        <v>85.56</v>
      </c>
      <c r="G798">
        <v>113.98903507506699</v>
      </c>
      <c r="H798">
        <v>-0.94052769185497498</v>
      </c>
      <c r="I798">
        <v>70.610880841051298</v>
      </c>
      <c r="J798">
        <v>-1.9470677345262</v>
      </c>
      <c r="K798">
        <v>81.277527579690897</v>
      </c>
      <c r="L798">
        <v>62.010848777153299</v>
      </c>
      <c r="M798">
        <v>46.694343825763497</v>
      </c>
      <c r="N798">
        <v>0.70187350588198705</v>
      </c>
      <c r="O798">
        <v>17.928938756428199</v>
      </c>
      <c r="P798">
        <v>173.35463258785899</v>
      </c>
      <c r="Q798">
        <v>5.43346926221E-2</v>
      </c>
    </row>
    <row r="799" spans="1:17" hidden="1" x14ac:dyDescent="0.3">
      <c r="A799" t="s">
        <v>1741</v>
      </c>
      <c r="B799" t="s">
        <v>1742</v>
      </c>
      <c r="C799" t="s">
        <v>3160</v>
      </c>
      <c r="D799" t="s">
        <v>313</v>
      </c>
      <c r="E799">
        <v>4719.1777927200001</v>
      </c>
      <c r="F799">
        <v>2654.5</v>
      </c>
      <c r="G799">
        <v>5995.6538014418302</v>
      </c>
      <c r="H799">
        <v>44.9543794265606</v>
      </c>
      <c r="I799">
        <v>429.18301820815799</v>
      </c>
      <c r="J799">
        <v>-13.7058946867178</v>
      </c>
      <c r="K799">
        <v>1954.6960320271801</v>
      </c>
      <c r="L799">
        <v>1003.10949194308</v>
      </c>
      <c r="M799">
        <v>42.809487120753701</v>
      </c>
      <c r="N799">
        <v>0.74829627216505001</v>
      </c>
      <c r="O799">
        <v>19.382181201732799</v>
      </c>
      <c r="P799">
        <v>6022.0018450184498</v>
      </c>
    </row>
    <row r="800" spans="1:17" x14ac:dyDescent="0.3">
      <c r="A800" t="s">
        <v>1743</v>
      </c>
      <c r="B800" t="s">
        <v>1744</v>
      </c>
      <c r="C800" t="s">
        <v>3145</v>
      </c>
      <c r="D800" t="s">
        <v>412</v>
      </c>
      <c r="E800">
        <v>4707.6627135700001</v>
      </c>
      <c r="F800">
        <v>43.23</v>
      </c>
      <c r="G800">
        <v>-47.3891394670284</v>
      </c>
      <c r="H800">
        <v>-8.8026379937606603</v>
      </c>
      <c r="I800">
        <v>-30.729759383055601</v>
      </c>
      <c r="J800">
        <v>-4.6440673098351102</v>
      </c>
      <c r="K800">
        <v>46.910379173039999</v>
      </c>
      <c r="L800">
        <v>50.0870009107866</v>
      </c>
      <c r="M800">
        <v>17.584776242286601</v>
      </c>
      <c r="N800">
        <v>0.86621765761835801</v>
      </c>
      <c r="O800">
        <v>57.992135091371701</v>
      </c>
      <c r="P800">
        <v>2.4893314366998398</v>
      </c>
    </row>
    <row r="801" spans="1:17" hidden="1" x14ac:dyDescent="0.3">
      <c r="A801" t="s">
        <v>1745</v>
      </c>
      <c r="B801" t="s">
        <v>1746</v>
      </c>
      <c r="C801" t="s">
        <v>3160</v>
      </c>
      <c r="D801" t="s">
        <v>1747</v>
      </c>
      <c r="E801">
        <v>4703.4411046080004</v>
      </c>
      <c r="F801">
        <v>158.12</v>
      </c>
      <c r="G801">
        <v>38.618049276799297</v>
      </c>
      <c r="H801">
        <v>12.584340896188801</v>
      </c>
      <c r="I801">
        <v>43.715344105150798</v>
      </c>
      <c r="J801">
        <v>7.2011317231973901</v>
      </c>
      <c r="K801">
        <v>143.357714351971</v>
      </c>
      <c r="L801">
        <v>124.95476086762</v>
      </c>
      <c r="M801">
        <v>64.710320442329206</v>
      </c>
      <c r="N801">
        <v>1.31563593901062</v>
      </c>
      <c r="O801">
        <v>4.2815583101441801</v>
      </c>
      <c r="P801">
        <v>90.735826296742999</v>
      </c>
      <c r="Q801">
        <v>6.5596211903377999E-2</v>
      </c>
    </row>
    <row r="802" spans="1:17" hidden="1" x14ac:dyDescent="0.3">
      <c r="A802" t="s">
        <v>1748</v>
      </c>
      <c r="B802" t="s">
        <v>1749</v>
      </c>
      <c r="C802" t="s">
        <v>3160</v>
      </c>
      <c r="D802" t="s">
        <v>111</v>
      </c>
      <c r="E802">
        <v>4700.6914419000004</v>
      </c>
      <c r="F802">
        <v>1319.35</v>
      </c>
      <c r="G802">
        <v>624.34896922565804</v>
      </c>
      <c r="H802">
        <v>22.8628468863227</v>
      </c>
      <c r="I802">
        <v>159.34549737225299</v>
      </c>
      <c r="J802">
        <v>-1.0803078837520199</v>
      </c>
      <c r="K802">
        <v>1191.39858544551</v>
      </c>
      <c r="L802">
        <v>770.268788427358</v>
      </c>
      <c r="M802">
        <v>47.043608988732899</v>
      </c>
      <c r="N802">
        <v>0.66658823746153995</v>
      </c>
      <c r="O802">
        <v>12.4796301208928</v>
      </c>
      <c r="P802">
        <v>650.69701280227503</v>
      </c>
      <c r="Q802">
        <v>0.18849196476513799</v>
      </c>
    </row>
    <row r="803" spans="1:17" hidden="1" x14ac:dyDescent="0.3">
      <c r="A803" t="s">
        <v>1750</v>
      </c>
      <c r="B803" t="s">
        <v>1751</v>
      </c>
      <c r="C803" t="s">
        <v>3160</v>
      </c>
      <c r="D803" t="s">
        <v>190</v>
      </c>
      <c r="E803">
        <v>4678.8998744699902</v>
      </c>
      <c r="F803">
        <v>604.15</v>
      </c>
      <c r="G803">
        <v>9.87518077512998</v>
      </c>
      <c r="H803">
        <v>2.4909713717500499</v>
      </c>
      <c r="I803">
        <v>-3.3978974914547502</v>
      </c>
      <c r="J803">
        <v>1.5857098536479199</v>
      </c>
      <c r="K803">
        <v>609.221694898328</v>
      </c>
      <c r="L803">
        <v>571.04802137359104</v>
      </c>
      <c r="M803">
        <v>50.621865023793902</v>
      </c>
      <c r="N803">
        <v>0.60165293469800896</v>
      </c>
      <c r="O803">
        <v>16.361830671190901</v>
      </c>
      <c r="P803">
        <v>50.566978193146397</v>
      </c>
      <c r="Q803">
        <v>0.16142657230333399</v>
      </c>
    </row>
    <row r="804" spans="1:17" hidden="1" x14ac:dyDescent="0.3">
      <c r="A804" t="s">
        <v>1752</v>
      </c>
      <c r="B804" t="s">
        <v>1753</v>
      </c>
      <c r="C804" t="s">
        <v>3160</v>
      </c>
      <c r="D804" t="s">
        <v>1343</v>
      </c>
      <c r="E804">
        <v>4678.2211205100002</v>
      </c>
      <c r="F804">
        <v>642.45000000000005</v>
      </c>
      <c r="G804">
        <v>15.520124691020801</v>
      </c>
      <c r="H804">
        <v>-11.4418260108735</v>
      </c>
      <c r="I804">
        <v>34.712363572774699</v>
      </c>
      <c r="J804">
        <v>-6.8695352029917496</v>
      </c>
      <c r="K804">
        <v>686.11636299957104</v>
      </c>
      <c r="L804">
        <v>571.27757274854196</v>
      </c>
      <c r="M804">
        <v>24.6501480861277</v>
      </c>
      <c r="N804">
        <v>0.279136724968509</v>
      </c>
      <c r="O804">
        <v>33.831426570161</v>
      </c>
      <c r="P804">
        <v>71.319999999999993</v>
      </c>
      <c r="Q804">
        <v>5.2016699401549998E-3</v>
      </c>
    </row>
    <row r="805" spans="1:17" hidden="1" x14ac:dyDescent="0.3">
      <c r="A805" t="s">
        <v>1754</v>
      </c>
      <c r="B805" t="s">
        <v>1755</v>
      </c>
      <c r="C805" t="s">
        <v>3160</v>
      </c>
      <c r="D805" t="s">
        <v>1010</v>
      </c>
      <c r="E805">
        <v>4660.8183945000001</v>
      </c>
      <c r="F805">
        <v>3760.85</v>
      </c>
      <c r="G805">
        <v>16.403090393130601</v>
      </c>
      <c r="H805">
        <v>15.4720902251435</v>
      </c>
      <c r="I805">
        <v>33.373630371540699</v>
      </c>
      <c r="J805">
        <v>-4.0453203195080496</v>
      </c>
      <c r="K805">
        <v>3479.2228443668901</v>
      </c>
      <c r="L805">
        <v>3022.6196477971898</v>
      </c>
      <c r="M805">
        <v>48.785738376890997</v>
      </c>
      <c r="N805">
        <v>0.66871518396468399</v>
      </c>
      <c r="O805">
        <v>6.1728066793411003</v>
      </c>
      <c r="P805">
        <v>71.791065229307506</v>
      </c>
      <c r="Q805">
        <v>5.4341266174337002E-2</v>
      </c>
    </row>
    <row r="806" spans="1:17" hidden="1" x14ac:dyDescent="0.3">
      <c r="A806" t="s">
        <v>1756</v>
      </c>
      <c r="B806" t="s">
        <v>1757</v>
      </c>
      <c r="C806" t="s">
        <v>3160</v>
      </c>
      <c r="D806" t="s">
        <v>1758</v>
      </c>
      <c r="E806">
        <v>4653.6441500000001</v>
      </c>
      <c r="F806">
        <v>408.5</v>
      </c>
      <c r="G806">
        <v>-17.1458530902006</v>
      </c>
      <c r="H806">
        <v>-4.6113104170480304</v>
      </c>
      <c r="I806">
        <v>-28.058205333619899</v>
      </c>
      <c r="J806">
        <v>-3.2012601686304598</v>
      </c>
      <c r="K806">
        <v>422.895353860135</v>
      </c>
      <c r="L806">
        <v>412.54611302585198</v>
      </c>
      <c r="M806">
        <v>36.210574034723798</v>
      </c>
      <c r="N806">
        <v>1.14529066872713</v>
      </c>
      <c r="O806">
        <v>56.303549571603398</v>
      </c>
      <c r="P806">
        <v>14.860115281878199</v>
      </c>
      <c r="Q806">
        <v>0.29859950509697097</v>
      </c>
    </row>
    <row r="807" spans="1:17" hidden="1" x14ac:dyDescent="0.3">
      <c r="A807" t="s">
        <v>1759</v>
      </c>
      <c r="B807" t="s">
        <v>1760</v>
      </c>
      <c r="C807" t="s">
        <v>3160</v>
      </c>
      <c r="D807" t="s">
        <v>275</v>
      </c>
      <c r="E807">
        <v>4648.9482320400002</v>
      </c>
      <c r="F807">
        <v>881.9</v>
      </c>
      <c r="G807">
        <v>28.357683991139702</v>
      </c>
      <c r="H807">
        <v>4.6270992227713501</v>
      </c>
      <c r="I807">
        <v>30.032003737065601</v>
      </c>
      <c r="J807">
        <v>5.6544458071717001</v>
      </c>
      <c r="K807">
        <v>823.94465793571896</v>
      </c>
      <c r="L807">
        <v>718.86613465777305</v>
      </c>
      <c r="M807">
        <v>68.171730188679803</v>
      </c>
      <c r="N807">
        <v>0.27822909614589703</v>
      </c>
      <c r="O807">
        <v>5.6072117020070404</v>
      </c>
      <c r="P807">
        <v>74.013417521704795</v>
      </c>
      <c r="Q807">
        <v>-5.8111144884803997E-2</v>
      </c>
    </row>
    <row r="808" spans="1:17" x14ac:dyDescent="0.3">
      <c r="A808" t="s">
        <v>1761</v>
      </c>
      <c r="B808" t="s">
        <v>1762</v>
      </c>
      <c r="C808" t="s">
        <v>3151</v>
      </c>
      <c r="D808" t="s">
        <v>190</v>
      </c>
      <c r="E808">
        <v>4640.2733449349998</v>
      </c>
      <c r="F808">
        <v>119.06</v>
      </c>
      <c r="G808">
        <v>-26.465493241047</v>
      </c>
      <c r="H808">
        <v>-5.9924890820566903</v>
      </c>
      <c r="I808">
        <v>-21.900160727787199</v>
      </c>
      <c r="J808">
        <v>2.8991479485855098</v>
      </c>
      <c r="K808">
        <v>122.210888956327</v>
      </c>
      <c r="L808">
        <v>123.158393845916</v>
      </c>
      <c r="M808">
        <v>45.023317630262902</v>
      </c>
      <c r="N808">
        <v>0.99393438971778703</v>
      </c>
      <c r="O808">
        <v>25.701327061985499</v>
      </c>
      <c r="P808">
        <v>16.3263312164142</v>
      </c>
      <c r="Q808">
        <v>6.2804845453859996E-3</v>
      </c>
    </row>
    <row r="809" spans="1:17" x14ac:dyDescent="0.3">
      <c r="A809" t="s">
        <v>1763</v>
      </c>
      <c r="B809" t="s">
        <v>1764</v>
      </c>
      <c r="C809" t="s">
        <v>3145</v>
      </c>
      <c r="D809" t="s">
        <v>54</v>
      </c>
      <c r="E809">
        <v>4632.1108488399996</v>
      </c>
      <c r="F809">
        <v>50.72</v>
      </c>
      <c r="G809">
        <v>3.5367195475822699</v>
      </c>
      <c r="H809">
        <v>-15.395946520622299</v>
      </c>
      <c r="I809">
        <v>-48.093437639695701</v>
      </c>
      <c r="J809">
        <v>-1.31094970569819</v>
      </c>
      <c r="K809">
        <v>59.635160559612203</v>
      </c>
      <c r="L809">
        <v>61.091198434362497</v>
      </c>
      <c r="M809">
        <v>24.223852321115899</v>
      </c>
      <c r="N809">
        <v>1.02541870894355</v>
      </c>
      <c r="O809">
        <v>96.431388012618299</v>
      </c>
      <c r="P809">
        <v>43.988644428672799</v>
      </c>
      <c r="Q809">
        <v>8.0649246594989999E-3</v>
      </c>
    </row>
    <row r="810" spans="1:17" x14ac:dyDescent="0.3">
      <c r="A810" t="s">
        <v>1765</v>
      </c>
      <c r="B810" t="s">
        <v>1766</v>
      </c>
      <c r="C810" t="s">
        <v>3148</v>
      </c>
      <c r="D810" t="s">
        <v>48</v>
      </c>
      <c r="E810">
        <v>4632.1001295400001</v>
      </c>
      <c r="F810">
        <v>666.6</v>
      </c>
      <c r="G810">
        <v>-20.5217219382621</v>
      </c>
      <c r="H810">
        <v>-2.2884246359018601</v>
      </c>
      <c r="I810">
        <v>-0.25961691286104999</v>
      </c>
      <c r="J810">
        <v>3.8448580379600199</v>
      </c>
      <c r="K810">
        <v>669.59897263837104</v>
      </c>
      <c r="L810">
        <v>629.25093435982501</v>
      </c>
      <c r="M810">
        <v>57.0637093594151</v>
      </c>
      <c r="N810">
        <v>0.57315391666056004</v>
      </c>
      <c r="O810">
        <v>51.372637263726297</v>
      </c>
      <c r="P810">
        <v>56.203866432337399</v>
      </c>
      <c r="Q810">
        <v>0.14433300054695</v>
      </c>
    </row>
    <row r="811" spans="1:17" hidden="1" x14ac:dyDescent="0.3">
      <c r="A811" t="s">
        <v>1767</v>
      </c>
      <c r="B811" t="s">
        <v>1768</v>
      </c>
      <c r="C811" t="s">
        <v>3160</v>
      </c>
      <c r="D811" t="s">
        <v>51</v>
      </c>
      <c r="E811">
        <v>4626.8721413249996</v>
      </c>
      <c r="F811">
        <v>2796.1</v>
      </c>
      <c r="G811">
        <v>72.492804097966498</v>
      </c>
      <c r="H811">
        <v>27.513519532062599</v>
      </c>
      <c r="I811">
        <v>72.012512642537402</v>
      </c>
      <c r="J811">
        <v>1.83132686860216</v>
      </c>
      <c r="K811">
        <v>2358.79729517129</v>
      </c>
      <c r="L811">
        <v>1840.7065884700501</v>
      </c>
      <c r="M811">
        <v>67.626920861047694</v>
      </c>
      <c r="N811">
        <v>1.1090415640054001</v>
      </c>
      <c r="O811">
        <v>6.3964092843603604</v>
      </c>
      <c r="P811">
        <v>116.41640866873</v>
      </c>
      <c r="Q811">
        <v>0.169017667870831</v>
      </c>
    </row>
    <row r="812" spans="1:17" x14ac:dyDescent="0.3">
      <c r="A812" t="s">
        <v>1769</v>
      </c>
      <c r="B812" t="s">
        <v>1770</v>
      </c>
      <c r="C812" t="s">
        <v>3147</v>
      </c>
      <c r="D812" t="s">
        <v>1771</v>
      </c>
      <c r="E812">
        <v>4593.9100026599999</v>
      </c>
      <c r="F812">
        <v>911.5</v>
      </c>
      <c r="G812">
        <v>14.3046838363907</v>
      </c>
      <c r="H812">
        <v>-15.0558910046266</v>
      </c>
      <c r="I812">
        <v>20.061711941691499</v>
      </c>
      <c r="J812">
        <v>-1.92244224532897</v>
      </c>
      <c r="K812">
        <v>1000.0937700260801</v>
      </c>
      <c r="L812">
        <v>887.75392299280202</v>
      </c>
      <c r="M812">
        <v>33.680483756261097</v>
      </c>
      <c r="N812">
        <v>0.50572063671029599</v>
      </c>
      <c r="O812">
        <v>31.760833790455202</v>
      </c>
      <c r="P812">
        <v>56.8306951135581</v>
      </c>
      <c r="Q812">
        <v>5.4673637738216999E-2</v>
      </c>
    </row>
    <row r="813" spans="1:17" hidden="1" x14ac:dyDescent="0.3">
      <c r="A813" t="s">
        <v>1772</v>
      </c>
      <c r="B813" t="s">
        <v>1773</v>
      </c>
      <c r="C813" t="s">
        <v>3160</v>
      </c>
      <c r="D813" t="s">
        <v>117</v>
      </c>
      <c r="E813">
        <v>4589.9086993880001</v>
      </c>
      <c r="F813">
        <v>46.14</v>
      </c>
      <c r="G813">
        <v>-2.8139070304327398</v>
      </c>
      <c r="H813">
        <v>-3.49159866812278</v>
      </c>
      <c r="I813">
        <v>-23.314969081995699</v>
      </c>
      <c r="J813">
        <v>-0.66735536419588903</v>
      </c>
      <c r="K813">
        <v>48.408669119519999</v>
      </c>
      <c r="L813">
        <v>47.0229496287646</v>
      </c>
      <c r="M813">
        <v>40.431847192610199</v>
      </c>
      <c r="N813">
        <v>0.49287345262017701</v>
      </c>
      <c r="O813">
        <v>41.742522756827</v>
      </c>
      <c r="P813">
        <v>44.413145539906097</v>
      </c>
      <c r="Q813">
        <v>5.9250485193621E-2</v>
      </c>
    </row>
    <row r="814" spans="1:17" x14ac:dyDescent="0.3">
      <c r="A814" t="s">
        <v>1774</v>
      </c>
      <c r="B814" t="s">
        <v>1775</v>
      </c>
      <c r="C814" t="s">
        <v>3149</v>
      </c>
      <c r="D814" t="s">
        <v>51</v>
      </c>
      <c r="E814">
        <v>4572.17065</v>
      </c>
      <c r="F814">
        <v>499.85</v>
      </c>
      <c r="G814">
        <v>-36.122411807664399</v>
      </c>
      <c r="H814">
        <v>-3.7470619225519299</v>
      </c>
      <c r="I814">
        <v>-11.470962782700999</v>
      </c>
      <c r="J814">
        <v>-1.6880988890992099</v>
      </c>
      <c r="K814">
        <v>522.68828336853198</v>
      </c>
      <c r="L814">
        <v>513.61986811357895</v>
      </c>
      <c r="M814">
        <v>25.5843702325671</v>
      </c>
      <c r="N814">
        <v>0.39684622992278001</v>
      </c>
      <c r="O814">
        <v>27.03811143343</v>
      </c>
      <c r="P814">
        <v>15.961025403085401</v>
      </c>
      <c r="Q814">
        <v>-4.2799786197835997E-2</v>
      </c>
    </row>
    <row r="815" spans="1:17" hidden="1" x14ac:dyDescent="0.3">
      <c r="A815" t="s">
        <v>1776</v>
      </c>
      <c r="B815" t="s">
        <v>1777</v>
      </c>
      <c r="C815" t="s">
        <v>3160</v>
      </c>
      <c r="D815" t="s">
        <v>258</v>
      </c>
      <c r="E815">
        <v>4565.9177359199903</v>
      </c>
      <c r="F815">
        <v>1288.8499999999999</v>
      </c>
      <c r="G815">
        <v>62.868722187164302</v>
      </c>
      <c r="H815">
        <v>2.7431987924811101</v>
      </c>
      <c r="I815">
        <v>46.0444769245834</v>
      </c>
      <c r="J815">
        <v>-8.9568798018745905</v>
      </c>
      <c r="K815">
        <v>1284.56819804981</v>
      </c>
      <c r="L815">
        <v>1031.4615488552699</v>
      </c>
      <c r="M815">
        <v>38.666730212125202</v>
      </c>
      <c r="N815">
        <v>0.760718464465304</v>
      </c>
      <c r="O815">
        <v>13.0930674632424</v>
      </c>
      <c r="P815">
        <v>106.878009630818</v>
      </c>
      <c r="Q815">
        <v>0.22755097373904801</v>
      </c>
    </row>
    <row r="816" spans="1:17" x14ac:dyDescent="0.3">
      <c r="A816" t="s">
        <v>1778</v>
      </c>
      <c r="B816" t="s">
        <v>1779</v>
      </c>
      <c r="C816" t="s">
        <v>3148</v>
      </c>
      <c r="D816" t="s">
        <v>48</v>
      </c>
      <c r="E816">
        <v>4561.1426050500004</v>
      </c>
      <c r="F816">
        <v>55.26</v>
      </c>
      <c r="G816">
        <v>-15.717412945986799</v>
      </c>
      <c r="H816">
        <v>-4.4869380954834002</v>
      </c>
      <c r="I816">
        <v>-19.174235417683501</v>
      </c>
      <c r="J816">
        <v>2.8893006936455898</v>
      </c>
      <c r="K816">
        <v>57.009037501457001</v>
      </c>
      <c r="L816">
        <v>57.348868702940301</v>
      </c>
      <c r="M816">
        <v>57.370444457791699</v>
      </c>
      <c r="N816">
        <v>0.63441987401295097</v>
      </c>
      <c r="O816">
        <v>42.960550126673901</v>
      </c>
      <c r="P816">
        <v>31.414982164090301</v>
      </c>
      <c r="Q816">
        <v>9.4996091560501997E-2</v>
      </c>
    </row>
    <row r="817" spans="1:17" hidden="1" x14ac:dyDescent="0.3">
      <c r="A817" t="s">
        <v>1780</v>
      </c>
      <c r="B817" t="s">
        <v>1781</v>
      </c>
      <c r="C817" t="s">
        <v>3160</v>
      </c>
      <c r="D817" t="s">
        <v>395</v>
      </c>
      <c r="E817">
        <v>4555.5646177999997</v>
      </c>
      <c r="F817">
        <v>361.8</v>
      </c>
      <c r="G817">
        <v>100.421833260638</v>
      </c>
      <c r="H817">
        <v>-1.4045229225104601</v>
      </c>
      <c r="I817">
        <v>72.363587074023002</v>
      </c>
      <c r="J817">
        <v>5.3862499366641199</v>
      </c>
      <c r="K817">
        <v>354.78497588970799</v>
      </c>
      <c r="L817">
        <v>271.34599686943398</v>
      </c>
      <c r="M817">
        <v>59.183679814929803</v>
      </c>
      <c r="N817">
        <v>0.21159213875171301</v>
      </c>
      <c r="O817">
        <v>23.742399115533399</v>
      </c>
      <c r="P817">
        <v>162.75463887577601</v>
      </c>
      <c r="Q817">
        <v>0.17129802962431601</v>
      </c>
    </row>
    <row r="818" spans="1:17" hidden="1" x14ac:dyDescent="0.3">
      <c r="A818" t="s">
        <v>1782</v>
      </c>
      <c r="B818" t="s">
        <v>1783</v>
      </c>
      <c r="C818" t="s">
        <v>3160</v>
      </c>
      <c r="D818" t="s">
        <v>455</v>
      </c>
      <c r="E818">
        <v>4545.8147101249997</v>
      </c>
      <c r="F818">
        <v>989.65</v>
      </c>
      <c r="G818">
        <v>24.363903427113499</v>
      </c>
      <c r="H818">
        <v>5.9402375072292202</v>
      </c>
      <c r="I818">
        <v>59.268567876241498</v>
      </c>
      <c r="J818">
        <v>3.27352834715477</v>
      </c>
      <c r="K818">
        <v>929.68087220808502</v>
      </c>
      <c r="L818">
        <v>763.60490935854</v>
      </c>
      <c r="M818">
        <v>64.423680263514299</v>
      </c>
      <c r="N818">
        <v>0.78921890868065703</v>
      </c>
      <c r="O818">
        <v>10.6451775880361</v>
      </c>
      <c r="P818">
        <v>89.588122605363907</v>
      </c>
      <c r="Q818">
        <v>0.17736938652870601</v>
      </c>
    </row>
    <row r="819" spans="1:17" hidden="1" x14ac:dyDescent="0.3">
      <c r="A819" t="s">
        <v>1784</v>
      </c>
      <c r="B819" t="s">
        <v>1785</v>
      </c>
      <c r="C819" t="s">
        <v>3160</v>
      </c>
      <c r="D819" t="s">
        <v>1615</v>
      </c>
      <c r="E819">
        <v>4544.5332845250005</v>
      </c>
      <c r="F819">
        <v>8590.4500000000007</v>
      </c>
      <c r="G819">
        <v>-8.7592406199409893</v>
      </c>
      <c r="H819">
        <v>-1.37142277659859</v>
      </c>
      <c r="I819">
        <v>22.2053717917276</v>
      </c>
      <c r="J819">
        <v>-1.8782955233733301</v>
      </c>
      <c r="K819">
        <v>8607.8758112794603</v>
      </c>
      <c r="L819">
        <v>7815.3039815820302</v>
      </c>
      <c r="M819">
        <v>35.4060118784558</v>
      </c>
      <c r="N819">
        <v>1.6663913360287601</v>
      </c>
      <c r="O819">
        <v>5.9199459865315296</v>
      </c>
      <c r="P819">
        <v>47.855009853615698</v>
      </c>
      <c r="Q819">
        <v>1.0168041026232E-2</v>
      </c>
    </row>
    <row r="820" spans="1:17" x14ac:dyDescent="0.3">
      <c r="A820" t="s">
        <v>1786</v>
      </c>
      <c r="B820" t="s">
        <v>1787</v>
      </c>
      <c r="C820" t="s">
        <v>3149</v>
      </c>
      <c r="D820" t="s">
        <v>51</v>
      </c>
      <c r="E820">
        <v>4543.0161337500003</v>
      </c>
      <c r="F820">
        <v>378.95</v>
      </c>
      <c r="G820">
        <v>5.0265447402485304</v>
      </c>
      <c r="H820">
        <v>-5.80161923020637</v>
      </c>
      <c r="I820">
        <v>12.071737227119099</v>
      </c>
      <c r="J820">
        <v>8.4121272173787194</v>
      </c>
      <c r="K820">
        <v>356.24613779745903</v>
      </c>
      <c r="L820">
        <v>326.71139277382798</v>
      </c>
      <c r="M820">
        <v>58.352846310533103</v>
      </c>
      <c r="N820">
        <v>0.749872834998074</v>
      </c>
      <c r="O820">
        <v>8.4311914500593694</v>
      </c>
      <c r="P820">
        <v>51.5193922431027</v>
      </c>
      <c r="Q820">
        <v>-3.5380271958532002E-2</v>
      </c>
    </row>
    <row r="821" spans="1:17" hidden="1" x14ac:dyDescent="0.3">
      <c r="A821" t="s">
        <v>1788</v>
      </c>
      <c r="B821" t="s">
        <v>1789</v>
      </c>
      <c r="C821" t="s">
        <v>3160</v>
      </c>
      <c r="D821" t="s">
        <v>43</v>
      </c>
      <c r="E821">
        <v>4538.3341118799999</v>
      </c>
      <c r="F821">
        <v>640.65</v>
      </c>
      <c r="G821">
        <v>11.693326817694</v>
      </c>
      <c r="H821">
        <v>-3.6875549842018498</v>
      </c>
      <c r="I821">
        <v>17.1397952212183</v>
      </c>
      <c r="J821">
        <v>-1.8684748423811599</v>
      </c>
      <c r="K821">
        <v>630.32626498679201</v>
      </c>
      <c r="M821">
        <v>43.301010642837298</v>
      </c>
      <c r="N821">
        <v>0.37401144916206303</v>
      </c>
      <c r="O821">
        <v>11.784905954889499</v>
      </c>
      <c r="P821">
        <v>48.798049007083897</v>
      </c>
    </row>
    <row r="822" spans="1:17" x14ac:dyDescent="0.3">
      <c r="A822" t="s">
        <v>1790</v>
      </c>
      <c r="B822" t="s">
        <v>1791</v>
      </c>
      <c r="C822" t="s">
        <v>3159</v>
      </c>
      <c r="D822" t="s">
        <v>448</v>
      </c>
      <c r="E822">
        <v>4536.7542549899999</v>
      </c>
      <c r="F822">
        <v>396.6</v>
      </c>
      <c r="G822">
        <v>1.79412120528882</v>
      </c>
      <c r="H822">
        <v>-1.5746227000519299</v>
      </c>
      <c r="I822">
        <v>-6.4243378942986604</v>
      </c>
      <c r="J822">
        <v>-0.55844376894028702</v>
      </c>
      <c r="K822">
        <v>390.37827676886002</v>
      </c>
      <c r="L822">
        <v>369.313849289524</v>
      </c>
      <c r="M822">
        <v>46.512640219904199</v>
      </c>
      <c r="N822">
        <v>0.70656168824166998</v>
      </c>
      <c r="O822">
        <v>15.6959152798789</v>
      </c>
      <c r="P822">
        <v>40.863079381992499</v>
      </c>
      <c r="Q822">
        <v>0.129291329354148</v>
      </c>
    </row>
    <row r="823" spans="1:17" x14ac:dyDescent="0.3">
      <c r="A823" t="s">
        <v>1792</v>
      </c>
      <c r="B823" t="s">
        <v>1793</v>
      </c>
      <c r="C823" t="s">
        <v>3154</v>
      </c>
      <c r="D823" t="s">
        <v>258</v>
      </c>
      <c r="E823">
        <v>4525.3472390249999</v>
      </c>
      <c r="F823">
        <v>507.95</v>
      </c>
      <c r="G823">
        <v>-1.4371865742812999</v>
      </c>
      <c r="H823">
        <v>-3.8790586865791301</v>
      </c>
      <c r="I823">
        <v>8.6412670249264991</v>
      </c>
      <c r="J823">
        <v>0.65312479506985799</v>
      </c>
      <c r="K823">
        <v>512.99762638733898</v>
      </c>
      <c r="L823">
        <v>483.919512448452</v>
      </c>
      <c r="M823">
        <v>43.854640060090802</v>
      </c>
      <c r="N823">
        <v>0.41135800557311802</v>
      </c>
      <c r="O823">
        <v>20.848508711487298</v>
      </c>
      <c r="P823">
        <v>41.058039433490599</v>
      </c>
      <c r="Q823">
        <v>-4.4720279452044001E-2</v>
      </c>
    </row>
    <row r="824" spans="1:17" x14ac:dyDescent="0.3">
      <c r="A824" t="s">
        <v>1794</v>
      </c>
      <c r="B824" t="s">
        <v>1795</v>
      </c>
      <c r="C824" t="s">
        <v>3155</v>
      </c>
      <c r="D824" t="s">
        <v>48</v>
      </c>
      <c r="E824">
        <v>4513.1836377</v>
      </c>
      <c r="F824">
        <v>2360.4499999999998</v>
      </c>
      <c r="G824">
        <v>9.9405328834419802</v>
      </c>
      <c r="H824">
        <v>28.869989743465599</v>
      </c>
      <c r="I824">
        <v>31.287515467534799</v>
      </c>
      <c r="J824">
        <v>15.758092500336501</v>
      </c>
      <c r="K824">
        <v>2107.2501895072601</v>
      </c>
      <c r="L824">
        <v>1849.7026715539</v>
      </c>
      <c r="M824">
        <v>85.324925615834999</v>
      </c>
      <c r="N824">
        <v>1.82684473264988</v>
      </c>
      <c r="O824">
        <v>15.8677370840305</v>
      </c>
      <c r="P824">
        <v>66.934229137199395</v>
      </c>
      <c r="Q824">
        <v>0.11061594274506199</v>
      </c>
    </row>
    <row r="825" spans="1:17" hidden="1" x14ac:dyDescent="0.3">
      <c r="A825" t="s">
        <v>1796</v>
      </c>
      <c r="B825" t="s">
        <v>1797</v>
      </c>
      <c r="C825" t="s">
        <v>3160</v>
      </c>
      <c r="D825" t="s">
        <v>117</v>
      </c>
      <c r="E825">
        <v>4505.9418158999997</v>
      </c>
      <c r="F825">
        <v>430.5</v>
      </c>
      <c r="G825">
        <v>-17.977999523754001</v>
      </c>
      <c r="K825">
        <v>425.76520424318301</v>
      </c>
      <c r="L825">
        <v>384.46648021701702</v>
      </c>
      <c r="M825">
        <v>38.331602171758398</v>
      </c>
      <c r="N825">
        <v>1</v>
      </c>
      <c r="O825">
        <v>7.2938443670151001</v>
      </c>
      <c r="P825">
        <v>18.939079983423099</v>
      </c>
      <c r="Q825">
        <v>9.3594908740256E-2</v>
      </c>
    </row>
    <row r="826" spans="1:17" x14ac:dyDescent="0.3">
      <c r="A826" t="s">
        <v>1798</v>
      </c>
      <c r="B826" t="s">
        <v>1799</v>
      </c>
      <c r="C826" t="s">
        <v>3149</v>
      </c>
      <c r="D826" t="s">
        <v>51</v>
      </c>
      <c r="E826">
        <v>4478.0629920000001</v>
      </c>
      <c r="F826">
        <v>555.1</v>
      </c>
      <c r="G826">
        <v>101.94724739603301</v>
      </c>
      <c r="H826">
        <v>-10.322004700166399</v>
      </c>
      <c r="I826">
        <v>38.382878158501597</v>
      </c>
      <c r="J826">
        <v>-5.15748290330027</v>
      </c>
      <c r="K826">
        <v>550.277192236671</v>
      </c>
      <c r="L826">
        <v>436.71398206485702</v>
      </c>
      <c r="M826">
        <v>41.520616125692001</v>
      </c>
      <c r="N826">
        <v>0.35243404197964401</v>
      </c>
      <c r="O826">
        <v>21.599711763646098</v>
      </c>
      <c r="P826">
        <v>136.313324819071</v>
      </c>
      <c r="Q826">
        <v>1.8807946668480001E-3</v>
      </c>
    </row>
    <row r="827" spans="1:17" hidden="1" x14ac:dyDescent="0.3">
      <c r="A827" t="s">
        <v>1800</v>
      </c>
      <c r="B827" t="s">
        <v>1801</v>
      </c>
      <c r="C827" t="s">
        <v>3160</v>
      </c>
      <c r="D827" t="s">
        <v>268</v>
      </c>
      <c r="E827">
        <v>4466.133253125</v>
      </c>
      <c r="F827">
        <v>2538.5</v>
      </c>
      <c r="G827">
        <v>79.431787811190503</v>
      </c>
      <c r="H827">
        <v>7.0070617623558098</v>
      </c>
      <c r="I827">
        <v>54.7517162208554</v>
      </c>
      <c r="J827">
        <v>2.0477525109356098</v>
      </c>
      <c r="K827">
        <v>2497.5869187080698</v>
      </c>
      <c r="L827">
        <v>2067.6363744612599</v>
      </c>
      <c r="M827">
        <v>51.204258970777502</v>
      </c>
      <c r="N827">
        <v>0.819560279292469</v>
      </c>
      <c r="O827">
        <v>13.4528264723261</v>
      </c>
      <c r="P827">
        <v>108.861280236959</v>
      </c>
      <c r="Q827">
        <v>4.7615058435579997E-2</v>
      </c>
    </row>
    <row r="828" spans="1:17" hidden="1" x14ac:dyDescent="0.3">
      <c r="A828" t="s">
        <v>1802</v>
      </c>
      <c r="B828" t="s">
        <v>1803</v>
      </c>
      <c r="C828" t="s">
        <v>3160</v>
      </c>
      <c r="D828" t="s">
        <v>448</v>
      </c>
      <c r="E828">
        <v>4457.841896205</v>
      </c>
      <c r="F828">
        <v>319.39999999999998</v>
      </c>
      <c r="G828">
        <v>84.060388570944994</v>
      </c>
      <c r="H828">
        <v>23.848507149520401</v>
      </c>
      <c r="I828">
        <v>45.124542507647099</v>
      </c>
      <c r="J828">
        <v>-0.14507901724685199</v>
      </c>
      <c r="K828">
        <v>273.21301780107802</v>
      </c>
      <c r="L828">
        <v>217.21043414336901</v>
      </c>
      <c r="M828">
        <v>62.734617774171298</v>
      </c>
      <c r="N828">
        <v>0.95345704652210195</v>
      </c>
      <c r="O828">
        <v>5.2755165936130197</v>
      </c>
      <c r="P828">
        <v>148.367029548989</v>
      </c>
      <c r="Q828">
        <v>8.0133691551733999E-2</v>
      </c>
    </row>
    <row r="829" spans="1:17" hidden="1" x14ac:dyDescent="0.3">
      <c r="A829" t="s">
        <v>1804</v>
      </c>
      <c r="B829" t="s">
        <v>1805</v>
      </c>
      <c r="C829" t="s">
        <v>3160</v>
      </c>
      <c r="D829" t="s">
        <v>745</v>
      </c>
      <c r="E829">
        <v>4449.3999170859997</v>
      </c>
      <c r="F829">
        <v>277.52999999999997</v>
      </c>
      <c r="G829">
        <v>1.42819951730516</v>
      </c>
      <c r="H829">
        <v>-0.68320500313015797</v>
      </c>
      <c r="I829">
        <v>0.77551008042315595</v>
      </c>
      <c r="J829">
        <v>-0.62361931632377698</v>
      </c>
      <c r="K829">
        <v>279.23847170335802</v>
      </c>
      <c r="L829">
        <v>260.15031429916502</v>
      </c>
      <c r="M829">
        <v>58.987597709054498</v>
      </c>
      <c r="N829">
        <v>1.2881876925720099</v>
      </c>
      <c r="O829">
        <v>5.9308903541959603</v>
      </c>
      <c r="P829">
        <v>33.197350739105303</v>
      </c>
      <c r="Q829">
        <v>3.7892634135868998E-2</v>
      </c>
    </row>
    <row r="830" spans="1:17" hidden="1" x14ac:dyDescent="0.3">
      <c r="A830" t="s">
        <v>1806</v>
      </c>
      <c r="B830" t="s">
        <v>1807</v>
      </c>
      <c r="C830" t="s">
        <v>3160</v>
      </c>
      <c r="D830" t="s">
        <v>48</v>
      </c>
      <c r="E830">
        <v>4423.5935345939997</v>
      </c>
      <c r="F830">
        <v>27.91</v>
      </c>
      <c r="G830">
        <v>33.425267086593202</v>
      </c>
      <c r="H830">
        <v>-11.343948338654201</v>
      </c>
      <c r="I830">
        <v>34.324753440945699</v>
      </c>
      <c r="J830">
        <v>-1.5675746417827801</v>
      </c>
      <c r="K830">
        <v>27.051172150153</v>
      </c>
      <c r="L830">
        <v>21.953757058806001</v>
      </c>
      <c r="M830">
        <v>43.836449087671397</v>
      </c>
      <c r="N830">
        <v>0.54063136278311297</v>
      </c>
      <c r="O830">
        <v>19.849516302400499</v>
      </c>
      <c r="P830">
        <v>86.827577325032294</v>
      </c>
      <c r="Q830">
        <v>0.12734233962870301</v>
      </c>
    </row>
    <row r="831" spans="1:17" x14ac:dyDescent="0.3">
      <c r="A831" t="s">
        <v>1808</v>
      </c>
      <c r="B831" t="s">
        <v>1809</v>
      </c>
      <c r="C831" t="s">
        <v>3151</v>
      </c>
      <c r="D831" t="s">
        <v>190</v>
      </c>
      <c r="E831">
        <v>4419.7220625</v>
      </c>
      <c r="F831">
        <v>670.35</v>
      </c>
      <c r="G831">
        <v>45.1847097498922</v>
      </c>
      <c r="H831">
        <v>-10.6135725246458</v>
      </c>
      <c r="I831">
        <v>4.1281207723488302</v>
      </c>
      <c r="J831">
        <v>0.25726918406765797</v>
      </c>
      <c r="K831">
        <v>719.70140670463502</v>
      </c>
      <c r="L831">
        <v>642.230795471428</v>
      </c>
      <c r="M831">
        <v>35.054241950741201</v>
      </c>
      <c r="N831">
        <v>0.39956881462791</v>
      </c>
      <c r="O831">
        <v>23.428059968673001</v>
      </c>
      <c r="P831">
        <v>91.173534863824301</v>
      </c>
      <c r="Q831">
        <v>5.7262024124806001E-2</v>
      </c>
    </row>
    <row r="832" spans="1:17" hidden="1" x14ac:dyDescent="0.3">
      <c r="A832" t="s">
        <v>1810</v>
      </c>
      <c r="B832" t="s">
        <v>1811</v>
      </c>
      <c r="C832" t="s">
        <v>3160</v>
      </c>
      <c r="D832" t="s">
        <v>258</v>
      </c>
      <c r="E832">
        <v>4418.6269920000004</v>
      </c>
      <c r="F832">
        <v>443.55</v>
      </c>
      <c r="G832">
        <v>13.308757430939099</v>
      </c>
      <c r="H832">
        <v>8.5099057098521609</v>
      </c>
      <c r="I832">
        <v>10.188400903484601</v>
      </c>
      <c r="J832">
        <v>0.69627889211211702</v>
      </c>
      <c r="K832">
        <v>442.27296922277498</v>
      </c>
      <c r="L832">
        <v>405.41833430977903</v>
      </c>
      <c r="M832">
        <v>62.598396516886403</v>
      </c>
      <c r="N832">
        <v>0.64528043096906795</v>
      </c>
      <c r="O832">
        <v>22.421373013189001</v>
      </c>
      <c r="P832">
        <v>48.595453860198603</v>
      </c>
      <c r="Q832">
        <v>0.15475634748863901</v>
      </c>
    </row>
    <row r="833" spans="1:17" x14ac:dyDescent="0.3">
      <c r="A833" t="s">
        <v>1812</v>
      </c>
      <c r="B833" t="s">
        <v>1813</v>
      </c>
      <c r="C833" t="s">
        <v>3154</v>
      </c>
      <c r="D833" t="s">
        <v>258</v>
      </c>
      <c r="E833">
        <v>4393.6694938139999</v>
      </c>
      <c r="F833">
        <v>194.2</v>
      </c>
      <c r="G833">
        <v>18.6314263748569</v>
      </c>
      <c r="H833">
        <v>3.5884982427557301</v>
      </c>
      <c r="I833">
        <v>35.193445239202198</v>
      </c>
      <c r="J833">
        <v>9.9881504676426403</v>
      </c>
      <c r="K833">
        <v>173.59878364816799</v>
      </c>
      <c r="L833">
        <v>156.152385441295</v>
      </c>
      <c r="M833">
        <v>64.381724914799193</v>
      </c>
      <c r="N833">
        <v>1.11414850100143</v>
      </c>
      <c r="O833">
        <v>1.77651905252318</v>
      </c>
      <c r="P833">
        <v>73.315484158857601</v>
      </c>
      <c r="Q833">
        <v>3.6527589381868002E-2</v>
      </c>
    </row>
    <row r="834" spans="1:17" x14ac:dyDescent="0.3">
      <c r="A834" t="s">
        <v>1814</v>
      </c>
      <c r="B834" t="s">
        <v>1815</v>
      </c>
      <c r="C834" t="s">
        <v>3151</v>
      </c>
      <c r="D834" t="s">
        <v>190</v>
      </c>
      <c r="E834">
        <v>4383.0326854710001</v>
      </c>
      <c r="F834">
        <v>178.1</v>
      </c>
      <c r="G834">
        <v>7.6120918126266002</v>
      </c>
      <c r="H834">
        <v>3.6421974667930201</v>
      </c>
      <c r="I834">
        <v>-7.7653181180017796</v>
      </c>
      <c r="J834">
        <v>0.37186199629142902</v>
      </c>
      <c r="K834">
        <v>176.244133564034</v>
      </c>
      <c r="L834">
        <v>171.76313205163299</v>
      </c>
      <c r="M834">
        <v>43.855906413226897</v>
      </c>
      <c r="N834">
        <v>0.63788640271562502</v>
      </c>
      <c r="O834">
        <v>26.726558113419401</v>
      </c>
      <c r="P834">
        <v>41.2931376437921</v>
      </c>
      <c r="Q834">
        <v>5.4069467409913002E-2</v>
      </c>
    </row>
    <row r="835" spans="1:17" x14ac:dyDescent="0.3">
      <c r="A835" t="s">
        <v>1816</v>
      </c>
      <c r="B835" t="s">
        <v>1817</v>
      </c>
      <c r="C835" t="s">
        <v>3161</v>
      </c>
      <c r="D835" t="s">
        <v>105</v>
      </c>
      <c r="E835">
        <v>4368.2932460699903</v>
      </c>
      <c r="F835">
        <v>258.14999999999998</v>
      </c>
      <c r="G835">
        <v>43.5433680719511</v>
      </c>
      <c r="H835">
        <v>-9.1158735587398407</v>
      </c>
      <c r="I835">
        <v>-9.1109695747481698</v>
      </c>
      <c r="J835">
        <v>0.48059318128232598</v>
      </c>
      <c r="K835">
        <v>267.42803319162198</v>
      </c>
      <c r="L835">
        <v>252.433875191901</v>
      </c>
      <c r="M835">
        <v>45.854942513189698</v>
      </c>
      <c r="N835">
        <v>0.61267127665755805</v>
      </c>
      <c r="O835">
        <v>24.133255858996701</v>
      </c>
      <c r="P835">
        <v>99.497681607418798</v>
      </c>
      <c r="Q835">
        <v>7.5592952228906996E-2</v>
      </c>
    </row>
    <row r="836" spans="1:17" hidden="1" x14ac:dyDescent="0.3">
      <c r="A836" t="s">
        <v>1818</v>
      </c>
      <c r="B836" t="s">
        <v>1819</v>
      </c>
      <c r="C836" t="s">
        <v>3160</v>
      </c>
      <c r="D836" t="s">
        <v>278</v>
      </c>
      <c r="E836">
        <v>4359.0328614549999</v>
      </c>
      <c r="F836">
        <v>232.15</v>
      </c>
      <c r="G836">
        <v>137.30896948414301</v>
      </c>
      <c r="H836">
        <v>-12.5708459362878</v>
      </c>
      <c r="I836">
        <v>62.200055583066103</v>
      </c>
      <c r="J836">
        <v>0.83504594163137302</v>
      </c>
      <c r="K836">
        <v>238.71657090278401</v>
      </c>
      <c r="L836">
        <v>192.308340077531</v>
      </c>
      <c r="M836">
        <v>48.802052934648003</v>
      </c>
      <c r="N836">
        <v>1.02339055527831</v>
      </c>
      <c r="O836">
        <v>40.771053198363099</v>
      </c>
      <c r="P836">
        <v>201.493506493506</v>
      </c>
      <c r="Q836">
        <v>0.13395228665211301</v>
      </c>
    </row>
    <row r="837" spans="1:17" hidden="1" x14ac:dyDescent="0.3">
      <c r="A837" t="s">
        <v>1820</v>
      </c>
      <c r="B837" t="s">
        <v>1821</v>
      </c>
      <c r="C837" t="s">
        <v>3160</v>
      </c>
      <c r="D837" t="s">
        <v>412</v>
      </c>
      <c r="E837">
        <v>4345.91421352</v>
      </c>
      <c r="F837">
        <v>266.10000000000002</v>
      </c>
      <c r="G837">
        <v>-44.066039866042303</v>
      </c>
      <c r="H837">
        <v>-20.7529652019041</v>
      </c>
      <c r="I837">
        <v>-30.712265662965699</v>
      </c>
      <c r="J837">
        <v>-6.3232746356701801</v>
      </c>
      <c r="M837">
        <v>23.3569924286857</v>
      </c>
      <c r="O837">
        <v>31.529500187899199</v>
      </c>
      <c r="P837">
        <v>0.73821692220330504</v>
      </c>
    </row>
    <row r="838" spans="1:17" x14ac:dyDescent="0.3">
      <c r="A838" t="s">
        <v>1822</v>
      </c>
      <c r="B838" t="s">
        <v>1823</v>
      </c>
      <c r="C838" t="s">
        <v>3151</v>
      </c>
      <c r="D838" t="s">
        <v>190</v>
      </c>
      <c r="E838">
        <v>4332.0844377000003</v>
      </c>
      <c r="F838">
        <v>1619.4</v>
      </c>
      <c r="G838">
        <v>52.344370216485899</v>
      </c>
      <c r="H838">
        <v>4.4809561561622399E-2</v>
      </c>
      <c r="I838">
        <v>29.816260191254699</v>
      </c>
      <c r="J838">
        <v>1.68393470662432</v>
      </c>
      <c r="K838">
        <v>1592.5708306147101</v>
      </c>
      <c r="L838">
        <v>1337.27664637669</v>
      </c>
      <c r="M838">
        <v>43.930238915336602</v>
      </c>
      <c r="N838">
        <v>0.60911608498193803</v>
      </c>
      <c r="O838">
        <v>10.534765962702201</v>
      </c>
      <c r="P838">
        <v>97.007299270073005</v>
      </c>
      <c r="Q838">
        <v>0.121115695324681</v>
      </c>
    </row>
    <row r="839" spans="1:17" hidden="1" x14ac:dyDescent="0.3">
      <c r="A839" t="s">
        <v>1824</v>
      </c>
      <c r="B839" t="s">
        <v>1825</v>
      </c>
      <c r="C839" t="s">
        <v>3160</v>
      </c>
      <c r="D839" t="s">
        <v>258</v>
      </c>
      <c r="E839">
        <v>4330.8102941999996</v>
      </c>
      <c r="F839">
        <v>937.2</v>
      </c>
      <c r="G839">
        <v>129.05459983529099</v>
      </c>
      <c r="H839">
        <v>-1.66389285367214</v>
      </c>
      <c r="I839">
        <v>44.650810525533899</v>
      </c>
      <c r="J839">
        <v>-4.18483137957986</v>
      </c>
      <c r="K839">
        <v>957.00905381321695</v>
      </c>
      <c r="L839">
        <v>743.31054777010002</v>
      </c>
      <c r="M839">
        <v>33.816961703714803</v>
      </c>
      <c r="N839">
        <v>0.41847975622269201</v>
      </c>
      <c r="O839">
        <v>16.410584720443801</v>
      </c>
      <c r="P839">
        <v>202.61543429124899</v>
      </c>
      <c r="Q839">
        <v>8.8872480620637004E-2</v>
      </c>
    </row>
    <row r="840" spans="1:17" x14ac:dyDescent="0.3">
      <c r="A840" t="s">
        <v>1826</v>
      </c>
      <c r="B840" t="s">
        <v>1827</v>
      </c>
      <c r="C840" t="s">
        <v>3157</v>
      </c>
      <c r="D840" t="s">
        <v>286</v>
      </c>
      <c r="E840">
        <v>4328.6554027559996</v>
      </c>
      <c r="F840">
        <v>199.87</v>
      </c>
      <c r="G840">
        <v>8.9277601458867508</v>
      </c>
      <c r="H840">
        <v>-4.7449984803628604</v>
      </c>
      <c r="I840">
        <v>-9.0847294723191805</v>
      </c>
      <c r="J840">
        <v>-3.5556404956305601</v>
      </c>
      <c r="K840">
        <v>200.97074150280801</v>
      </c>
      <c r="L840">
        <v>191.27877000092499</v>
      </c>
      <c r="M840">
        <v>38.425092398749896</v>
      </c>
      <c r="N840">
        <v>0.70843156440069099</v>
      </c>
      <c r="O840">
        <v>19.002351528493499</v>
      </c>
      <c r="P840">
        <v>45.890510948905103</v>
      </c>
    </row>
    <row r="841" spans="1:17" x14ac:dyDescent="0.3">
      <c r="A841" t="s">
        <v>1828</v>
      </c>
      <c r="B841" t="s">
        <v>1829</v>
      </c>
      <c r="C841" t="s">
        <v>3159</v>
      </c>
      <c r="D841" t="s">
        <v>268</v>
      </c>
      <c r="E841">
        <v>4286.7744825</v>
      </c>
      <c r="F841">
        <v>1380.4</v>
      </c>
      <c r="G841">
        <v>71.516215005766199</v>
      </c>
      <c r="H841">
        <v>14.9399054221127</v>
      </c>
      <c r="I841">
        <v>53.048913401463601</v>
      </c>
      <c r="J841">
        <v>-6.0710603130741596</v>
      </c>
      <c r="K841">
        <v>1289.7824623966301</v>
      </c>
      <c r="L841">
        <v>1037.9312310641899</v>
      </c>
      <c r="M841">
        <v>48.1681294211416</v>
      </c>
      <c r="N841">
        <v>1.0737175285409299</v>
      </c>
      <c r="O841">
        <v>12.210228919153799</v>
      </c>
      <c r="P841">
        <v>122.125673827339</v>
      </c>
      <c r="Q841">
        <v>4.8882403983938998E-2</v>
      </c>
    </row>
    <row r="842" spans="1:17" x14ac:dyDescent="0.3">
      <c r="A842" t="s">
        <v>1830</v>
      </c>
      <c r="B842" t="s">
        <v>1831</v>
      </c>
      <c r="C842" t="s">
        <v>3156</v>
      </c>
      <c r="D842" t="s">
        <v>432</v>
      </c>
      <c r="E842">
        <v>4279.9490991760003</v>
      </c>
      <c r="F842">
        <v>86.01</v>
      </c>
      <c r="G842">
        <v>-31.046104518445699</v>
      </c>
      <c r="H842">
        <v>-10.305439558690001</v>
      </c>
      <c r="I842">
        <v>-31.6224623725948</v>
      </c>
      <c r="J842">
        <v>-3.0946047893532702</v>
      </c>
      <c r="K842">
        <v>94.523568809419302</v>
      </c>
      <c r="L842">
        <v>98.698117198140906</v>
      </c>
      <c r="M842">
        <v>8.5000281120815409</v>
      </c>
      <c r="N842">
        <v>0.75127066296310496</v>
      </c>
      <c r="O842">
        <v>41.320776653877402</v>
      </c>
      <c r="P842">
        <v>2.91970802919709</v>
      </c>
      <c r="Q842">
        <v>-1.2931650515660999E-2</v>
      </c>
    </row>
    <row r="843" spans="1:17" hidden="1" x14ac:dyDescent="0.3">
      <c r="A843" t="s">
        <v>1832</v>
      </c>
      <c r="B843" t="s">
        <v>1833</v>
      </c>
      <c r="C843" t="s">
        <v>3160</v>
      </c>
      <c r="D843" t="s">
        <v>1025</v>
      </c>
      <c r="E843">
        <v>4278.1388338799998</v>
      </c>
      <c r="F843">
        <v>175.59</v>
      </c>
      <c r="G843">
        <v>41.359692813067298</v>
      </c>
      <c r="H843">
        <v>2.6029264769992602</v>
      </c>
      <c r="I843">
        <v>52.922767383522299</v>
      </c>
      <c r="J843">
        <v>-1.2539550790537599</v>
      </c>
      <c r="K843">
        <v>176.70280377258501</v>
      </c>
      <c r="L843">
        <v>148.84140306039299</v>
      </c>
      <c r="M843">
        <v>46.411894884816903</v>
      </c>
      <c r="N843">
        <v>1.62626908273885</v>
      </c>
      <c r="O843">
        <v>27.456005467281699</v>
      </c>
      <c r="P843">
        <v>104.05578152237</v>
      </c>
    </row>
    <row r="844" spans="1:17" x14ac:dyDescent="0.3">
      <c r="A844" t="s">
        <v>1834</v>
      </c>
      <c r="B844" t="s">
        <v>1835</v>
      </c>
      <c r="C844" t="s">
        <v>3157</v>
      </c>
      <c r="D844" t="s">
        <v>1503</v>
      </c>
      <c r="E844">
        <v>4277.2730368169996</v>
      </c>
      <c r="F844">
        <v>79.989999999999995</v>
      </c>
      <c r="G844">
        <v>36.896854382566097</v>
      </c>
      <c r="H844">
        <v>-8.6672040474633096</v>
      </c>
      <c r="I844">
        <v>-16.504522690790601</v>
      </c>
      <c r="J844">
        <v>0.55567344013287701</v>
      </c>
      <c r="K844">
        <v>84.100242464068202</v>
      </c>
      <c r="L844">
        <v>77.875374810666798</v>
      </c>
      <c r="M844">
        <v>40.007843053977297</v>
      </c>
      <c r="N844">
        <v>0.42931273628807998</v>
      </c>
      <c r="O844">
        <v>29.0786348293536</v>
      </c>
      <c r="P844">
        <v>86.456876456876401</v>
      </c>
      <c r="Q844">
        <v>0.15016194096862601</v>
      </c>
    </row>
    <row r="845" spans="1:17" hidden="1" x14ac:dyDescent="0.3">
      <c r="A845" t="s">
        <v>1836</v>
      </c>
      <c r="B845" t="s">
        <v>1837</v>
      </c>
      <c r="C845" t="s">
        <v>3160</v>
      </c>
      <c r="D845" t="s">
        <v>51</v>
      </c>
      <c r="E845">
        <v>4256.2787421699904</v>
      </c>
      <c r="F845">
        <v>435</v>
      </c>
      <c r="G845">
        <v>29.482155241222401</v>
      </c>
      <c r="H845">
        <v>7.5818027595359201</v>
      </c>
      <c r="I845">
        <v>29.371955466910698</v>
      </c>
      <c r="J845">
        <v>8.4439757759448408</v>
      </c>
      <c r="K845">
        <v>390.45559026771201</v>
      </c>
      <c r="L845">
        <v>348.17178482627799</v>
      </c>
      <c r="M845">
        <v>65.049495095751794</v>
      </c>
      <c r="N845">
        <v>0.99855924601774304</v>
      </c>
      <c r="O845">
        <v>2.98850574712643</v>
      </c>
      <c r="P845">
        <v>83.273646513587494</v>
      </c>
      <c r="Q845">
        <v>9.4693160420980999E-2</v>
      </c>
    </row>
    <row r="846" spans="1:17" x14ac:dyDescent="0.3">
      <c r="A846" t="s">
        <v>1838</v>
      </c>
      <c r="B846" t="s">
        <v>1839</v>
      </c>
      <c r="C846" t="s">
        <v>3154</v>
      </c>
      <c r="D846" t="s">
        <v>83</v>
      </c>
      <c r="E846">
        <v>4255.4139606500003</v>
      </c>
      <c r="F846">
        <v>1050.05</v>
      </c>
      <c r="G846">
        <v>15.2731041744109</v>
      </c>
      <c r="H846">
        <v>-5.1258340170958396</v>
      </c>
      <c r="I846">
        <v>38.418852472169199</v>
      </c>
      <c r="J846">
        <v>-2.4771696633691702</v>
      </c>
      <c r="K846">
        <v>1137.20475503702</v>
      </c>
      <c r="L846">
        <v>1015.27806333262</v>
      </c>
      <c r="M846">
        <v>39.316040038784003</v>
      </c>
      <c r="N846">
        <v>1.1748865048855699</v>
      </c>
      <c r="O846">
        <v>51.678491500404697</v>
      </c>
      <c r="P846">
        <v>72.139344262294998</v>
      </c>
      <c r="Q846">
        <v>-2.1186393461933E-2</v>
      </c>
    </row>
    <row r="847" spans="1:17" hidden="1" x14ac:dyDescent="0.3">
      <c r="A847" t="s">
        <v>1840</v>
      </c>
      <c r="B847" t="s">
        <v>1841</v>
      </c>
      <c r="C847" t="s">
        <v>3160</v>
      </c>
      <c r="D847" t="s">
        <v>258</v>
      </c>
      <c r="E847">
        <v>4210.9151465599998</v>
      </c>
      <c r="F847">
        <v>1307.2</v>
      </c>
      <c r="G847">
        <v>-0.12779542328382801</v>
      </c>
      <c r="H847">
        <v>-2.5361415529836102</v>
      </c>
      <c r="I847">
        <v>-11.3734041346867</v>
      </c>
      <c r="J847">
        <v>-1.79831405170314</v>
      </c>
      <c r="K847">
        <v>1358.72692707798</v>
      </c>
      <c r="L847">
        <v>1286.8043728011701</v>
      </c>
      <c r="M847">
        <v>38.753653614310203</v>
      </c>
      <c r="N847">
        <v>0.61388905932994198</v>
      </c>
      <c r="O847">
        <v>20.471236230110101</v>
      </c>
      <c r="P847">
        <v>35.615727772590503</v>
      </c>
      <c r="Q847">
        <v>0.117695608858383</v>
      </c>
    </row>
    <row r="848" spans="1:17" hidden="1" x14ac:dyDescent="0.3">
      <c r="A848" t="s">
        <v>1842</v>
      </c>
      <c r="B848" t="s">
        <v>1843</v>
      </c>
      <c r="C848" t="s">
        <v>3160</v>
      </c>
      <c r="D848" t="s">
        <v>51</v>
      </c>
      <c r="E848">
        <v>4200.88203789</v>
      </c>
      <c r="F848">
        <v>746</v>
      </c>
      <c r="G848">
        <v>11.4428688725882</v>
      </c>
      <c r="H848">
        <v>-7.7362561424909</v>
      </c>
      <c r="I848">
        <v>42.958484885892503</v>
      </c>
      <c r="J848">
        <v>1.4666841194550699</v>
      </c>
      <c r="K848">
        <v>712.61445841799798</v>
      </c>
      <c r="L848">
        <v>564.95603731343203</v>
      </c>
      <c r="M848">
        <v>44.1426758029097</v>
      </c>
      <c r="N848">
        <v>0.46229316583199598</v>
      </c>
      <c r="O848">
        <v>12.808310991957001</v>
      </c>
      <c r="P848">
        <v>77.049958466832706</v>
      </c>
    </row>
    <row r="849" spans="1:17" x14ac:dyDescent="0.3">
      <c r="A849" t="s">
        <v>1844</v>
      </c>
      <c r="B849" t="s">
        <v>1845</v>
      </c>
      <c r="C849" t="s">
        <v>3154</v>
      </c>
      <c r="D849" t="s">
        <v>117</v>
      </c>
      <c r="E849">
        <v>4174.3303697849997</v>
      </c>
      <c r="F849">
        <v>212.22</v>
      </c>
      <c r="G849">
        <v>-34.755466968935103</v>
      </c>
      <c r="H849">
        <v>-4.3526631379116596</v>
      </c>
      <c r="I849">
        <v>-11.9611820133885</v>
      </c>
      <c r="J849">
        <v>-0.65752102339873697</v>
      </c>
      <c r="K849">
        <v>222.29159355171501</v>
      </c>
      <c r="L849">
        <v>219.85943747082399</v>
      </c>
      <c r="M849">
        <v>36.545965574231403</v>
      </c>
      <c r="N849">
        <v>0.51165645459186104</v>
      </c>
      <c r="O849">
        <v>30.9961360851946</v>
      </c>
      <c r="P849">
        <v>27.153984421809401</v>
      </c>
      <c r="Q849">
        <v>5.9455277298076002E-2</v>
      </c>
    </row>
    <row r="850" spans="1:17" x14ac:dyDescent="0.3">
      <c r="A850" t="s">
        <v>1846</v>
      </c>
      <c r="B850" t="s">
        <v>1847</v>
      </c>
      <c r="C850" t="s">
        <v>3154</v>
      </c>
      <c r="D850" t="s">
        <v>1848</v>
      </c>
      <c r="E850">
        <v>4167.7562871359996</v>
      </c>
      <c r="F850">
        <v>62.02</v>
      </c>
      <c r="G850">
        <v>-29.138012228655001</v>
      </c>
      <c r="H850">
        <v>-8.3901147861511003</v>
      </c>
      <c r="I850">
        <v>-2.1452970768474402</v>
      </c>
      <c r="J850">
        <v>-1.87089057783418</v>
      </c>
      <c r="K850">
        <v>66.368030623302602</v>
      </c>
      <c r="L850">
        <v>64.7459151606745</v>
      </c>
      <c r="M850">
        <v>32.705345438207303</v>
      </c>
      <c r="N850">
        <v>0.53549075656271505</v>
      </c>
      <c r="O850">
        <v>35.746533376330198</v>
      </c>
      <c r="P850">
        <v>42.247706422018297</v>
      </c>
      <c r="Q850">
        <v>3.6506556430622998E-2</v>
      </c>
    </row>
    <row r="851" spans="1:17" hidden="1" x14ac:dyDescent="0.3">
      <c r="A851" t="s">
        <v>1849</v>
      </c>
      <c r="B851" t="s">
        <v>1850</v>
      </c>
      <c r="C851" t="s">
        <v>3160</v>
      </c>
      <c r="D851" t="s">
        <v>229</v>
      </c>
      <c r="E851">
        <v>4148.7899809319997</v>
      </c>
      <c r="F851">
        <v>184.15</v>
      </c>
      <c r="G851">
        <v>106.164582686008</v>
      </c>
      <c r="H851">
        <v>4.99442496033127</v>
      </c>
      <c r="I851">
        <v>95.556127002449998</v>
      </c>
      <c r="J851">
        <v>-2.63164547606321</v>
      </c>
      <c r="K851">
        <v>163.879497262298</v>
      </c>
      <c r="L851">
        <v>118.063994445398</v>
      </c>
      <c r="M851">
        <v>51.412776415495699</v>
      </c>
      <c r="N851">
        <v>0.58826288663539605</v>
      </c>
      <c r="O851">
        <v>11.5395058376323</v>
      </c>
      <c r="P851">
        <v>153.12714776632299</v>
      </c>
      <c r="Q851">
        <v>0.30616753482648401</v>
      </c>
    </row>
    <row r="852" spans="1:17" hidden="1" x14ac:dyDescent="0.3">
      <c r="A852" t="s">
        <v>1851</v>
      </c>
      <c r="B852" t="s">
        <v>1852</v>
      </c>
      <c r="C852" t="s">
        <v>3160</v>
      </c>
      <c r="D852" t="s">
        <v>529</v>
      </c>
      <c r="E852">
        <v>4145.4101707680002</v>
      </c>
      <c r="F852">
        <v>141.44</v>
      </c>
      <c r="G852">
        <v>142.40855165877699</v>
      </c>
      <c r="H852">
        <v>6.9028498077342899</v>
      </c>
      <c r="I852">
        <v>85.8515912784694</v>
      </c>
      <c r="J852">
        <v>9.8926283000897595</v>
      </c>
      <c r="K852">
        <v>130.30512405415001</v>
      </c>
      <c r="L852">
        <v>98.881973372165504</v>
      </c>
      <c r="M852">
        <v>62.971751257307702</v>
      </c>
      <c r="N852">
        <v>0.511230496187142</v>
      </c>
      <c r="O852">
        <v>12.6755327854129</v>
      </c>
      <c r="P852">
        <v>206.81294905290599</v>
      </c>
      <c r="Q852">
        <v>6.5032160956540006E-2</v>
      </c>
    </row>
    <row r="853" spans="1:17" hidden="1" x14ac:dyDescent="0.3">
      <c r="A853" t="s">
        <v>1853</v>
      </c>
      <c r="B853" t="s">
        <v>1854</v>
      </c>
      <c r="C853" t="s">
        <v>3160</v>
      </c>
      <c r="D853" t="s">
        <v>1010</v>
      </c>
      <c r="E853">
        <v>4131.9514181499999</v>
      </c>
      <c r="F853">
        <v>507.05</v>
      </c>
      <c r="G853">
        <v>-14.5522107026234</v>
      </c>
      <c r="H853">
        <v>8.1628157110136002</v>
      </c>
      <c r="I853">
        <v>26.881592695424601</v>
      </c>
      <c r="J853">
        <v>-5.4138015795044199</v>
      </c>
      <c r="K853">
        <v>489.12441708614801</v>
      </c>
      <c r="L853">
        <v>431.20156249120998</v>
      </c>
      <c r="M853">
        <v>41.073660533271699</v>
      </c>
      <c r="N853">
        <v>0.80058835671126305</v>
      </c>
      <c r="O853">
        <v>15.373237353318199</v>
      </c>
      <c r="P853">
        <v>49.992604644283297</v>
      </c>
      <c r="Q853">
        <v>1.5742528668857999E-2</v>
      </c>
    </row>
    <row r="854" spans="1:17" hidden="1" x14ac:dyDescent="0.3">
      <c r="A854" t="s">
        <v>1855</v>
      </c>
      <c r="B854" t="s">
        <v>1856</v>
      </c>
      <c r="C854" t="s">
        <v>3160</v>
      </c>
      <c r="D854" t="s">
        <v>89</v>
      </c>
      <c r="E854">
        <v>4131.6934116000002</v>
      </c>
      <c r="F854">
        <v>1791.15</v>
      </c>
      <c r="G854">
        <v>168.103707204247</v>
      </c>
      <c r="H854">
        <v>13.708230890721801</v>
      </c>
      <c r="I854">
        <v>57.778481734815799</v>
      </c>
      <c r="J854">
        <v>1.96091789908976</v>
      </c>
      <c r="K854">
        <v>1581.1663281830799</v>
      </c>
      <c r="L854">
        <v>1206.9767706380401</v>
      </c>
      <c r="M854">
        <v>72.796353014497498</v>
      </c>
      <c r="N854">
        <v>1.0247182617406101</v>
      </c>
      <c r="O854">
        <v>4.4133657147642502</v>
      </c>
      <c r="P854">
        <v>247.42508001163799</v>
      </c>
      <c r="Q854">
        <v>0.199678992428138</v>
      </c>
    </row>
    <row r="855" spans="1:17" hidden="1" x14ac:dyDescent="0.3">
      <c r="A855" t="s">
        <v>1857</v>
      </c>
      <c r="B855" t="s">
        <v>1858</v>
      </c>
      <c r="C855" t="s">
        <v>3160</v>
      </c>
      <c r="D855" t="s">
        <v>412</v>
      </c>
      <c r="E855">
        <v>4102.2688090900001</v>
      </c>
      <c r="F855">
        <v>111.15</v>
      </c>
      <c r="G855">
        <v>-47.702767284282302</v>
      </c>
      <c r="H855">
        <v>-8.0211182233210092</v>
      </c>
      <c r="I855">
        <v>-23.1760875553591</v>
      </c>
      <c r="J855">
        <v>-2.73623729264308</v>
      </c>
      <c r="K855">
        <v>117.51540472246199</v>
      </c>
      <c r="L855">
        <v>124.261678391771</v>
      </c>
      <c r="M855">
        <v>28.445181948867901</v>
      </c>
      <c r="N855">
        <v>0.54460817543732898</v>
      </c>
      <c r="O855">
        <v>38.191632928475002</v>
      </c>
      <c r="P855">
        <v>2.2068965517241401</v>
      </c>
    </row>
    <row r="856" spans="1:17" hidden="1" x14ac:dyDescent="0.3">
      <c r="A856" t="s">
        <v>1859</v>
      </c>
      <c r="B856" t="s">
        <v>1860</v>
      </c>
      <c r="C856" t="s">
        <v>3160</v>
      </c>
      <c r="D856" t="s">
        <v>21</v>
      </c>
      <c r="E856">
        <v>4100.0582602599998</v>
      </c>
      <c r="F856">
        <v>712.35</v>
      </c>
      <c r="G856">
        <v>115.86548923535101</v>
      </c>
      <c r="H856">
        <v>13.363190428461399</v>
      </c>
      <c r="I856">
        <v>38.135464369961703</v>
      </c>
      <c r="J856">
        <v>1.97507130802836</v>
      </c>
      <c r="K856">
        <v>673.38588225194098</v>
      </c>
      <c r="L856">
        <v>539.23018046662298</v>
      </c>
      <c r="M856">
        <v>59.404972585673598</v>
      </c>
      <c r="N856">
        <v>1.7353645999551901</v>
      </c>
      <c r="O856">
        <v>15.8138555485365</v>
      </c>
      <c r="P856">
        <v>149.90352569724601</v>
      </c>
      <c r="Q856">
        <v>0.12615324183445301</v>
      </c>
    </row>
    <row r="857" spans="1:17" hidden="1" x14ac:dyDescent="0.3">
      <c r="A857" t="s">
        <v>1861</v>
      </c>
      <c r="B857" t="s">
        <v>1862</v>
      </c>
      <c r="C857" t="s">
        <v>3160</v>
      </c>
      <c r="D857" t="s">
        <v>1053</v>
      </c>
      <c r="E857">
        <v>4060.8879999999999</v>
      </c>
      <c r="F857">
        <v>118</v>
      </c>
      <c r="G857">
        <v>-24.623905645582902</v>
      </c>
      <c r="K857">
        <v>104.378999999999</v>
      </c>
      <c r="M857">
        <v>99.990560428137201</v>
      </c>
      <c r="N857">
        <v>1</v>
      </c>
      <c r="O857">
        <v>0</v>
      </c>
      <c r="P857">
        <v>5.3571428571428603</v>
      </c>
    </row>
    <row r="858" spans="1:17" hidden="1" x14ac:dyDescent="0.3">
      <c r="A858" t="s">
        <v>1863</v>
      </c>
      <c r="B858" t="s">
        <v>1864</v>
      </c>
      <c r="C858" t="s">
        <v>3160</v>
      </c>
      <c r="D858" t="s">
        <v>138</v>
      </c>
      <c r="E858">
        <v>4043.99604846999</v>
      </c>
      <c r="F858">
        <v>325.89999999999998</v>
      </c>
      <c r="G858">
        <v>18.528595676549799</v>
      </c>
      <c r="H858">
        <v>1.9732946475167801</v>
      </c>
      <c r="I858">
        <v>-2.4822313945649901</v>
      </c>
      <c r="J858">
        <v>0.936852354624502</v>
      </c>
      <c r="K858">
        <v>347.80165381250299</v>
      </c>
      <c r="M858">
        <v>55.9041908559158</v>
      </c>
      <c r="N858">
        <v>1.2320942004939699</v>
      </c>
      <c r="O858">
        <v>62.626572568272401</v>
      </c>
      <c r="P858">
        <v>92.384887839433205</v>
      </c>
    </row>
    <row r="859" spans="1:17" hidden="1" x14ac:dyDescent="0.3">
      <c r="A859" t="s">
        <v>1865</v>
      </c>
      <c r="B859" t="s">
        <v>1866</v>
      </c>
      <c r="C859" t="s">
        <v>3160</v>
      </c>
      <c r="D859" t="s">
        <v>48</v>
      </c>
      <c r="E859">
        <v>4030.360173</v>
      </c>
      <c r="F859">
        <v>2072.65</v>
      </c>
      <c r="G859">
        <v>523.181884345664</v>
      </c>
      <c r="H859">
        <v>3.4673209325111398</v>
      </c>
      <c r="I859">
        <v>30.949754517007001</v>
      </c>
      <c r="J859">
        <v>2.9316751491217898</v>
      </c>
      <c r="K859">
        <v>2114.5789830373501</v>
      </c>
      <c r="L859">
        <v>1642.22448353461</v>
      </c>
      <c r="M859">
        <v>53.157329174972503</v>
      </c>
      <c r="N859">
        <v>0.51243435018785999</v>
      </c>
      <c r="O859">
        <v>43.9702795937567</v>
      </c>
      <c r="P859">
        <v>579.55737704917999</v>
      </c>
    </row>
    <row r="860" spans="1:17" hidden="1" x14ac:dyDescent="0.3">
      <c r="A860" t="s">
        <v>1867</v>
      </c>
      <c r="B860" t="s">
        <v>1868</v>
      </c>
      <c r="C860" t="s">
        <v>3160</v>
      </c>
      <c r="D860" t="s">
        <v>89</v>
      </c>
      <c r="E860">
        <v>4019.76839208</v>
      </c>
      <c r="F860">
        <v>384.6</v>
      </c>
      <c r="G860">
        <v>166.01227569362101</v>
      </c>
      <c r="H860">
        <v>2.9743750364567898</v>
      </c>
      <c r="I860">
        <v>111.393128526109</v>
      </c>
      <c r="J860">
        <v>4.5631463227546698</v>
      </c>
      <c r="K860">
        <v>323.247795217609</v>
      </c>
      <c r="L860">
        <v>232.515725749193</v>
      </c>
      <c r="M860">
        <v>56.785949628213103</v>
      </c>
      <c r="N860">
        <v>0.66299858095854802</v>
      </c>
      <c r="O860">
        <v>5.3562142485699296</v>
      </c>
      <c r="P860">
        <v>219.83367983367901</v>
      </c>
      <c r="Q860">
        <v>7.2018461357512997E-2</v>
      </c>
    </row>
    <row r="861" spans="1:17" x14ac:dyDescent="0.3">
      <c r="A861" t="s">
        <v>1869</v>
      </c>
      <c r="B861" t="s">
        <v>1870</v>
      </c>
      <c r="C861" t="s">
        <v>3164</v>
      </c>
      <c r="D861" t="s">
        <v>1350</v>
      </c>
      <c r="E861">
        <v>4008.8384710599998</v>
      </c>
      <c r="F861">
        <v>596.95000000000005</v>
      </c>
      <c r="G861">
        <v>-47.863952069912202</v>
      </c>
      <c r="H861">
        <v>1.54653808448699</v>
      </c>
      <c r="I861">
        <v>-14.5607629014492</v>
      </c>
      <c r="J861">
        <v>-0.24579774783576</v>
      </c>
      <c r="K861">
        <v>615.84752701720299</v>
      </c>
      <c r="L861">
        <v>629.75954979625101</v>
      </c>
      <c r="M861">
        <v>43.541541447531898</v>
      </c>
      <c r="N861">
        <v>0.89909576826991799</v>
      </c>
      <c r="O861">
        <v>36.527347349024097</v>
      </c>
      <c r="P861">
        <v>8.2215373459028296</v>
      </c>
      <c r="Q861">
        <v>9.6487145412004996E-2</v>
      </c>
    </row>
    <row r="862" spans="1:17" hidden="1" x14ac:dyDescent="0.3">
      <c r="A862" t="s">
        <v>1871</v>
      </c>
      <c r="B862" t="s">
        <v>1872</v>
      </c>
      <c r="C862" t="s">
        <v>3160</v>
      </c>
      <c r="D862" t="s">
        <v>455</v>
      </c>
      <c r="E862">
        <v>3981.2950769250001</v>
      </c>
      <c r="F862">
        <v>649.75</v>
      </c>
      <c r="G862">
        <v>-44.767278933513701</v>
      </c>
      <c r="H862">
        <v>9.7748252028361404E-2</v>
      </c>
      <c r="I862">
        <v>-21.000782186793</v>
      </c>
      <c r="J862">
        <v>-0.42553208000131099</v>
      </c>
      <c r="K862">
        <v>653.54297112196696</v>
      </c>
      <c r="L862">
        <v>672.17261811118601</v>
      </c>
      <c r="M862">
        <v>39.3608742196067</v>
      </c>
      <c r="N862">
        <v>0.67485069136571496</v>
      </c>
      <c r="O862">
        <v>27.348980377068099</v>
      </c>
      <c r="P862">
        <v>8.9910257485532092</v>
      </c>
      <c r="Q862">
        <v>0.123158044526355</v>
      </c>
    </row>
    <row r="863" spans="1:17" hidden="1" x14ac:dyDescent="0.3">
      <c r="A863" t="s">
        <v>1873</v>
      </c>
      <c r="B863" t="s">
        <v>1874</v>
      </c>
      <c r="C863" t="s">
        <v>3160</v>
      </c>
      <c r="D863" t="s">
        <v>1615</v>
      </c>
      <c r="E863">
        <v>3976.02</v>
      </c>
      <c r="F863">
        <v>352.25</v>
      </c>
      <c r="G863">
        <v>-49.921486839798199</v>
      </c>
      <c r="H863">
        <v>-4.49773743609801</v>
      </c>
      <c r="I863">
        <v>-3.51485989413144</v>
      </c>
      <c r="J863">
        <v>4.4937188283821001</v>
      </c>
      <c r="K863">
        <v>346.462348921782</v>
      </c>
      <c r="L863">
        <v>345.02972647890499</v>
      </c>
      <c r="M863">
        <v>55.094928321397497</v>
      </c>
      <c r="N863">
        <v>0.69879120865786004</v>
      </c>
      <c r="O863">
        <v>32.491128459900601</v>
      </c>
      <c r="P863">
        <v>21.298209366391099</v>
      </c>
      <c r="Q863">
        <v>4.9437496637819997E-3</v>
      </c>
    </row>
    <row r="864" spans="1:17" hidden="1" x14ac:dyDescent="0.3">
      <c r="A864" t="s">
        <v>1875</v>
      </c>
      <c r="B864" t="s">
        <v>1876</v>
      </c>
      <c r="C864" t="s">
        <v>3160</v>
      </c>
      <c r="D864" t="s">
        <v>275</v>
      </c>
      <c r="E864">
        <v>3968.0658050000002</v>
      </c>
      <c r="F864">
        <v>423.65</v>
      </c>
      <c r="G864">
        <v>123.151367495231</v>
      </c>
      <c r="H864">
        <v>-3.6343208696685201</v>
      </c>
      <c r="I864">
        <v>64.674004897794802</v>
      </c>
      <c r="J864">
        <v>-0.50822550388931798</v>
      </c>
      <c r="K864">
        <v>405.80752608409301</v>
      </c>
      <c r="L864">
        <v>294.66437377198798</v>
      </c>
      <c r="M864">
        <v>45.947125363013903</v>
      </c>
      <c r="N864">
        <v>0.376914928004907</v>
      </c>
      <c r="O864">
        <v>14.2452496164286</v>
      </c>
      <c r="P864">
        <v>184.32885906040201</v>
      </c>
      <c r="Q864">
        <v>0.17165687629157</v>
      </c>
    </row>
    <row r="865" spans="1:17" hidden="1" x14ac:dyDescent="0.3">
      <c r="A865" t="s">
        <v>1877</v>
      </c>
      <c r="B865" t="s">
        <v>1878</v>
      </c>
      <c r="C865" t="s">
        <v>3160</v>
      </c>
      <c r="D865" t="s">
        <v>509</v>
      </c>
      <c r="E865">
        <v>3967.44404816</v>
      </c>
      <c r="F865">
        <v>4620</v>
      </c>
      <c r="G865">
        <v>-1.13630836420471</v>
      </c>
      <c r="H865">
        <v>4.3640788139664997</v>
      </c>
      <c r="I865">
        <v>24.864738459357199</v>
      </c>
      <c r="J865">
        <v>3.6798562098696999</v>
      </c>
      <c r="K865">
        <v>4345.6190951838998</v>
      </c>
      <c r="L865">
        <v>3870.5561240642201</v>
      </c>
      <c r="M865">
        <v>61.444184801898899</v>
      </c>
      <c r="N865">
        <v>0.53919213389405396</v>
      </c>
      <c r="O865">
        <v>4.7619047619047601</v>
      </c>
      <c r="P865">
        <v>54.185022026431703</v>
      </c>
      <c r="Q865">
        <v>4.2154711426585001E-2</v>
      </c>
    </row>
    <row r="866" spans="1:17" hidden="1" x14ac:dyDescent="0.3">
      <c r="A866" t="s">
        <v>1879</v>
      </c>
      <c r="B866" t="s">
        <v>1880</v>
      </c>
      <c r="C866" t="s">
        <v>3160</v>
      </c>
      <c r="D866" t="s">
        <v>258</v>
      </c>
      <c r="E866">
        <v>3964.5714464150001</v>
      </c>
      <c r="F866">
        <v>4075.5</v>
      </c>
      <c r="G866">
        <v>16.434025896292201</v>
      </c>
      <c r="H866">
        <v>6.0163043331312602</v>
      </c>
      <c r="I866">
        <v>55.599438612476803</v>
      </c>
      <c r="J866">
        <v>-8.2136283466801707</v>
      </c>
      <c r="K866">
        <v>3895.0317876558702</v>
      </c>
      <c r="L866">
        <v>3286.5626354354599</v>
      </c>
      <c r="M866">
        <v>36.977271138691101</v>
      </c>
      <c r="N866">
        <v>0.66514775774335599</v>
      </c>
      <c r="O866">
        <v>10.415899889584001</v>
      </c>
      <c r="P866">
        <v>89.030612244897895</v>
      </c>
      <c r="Q866">
        <v>0.10891312407937399</v>
      </c>
    </row>
    <row r="867" spans="1:17" x14ac:dyDescent="0.3">
      <c r="A867" t="s">
        <v>1881</v>
      </c>
      <c r="B867" t="s">
        <v>1882</v>
      </c>
      <c r="C867" t="s">
        <v>3154</v>
      </c>
      <c r="D867" t="s">
        <v>117</v>
      </c>
      <c r="E867">
        <v>3948.76791</v>
      </c>
      <c r="F867">
        <v>698.65</v>
      </c>
      <c r="G867">
        <v>3.6817349456233601</v>
      </c>
      <c r="H867">
        <v>16.0279341681182</v>
      </c>
      <c r="I867">
        <v>11.786941556982301</v>
      </c>
      <c r="J867">
        <v>-4.9285301006391498</v>
      </c>
      <c r="K867">
        <v>625.43904561825605</v>
      </c>
      <c r="L867">
        <v>582.66657400787301</v>
      </c>
      <c r="M867">
        <v>59.1435647021585</v>
      </c>
      <c r="N867">
        <v>1.27025807139033</v>
      </c>
      <c r="O867">
        <v>4.4585987261146398</v>
      </c>
      <c r="P867">
        <v>51.880434782608603</v>
      </c>
      <c r="Q867">
        <v>0.14108435760912399</v>
      </c>
    </row>
    <row r="868" spans="1:17" x14ac:dyDescent="0.3">
      <c r="A868" t="s">
        <v>1883</v>
      </c>
      <c r="B868" t="s">
        <v>1884</v>
      </c>
      <c r="C868" t="s">
        <v>3154</v>
      </c>
      <c r="D868" t="s">
        <v>487</v>
      </c>
      <c r="E868">
        <v>3942.6710400000002</v>
      </c>
      <c r="F868">
        <v>456.9</v>
      </c>
      <c r="G868">
        <v>8.8594728841356307</v>
      </c>
      <c r="H868">
        <v>-41.2318860236511</v>
      </c>
      <c r="I868">
        <v>-43.297068549805097</v>
      </c>
      <c r="J868">
        <v>18.757877076768398</v>
      </c>
      <c r="K868">
        <v>431.693064228053</v>
      </c>
      <c r="L868">
        <v>468.19466385095001</v>
      </c>
      <c r="M868">
        <v>69.497204240258696</v>
      </c>
      <c r="N868">
        <v>0.870133729855599</v>
      </c>
      <c r="O868">
        <v>63.597067191945698</v>
      </c>
      <c r="P868">
        <v>47.387096774193502</v>
      </c>
      <c r="Q868">
        <v>0.16155751471337099</v>
      </c>
    </row>
    <row r="869" spans="1:17" x14ac:dyDescent="0.3">
      <c r="A869" t="s">
        <v>1885</v>
      </c>
      <c r="B869" t="s">
        <v>1886</v>
      </c>
      <c r="C869" t="s">
        <v>3156</v>
      </c>
      <c r="D869" t="s">
        <v>432</v>
      </c>
      <c r="E869">
        <v>3936.0629511000002</v>
      </c>
      <c r="F869">
        <v>1027.0999999999999</v>
      </c>
      <c r="G869">
        <v>-51.281352547931199</v>
      </c>
      <c r="H869">
        <v>-4.10824186024632</v>
      </c>
      <c r="I869">
        <v>-14.6601382103049</v>
      </c>
      <c r="J869">
        <v>-1.01431969018666</v>
      </c>
      <c r="K869">
        <v>1088.6103800946901</v>
      </c>
      <c r="L869">
        <v>1170.6853587831999</v>
      </c>
      <c r="M869">
        <v>26.085094009012</v>
      </c>
      <c r="N869">
        <v>0.71378472972606</v>
      </c>
      <c r="O869">
        <v>40.955116346996398</v>
      </c>
      <c r="P869">
        <v>2.9313022999448699</v>
      </c>
      <c r="Q869">
        <v>-8.5882958401915996E-2</v>
      </c>
    </row>
    <row r="870" spans="1:17" hidden="1" x14ac:dyDescent="0.3">
      <c r="A870" t="s">
        <v>1887</v>
      </c>
      <c r="B870" t="s">
        <v>1888</v>
      </c>
      <c r="C870" t="s">
        <v>3160</v>
      </c>
      <c r="D870" t="s">
        <v>384</v>
      </c>
      <c r="E870">
        <v>3922.4401724300001</v>
      </c>
      <c r="F870">
        <v>264.2</v>
      </c>
      <c r="G870">
        <v>94.002248333307406</v>
      </c>
      <c r="H870">
        <v>-5.9952544451660703</v>
      </c>
      <c r="I870">
        <v>121.32945568189101</v>
      </c>
      <c r="J870">
        <v>-0.60081703174640599</v>
      </c>
      <c r="K870">
        <v>254.06698674149101</v>
      </c>
      <c r="L870">
        <v>188.330841763199</v>
      </c>
      <c r="M870">
        <v>45.320374409765599</v>
      </c>
      <c r="N870">
        <v>0.22148600891265</v>
      </c>
      <c r="O870">
        <v>27.819833459500298</v>
      </c>
      <c r="P870">
        <v>178.105263157894</v>
      </c>
      <c r="Q870">
        <v>0.14652450857954799</v>
      </c>
    </row>
    <row r="871" spans="1:17" hidden="1" x14ac:dyDescent="0.3">
      <c r="A871" t="s">
        <v>1889</v>
      </c>
      <c r="B871" t="s">
        <v>1890</v>
      </c>
      <c r="C871" t="s">
        <v>3160</v>
      </c>
      <c r="D871" t="s">
        <v>133</v>
      </c>
      <c r="E871">
        <v>3885.7970587</v>
      </c>
      <c r="F871">
        <v>833.35</v>
      </c>
      <c r="G871">
        <v>117.606874456169</v>
      </c>
      <c r="H871">
        <v>20.3953709898116</v>
      </c>
      <c r="I871">
        <v>6.3626484150583202</v>
      </c>
      <c r="J871">
        <v>-0.31482238915202798</v>
      </c>
      <c r="K871">
        <v>780.87180133016204</v>
      </c>
      <c r="L871">
        <v>663.91534813078204</v>
      </c>
      <c r="M871">
        <v>59.270770016689802</v>
      </c>
      <c r="N871">
        <v>0.66643679706300496</v>
      </c>
      <c r="O871">
        <v>8.2378352432951303</v>
      </c>
      <c r="P871">
        <v>169.692556634304</v>
      </c>
      <c r="Q871">
        <v>0.16458201360760599</v>
      </c>
    </row>
    <row r="872" spans="1:17" hidden="1" x14ac:dyDescent="0.3">
      <c r="A872" t="s">
        <v>1891</v>
      </c>
      <c r="B872" t="s">
        <v>1892</v>
      </c>
      <c r="C872" t="s">
        <v>3160</v>
      </c>
      <c r="D872" t="s">
        <v>268</v>
      </c>
      <c r="E872">
        <v>3879.4650767399999</v>
      </c>
      <c r="F872">
        <v>3238.8</v>
      </c>
      <c r="G872">
        <v>14.481593783152899</v>
      </c>
      <c r="H872">
        <v>-6.07812177137804</v>
      </c>
      <c r="I872">
        <v>68.263250843601</v>
      </c>
      <c r="J872">
        <v>-5.2021622731994102</v>
      </c>
      <c r="K872">
        <v>3180.36382970456</v>
      </c>
      <c r="L872">
        <v>2594.7572094185798</v>
      </c>
      <c r="M872">
        <v>39.931038082664102</v>
      </c>
      <c r="N872">
        <v>0.24140039637962199</v>
      </c>
      <c r="O872">
        <v>15.303507471903099</v>
      </c>
      <c r="P872">
        <v>114.68200046398999</v>
      </c>
      <c r="Q872">
        <v>0.117640132666361</v>
      </c>
    </row>
    <row r="873" spans="1:17" x14ac:dyDescent="0.3">
      <c r="A873" t="s">
        <v>1893</v>
      </c>
      <c r="B873" t="s">
        <v>1894</v>
      </c>
      <c r="C873" t="s">
        <v>3152</v>
      </c>
      <c r="D873" t="s">
        <v>117</v>
      </c>
      <c r="E873">
        <v>3872.5554986239999</v>
      </c>
      <c r="F873">
        <v>218.65</v>
      </c>
      <c r="G873">
        <v>-15.8070931216124</v>
      </c>
      <c r="H873">
        <v>2.0070329328343699</v>
      </c>
      <c r="I873">
        <v>-8.4270766427900803</v>
      </c>
      <c r="J873">
        <v>-1.48462991260523</v>
      </c>
      <c r="K873">
        <v>223.95827791444199</v>
      </c>
      <c r="L873">
        <v>216.20167897623301</v>
      </c>
      <c r="M873">
        <v>37.433347899652802</v>
      </c>
      <c r="N873">
        <v>0.58642084508563597</v>
      </c>
      <c r="O873">
        <v>25.748913789160699</v>
      </c>
      <c r="P873">
        <v>37.472492926752501</v>
      </c>
      <c r="Q873">
        <v>9.2235137425368E-2</v>
      </c>
    </row>
    <row r="874" spans="1:17" hidden="1" x14ac:dyDescent="0.3">
      <c r="A874" t="s">
        <v>1895</v>
      </c>
      <c r="B874" t="s">
        <v>1896</v>
      </c>
      <c r="C874" t="s">
        <v>3160</v>
      </c>
      <c r="D874" t="s">
        <v>51</v>
      </c>
      <c r="E874">
        <v>3866.4985073799999</v>
      </c>
      <c r="F874">
        <v>1596.65</v>
      </c>
      <c r="G874">
        <v>114.050952659267</v>
      </c>
      <c r="H874">
        <v>17.355656374832702</v>
      </c>
      <c r="I874">
        <v>37.867921773055201</v>
      </c>
      <c r="J874">
        <v>-4.4844266785801501E-2</v>
      </c>
      <c r="K874">
        <v>1435.9151891202</v>
      </c>
      <c r="L874">
        <v>1110.27486931979</v>
      </c>
      <c r="M874">
        <v>55.045347447953702</v>
      </c>
      <c r="N874">
        <v>0.39877800918375</v>
      </c>
      <c r="O874">
        <v>3.0282153258384699</v>
      </c>
      <c r="P874">
        <v>182.093639575971</v>
      </c>
      <c r="Q874">
        <v>0.234205629786048</v>
      </c>
    </row>
    <row r="875" spans="1:17" x14ac:dyDescent="0.3">
      <c r="A875" t="s">
        <v>1897</v>
      </c>
      <c r="B875" t="s">
        <v>1898</v>
      </c>
      <c r="C875" t="s">
        <v>3154</v>
      </c>
      <c r="D875" t="s">
        <v>117</v>
      </c>
      <c r="E875">
        <v>3860.3820294000002</v>
      </c>
      <c r="F875">
        <v>1836.4</v>
      </c>
      <c r="G875">
        <v>12.810066528334501</v>
      </c>
      <c r="H875">
        <v>-15.193886863186099</v>
      </c>
      <c r="I875">
        <v>-18.263671761923899</v>
      </c>
      <c r="J875">
        <v>-6.6718470361331397</v>
      </c>
      <c r="K875">
        <v>2123.86878252203</v>
      </c>
      <c r="L875">
        <v>1941.3869494252101</v>
      </c>
      <c r="M875">
        <v>16.890806336735402</v>
      </c>
      <c r="N875">
        <v>0.82145083156168397</v>
      </c>
      <c r="O875">
        <v>33.432258767153101</v>
      </c>
      <c r="P875">
        <v>48.690336423626498</v>
      </c>
      <c r="Q875">
        <v>0.25141324840985801</v>
      </c>
    </row>
    <row r="876" spans="1:17" hidden="1" x14ac:dyDescent="0.3">
      <c r="A876" t="s">
        <v>1899</v>
      </c>
      <c r="B876" t="s">
        <v>1900</v>
      </c>
      <c r="C876" t="s">
        <v>3160</v>
      </c>
      <c r="D876" t="s">
        <v>190</v>
      </c>
      <c r="E876">
        <v>3848.1840243000001</v>
      </c>
      <c r="F876">
        <v>553.1</v>
      </c>
      <c r="G876">
        <v>28.625338323074299</v>
      </c>
      <c r="H876">
        <v>1.11547846527012</v>
      </c>
      <c r="I876">
        <v>7.8226812599234696</v>
      </c>
      <c r="J876">
        <v>0.21170868085841599</v>
      </c>
      <c r="K876">
        <v>552.84894613492099</v>
      </c>
      <c r="L876">
        <v>498.81105132026897</v>
      </c>
      <c r="M876">
        <v>50.402660287888999</v>
      </c>
      <c r="N876">
        <v>0.571905679015003</v>
      </c>
      <c r="O876">
        <v>10.2784306635328</v>
      </c>
      <c r="P876">
        <v>66.420941778245805</v>
      </c>
      <c r="Q876">
        <v>0.16415110422975701</v>
      </c>
    </row>
    <row r="877" spans="1:17" hidden="1" x14ac:dyDescent="0.3">
      <c r="A877" t="s">
        <v>1901</v>
      </c>
      <c r="B877" t="s">
        <v>1902</v>
      </c>
      <c r="C877" t="s">
        <v>3160</v>
      </c>
      <c r="D877" t="s">
        <v>487</v>
      </c>
      <c r="E877">
        <v>3844.6068650000002</v>
      </c>
      <c r="F877">
        <v>274.05</v>
      </c>
      <c r="G877">
        <v>45.040324153213597</v>
      </c>
      <c r="H877">
        <v>-1.8243220163260201</v>
      </c>
      <c r="I877">
        <v>36.108015718950902</v>
      </c>
      <c r="J877">
        <v>3.08654513353066</v>
      </c>
      <c r="K877">
        <v>268.08089705050497</v>
      </c>
      <c r="L877">
        <v>216.272739248298</v>
      </c>
      <c r="M877">
        <v>51.395025530682503</v>
      </c>
      <c r="N877">
        <v>0.68467846769920104</v>
      </c>
      <c r="O877">
        <v>11.184090494435299</v>
      </c>
      <c r="P877">
        <v>101.359294636296</v>
      </c>
      <c r="Q877">
        <v>0.248216454193117</v>
      </c>
    </row>
    <row r="878" spans="1:17" hidden="1" x14ac:dyDescent="0.3">
      <c r="A878" t="s">
        <v>1903</v>
      </c>
      <c r="B878" t="s">
        <v>1904</v>
      </c>
      <c r="C878" t="s">
        <v>3160</v>
      </c>
      <c r="D878" t="s">
        <v>48</v>
      </c>
      <c r="E878">
        <v>3837.28692585</v>
      </c>
      <c r="F878">
        <v>689.65</v>
      </c>
      <c r="G878">
        <v>-27.053536341717098</v>
      </c>
      <c r="H878">
        <v>2.4849720682732599</v>
      </c>
      <c r="I878">
        <v>-13.699762138640599</v>
      </c>
      <c r="J878">
        <v>-5.9175779151767598</v>
      </c>
      <c r="K878">
        <v>700.75744717451198</v>
      </c>
      <c r="M878">
        <v>49.985734193864097</v>
      </c>
      <c r="N878">
        <v>2.01021418687071</v>
      </c>
      <c r="O878">
        <v>30.102225766693198</v>
      </c>
      <c r="P878">
        <v>25.390909090908998</v>
      </c>
    </row>
    <row r="879" spans="1:17" x14ac:dyDescent="0.3">
      <c r="A879" t="s">
        <v>1905</v>
      </c>
      <c r="B879" t="s">
        <v>1906</v>
      </c>
      <c r="C879" t="s">
        <v>3161</v>
      </c>
      <c r="D879" t="s">
        <v>432</v>
      </c>
      <c r="E879">
        <v>3836.3188046400001</v>
      </c>
      <c r="F879">
        <v>23.93</v>
      </c>
      <c r="G879">
        <v>-28.674574188862302</v>
      </c>
      <c r="H879">
        <v>4.6184940421347704</v>
      </c>
      <c r="I879">
        <v>-16.889851702858099</v>
      </c>
      <c r="J879">
        <v>-12.2603231392821</v>
      </c>
      <c r="K879">
        <v>23.3222776421443</v>
      </c>
      <c r="L879">
        <v>23.877343481564601</v>
      </c>
      <c r="M879">
        <v>51.481040144881199</v>
      </c>
      <c r="N879">
        <v>2.1771679545023002</v>
      </c>
      <c r="O879">
        <v>88.675302966987005</v>
      </c>
      <c r="P879">
        <v>43.293413173652603</v>
      </c>
    </row>
    <row r="880" spans="1:17" x14ac:dyDescent="0.3">
      <c r="A880" t="s">
        <v>1907</v>
      </c>
      <c r="B880" t="s">
        <v>1908</v>
      </c>
      <c r="C880" t="s">
        <v>3159</v>
      </c>
      <c r="D880" t="s">
        <v>268</v>
      </c>
      <c r="E880">
        <v>3816.2444841000001</v>
      </c>
      <c r="F880">
        <v>154.38</v>
      </c>
      <c r="G880">
        <v>41.274106260516</v>
      </c>
      <c r="H880">
        <v>-0.93544522576530298</v>
      </c>
      <c r="I880">
        <v>39.029364304450198</v>
      </c>
      <c r="J880">
        <v>-2.4401393676301</v>
      </c>
      <c r="K880">
        <v>152.39701101190701</v>
      </c>
      <c r="L880">
        <v>127.760094920087</v>
      </c>
      <c r="M880">
        <v>48.421718154575501</v>
      </c>
      <c r="N880">
        <v>0.83590943888858604</v>
      </c>
      <c r="O880">
        <v>14.6521570151574</v>
      </c>
      <c r="P880">
        <v>89.191176470588204</v>
      </c>
      <c r="Q880">
        <v>3.0498997355844999E-2</v>
      </c>
    </row>
    <row r="881" spans="1:17" x14ac:dyDescent="0.3">
      <c r="A881" t="s">
        <v>1909</v>
      </c>
      <c r="B881" t="s">
        <v>1910</v>
      </c>
      <c r="C881" t="s">
        <v>3144</v>
      </c>
      <c r="D881" t="s">
        <v>278</v>
      </c>
      <c r="E881">
        <v>3808.63471884</v>
      </c>
      <c r="F881">
        <v>1394.75</v>
      </c>
      <c r="G881">
        <v>19.082330230796099</v>
      </c>
      <c r="H881">
        <v>2.5743742638443599</v>
      </c>
      <c r="I881">
        <v>0.34935745998880302</v>
      </c>
      <c r="J881">
        <v>1.17067312393907</v>
      </c>
      <c r="K881">
        <v>1378.69974166113</v>
      </c>
      <c r="L881">
        <v>1264.4054885667499</v>
      </c>
      <c r="M881">
        <v>61.360080350818599</v>
      </c>
      <c r="N881">
        <v>1.04253879254147</v>
      </c>
      <c r="O881">
        <v>1.45187309553682</v>
      </c>
      <c r="P881">
        <v>52.991828004168198</v>
      </c>
      <c r="Q881">
        <v>0.104118690637703</v>
      </c>
    </row>
    <row r="882" spans="1:17" hidden="1" x14ac:dyDescent="0.3">
      <c r="A882" t="s">
        <v>1911</v>
      </c>
      <c r="B882" t="s">
        <v>1912</v>
      </c>
      <c r="C882" t="s">
        <v>3160</v>
      </c>
      <c r="D882" t="s">
        <v>303</v>
      </c>
      <c r="E882">
        <v>3807.9994867199998</v>
      </c>
      <c r="F882">
        <v>398.6</v>
      </c>
      <c r="G882">
        <v>65.6558099879297</v>
      </c>
      <c r="H882">
        <v>6.4838995179017003</v>
      </c>
      <c r="I882">
        <v>111.88584346143701</v>
      </c>
      <c r="J882">
        <v>9.4524202576717702</v>
      </c>
      <c r="K882">
        <v>338.89248021433502</v>
      </c>
      <c r="M882">
        <v>58.023920937050598</v>
      </c>
      <c r="N882">
        <v>0.42524816807515098</v>
      </c>
      <c r="O882">
        <v>8.9061716006020895</v>
      </c>
      <c r="P882">
        <v>164.67463479415599</v>
      </c>
    </row>
    <row r="883" spans="1:17" x14ac:dyDescent="0.3">
      <c r="A883" t="s">
        <v>1913</v>
      </c>
      <c r="B883" t="s">
        <v>1914</v>
      </c>
      <c r="C883" t="s">
        <v>3154</v>
      </c>
      <c r="D883" t="s">
        <v>138</v>
      </c>
      <c r="E883">
        <v>3800.3928281499998</v>
      </c>
      <c r="F883">
        <v>590.35</v>
      </c>
      <c r="G883">
        <v>-16.238932320439101</v>
      </c>
      <c r="H883">
        <v>-1.6646917680859299</v>
      </c>
      <c r="I883">
        <v>2.6472585402690698</v>
      </c>
      <c r="J883">
        <v>-6.7831177223893899</v>
      </c>
      <c r="K883">
        <v>561.21306914091497</v>
      </c>
      <c r="L883">
        <v>528.77984558530204</v>
      </c>
      <c r="M883">
        <v>42.650971618759897</v>
      </c>
      <c r="N883">
        <v>1.1314725885619299</v>
      </c>
      <c r="O883">
        <v>12.983823155754999</v>
      </c>
      <c r="P883">
        <v>38.905882352941099</v>
      </c>
    </row>
    <row r="884" spans="1:17" x14ac:dyDescent="0.3">
      <c r="A884" t="s">
        <v>1915</v>
      </c>
      <c r="B884" t="s">
        <v>1916</v>
      </c>
      <c r="C884" t="s">
        <v>3152</v>
      </c>
      <c r="D884" t="s">
        <v>117</v>
      </c>
      <c r="E884">
        <v>3797.8295213400002</v>
      </c>
      <c r="F884">
        <v>693.35</v>
      </c>
      <c r="G884">
        <v>32.476833298883598</v>
      </c>
      <c r="H884">
        <v>8.1997588284216505</v>
      </c>
      <c r="I884">
        <v>-9.5555106088086994</v>
      </c>
      <c r="J884">
        <v>1.7220067862510999</v>
      </c>
      <c r="K884">
        <v>687.31523943173397</v>
      </c>
      <c r="L884">
        <v>645.74552440611296</v>
      </c>
      <c r="M884">
        <v>54.783700482469001</v>
      </c>
      <c r="N884">
        <v>1.22287589235539</v>
      </c>
      <c r="O884">
        <v>26.920025960914401</v>
      </c>
      <c r="P884">
        <v>79.044544867656498</v>
      </c>
      <c r="Q884">
        <v>6.6015722895404999E-2</v>
      </c>
    </row>
    <row r="885" spans="1:17" hidden="1" x14ac:dyDescent="0.3">
      <c r="A885" t="s">
        <v>1917</v>
      </c>
      <c r="B885" t="s">
        <v>1918</v>
      </c>
      <c r="C885" t="s">
        <v>3160</v>
      </c>
      <c r="D885" t="s">
        <v>108</v>
      </c>
      <c r="E885">
        <v>3785.0315995800001</v>
      </c>
      <c r="F885">
        <v>1035.2</v>
      </c>
      <c r="G885">
        <v>40.835418955682201</v>
      </c>
      <c r="H885">
        <v>30.469977421112802</v>
      </c>
      <c r="I885">
        <v>21.325180477244</v>
      </c>
      <c r="J885">
        <v>-6.5255162581778903</v>
      </c>
      <c r="K885">
        <v>909.48251465102499</v>
      </c>
      <c r="L885">
        <v>803.90407511225305</v>
      </c>
      <c r="M885">
        <v>49.169121052269197</v>
      </c>
      <c r="N885">
        <v>1.7317267008573001</v>
      </c>
      <c r="O885">
        <v>9.0707109737248697</v>
      </c>
      <c r="P885">
        <v>92.720841478171806</v>
      </c>
      <c r="Q885">
        <v>8.8662932069450001E-2</v>
      </c>
    </row>
    <row r="886" spans="1:17" hidden="1" x14ac:dyDescent="0.3">
      <c r="A886" t="s">
        <v>1919</v>
      </c>
      <c r="B886" t="s">
        <v>1920</v>
      </c>
      <c r="C886" t="s">
        <v>3160</v>
      </c>
      <c r="D886" t="s">
        <v>458</v>
      </c>
      <c r="E886">
        <v>3775.1634518579999</v>
      </c>
      <c r="F886">
        <v>185.18</v>
      </c>
      <c r="G886">
        <v>51.881022833392102</v>
      </c>
      <c r="H886">
        <v>-6.2038592631195497</v>
      </c>
      <c r="I886">
        <v>29.287712954541998</v>
      </c>
      <c r="J886">
        <v>-10.025813454665901</v>
      </c>
      <c r="K886">
        <v>185.94565483352</v>
      </c>
      <c r="L886">
        <v>151.27620167065601</v>
      </c>
      <c r="M886">
        <v>30.456475832909501</v>
      </c>
      <c r="N886">
        <v>1.08014264020958</v>
      </c>
      <c r="O886">
        <v>13.8621881412679</v>
      </c>
      <c r="P886">
        <v>103.271130625686</v>
      </c>
      <c r="Q886">
        <v>0.114125296742451</v>
      </c>
    </row>
    <row r="887" spans="1:17" hidden="1" x14ac:dyDescent="0.3">
      <c r="A887" t="s">
        <v>1921</v>
      </c>
      <c r="B887" t="s">
        <v>1922</v>
      </c>
      <c r="C887" t="s">
        <v>3160</v>
      </c>
      <c r="D887" t="s">
        <v>404</v>
      </c>
      <c r="E887">
        <v>3765.6607910349999</v>
      </c>
      <c r="F887">
        <v>1231.5</v>
      </c>
      <c r="G887">
        <v>-7.9563747708490899E-3</v>
      </c>
      <c r="H887">
        <v>27.7918263151224</v>
      </c>
      <c r="I887">
        <v>-0.91235811074228701</v>
      </c>
      <c r="J887">
        <v>3.2000519363379198</v>
      </c>
      <c r="K887">
        <v>1080.9534118151601</v>
      </c>
      <c r="L887">
        <v>1027.6905787307501</v>
      </c>
      <c r="M887">
        <v>82.150295309221306</v>
      </c>
      <c r="N887">
        <v>2.39211918434339</v>
      </c>
      <c r="O887">
        <v>3.89768574908648</v>
      </c>
      <c r="P887">
        <v>48.159287776708297</v>
      </c>
      <c r="Q887">
        <v>6.4997021953880005E-2</v>
      </c>
    </row>
    <row r="888" spans="1:17" x14ac:dyDescent="0.3">
      <c r="A888" t="s">
        <v>1923</v>
      </c>
      <c r="B888" t="s">
        <v>1924</v>
      </c>
      <c r="C888" t="s">
        <v>3145</v>
      </c>
      <c r="D888" t="s">
        <v>529</v>
      </c>
      <c r="E888">
        <v>3763.123131546</v>
      </c>
      <c r="F888">
        <v>65.12</v>
      </c>
      <c r="G888">
        <v>32.287766411202199</v>
      </c>
      <c r="H888">
        <v>30.0823590814447</v>
      </c>
      <c r="I888">
        <v>13.5752155632909</v>
      </c>
      <c r="J888">
        <v>3.0853611590732402</v>
      </c>
      <c r="K888">
        <v>56.105998435878803</v>
      </c>
      <c r="L888">
        <v>49.970110837887397</v>
      </c>
      <c r="M888">
        <v>68.449841348101103</v>
      </c>
      <c r="N888">
        <v>2.3185819439793902</v>
      </c>
      <c r="O888">
        <v>5.9582309582309501</v>
      </c>
      <c r="P888">
        <v>95.849624060150305</v>
      </c>
      <c r="Q888">
        <v>-4.0876445973006999E-2</v>
      </c>
    </row>
    <row r="889" spans="1:17" hidden="1" x14ac:dyDescent="0.3">
      <c r="A889" t="s">
        <v>1925</v>
      </c>
      <c r="B889" t="s">
        <v>1926</v>
      </c>
      <c r="C889" t="s">
        <v>3160</v>
      </c>
      <c r="D889" t="s">
        <v>133</v>
      </c>
      <c r="E889">
        <v>3761.5269896</v>
      </c>
      <c r="F889">
        <v>413.85</v>
      </c>
      <c r="G889">
        <v>-25.285772514346402</v>
      </c>
      <c r="H889">
        <v>0.27461159220510101</v>
      </c>
      <c r="I889">
        <v>-15.834978376944999</v>
      </c>
      <c r="J889">
        <v>-0.142110494415262</v>
      </c>
      <c r="K889">
        <v>422.949596725981</v>
      </c>
      <c r="L889">
        <v>423.25818775098702</v>
      </c>
      <c r="M889">
        <v>46.782780904254302</v>
      </c>
      <c r="N889">
        <v>6.6101299619807499E-2</v>
      </c>
      <c r="O889">
        <v>15.7424187507551</v>
      </c>
      <c r="P889">
        <v>8.6220472440944995</v>
      </c>
      <c r="Q889">
        <v>-9.147263729558E-3</v>
      </c>
    </row>
    <row r="890" spans="1:17" hidden="1" x14ac:dyDescent="0.3">
      <c r="A890" t="s">
        <v>1927</v>
      </c>
      <c r="B890" t="s">
        <v>1928</v>
      </c>
      <c r="C890" t="s">
        <v>3160</v>
      </c>
      <c r="D890" t="s">
        <v>1053</v>
      </c>
      <c r="E890">
        <v>3730.8735000000001</v>
      </c>
      <c r="F890">
        <v>60.97</v>
      </c>
      <c r="G890">
        <v>-39.951557817796399</v>
      </c>
      <c r="H890">
        <v>-1.0641372406613701</v>
      </c>
      <c r="I890">
        <v>-22.319076036241601</v>
      </c>
      <c r="J890">
        <v>-1.72272393125889</v>
      </c>
      <c r="K890">
        <v>62.701277909472999</v>
      </c>
      <c r="L890">
        <v>65.417051787125601</v>
      </c>
      <c r="M890">
        <v>80.428401478298795</v>
      </c>
      <c r="N890">
        <v>0.63540448105833203</v>
      </c>
      <c r="O890">
        <v>17.188781367885799</v>
      </c>
      <c r="P890">
        <v>1.1950207468879701</v>
      </c>
      <c r="Q890">
        <v>-6.679688381315E-3</v>
      </c>
    </row>
    <row r="891" spans="1:17" hidden="1" x14ac:dyDescent="0.3">
      <c r="A891" t="s">
        <v>1929</v>
      </c>
      <c r="B891" t="s">
        <v>1930</v>
      </c>
      <c r="C891" t="s">
        <v>3160</v>
      </c>
      <c r="D891" t="s">
        <v>1608</v>
      </c>
      <c r="E891">
        <v>3727.9638381999998</v>
      </c>
      <c r="F891">
        <v>2180.25</v>
      </c>
      <c r="G891">
        <v>-1.63761886619276</v>
      </c>
      <c r="H891">
        <v>7.1071729156185599</v>
      </c>
      <c r="I891">
        <v>22.319927678437299</v>
      </c>
      <c r="J891">
        <v>8.1918111672670904</v>
      </c>
      <c r="K891">
        <v>2126.7627583808098</v>
      </c>
      <c r="L891">
        <v>1900.81686590449</v>
      </c>
      <c r="M891">
        <v>71.837186075187702</v>
      </c>
      <c r="N891">
        <v>0.448576268403579</v>
      </c>
      <c r="O891">
        <v>13.243894048847601</v>
      </c>
      <c r="P891">
        <v>53.967020938526097</v>
      </c>
      <c r="Q891">
        <v>0.11606762246287999</v>
      </c>
    </row>
    <row r="892" spans="1:17" hidden="1" x14ac:dyDescent="0.3">
      <c r="A892" t="s">
        <v>1931</v>
      </c>
      <c r="B892" t="s">
        <v>1932</v>
      </c>
      <c r="C892" t="s">
        <v>3160</v>
      </c>
      <c r="D892" t="s">
        <v>108</v>
      </c>
      <c r="E892">
        <v>3726.6372000000001</v>
      </c>
      <c r="F892">
        <v>560.75</v>
      </c>
      <c r="G892">
        <v>170.89552917715901</v>
      </c>
      <c r="H892">
        <v>35.110465933941697</v>
      </c>
      <c r="I892">
        <v>39.466307026676503</v>
      </c>
      <c r="J892">
        <v>10.0100586976631</v>
      </c>
      <c r="K892">
        <v>451.31426836393598</v>
      </c>
      <c r="L892">
        <v>380.87291719150801</v>
      </c>
      <c r="M892">
        <v>82.676311791607006</v>
      </c>
      <c r="N892">
        <v>1.3839842044428801</v>
      </c>
      <c r="O892">
        <v>3.7539010254123699</v>
      </c>
      <c r="P892">
        <v>249.01452282157601</v>
      </c>
      <c r="Q892">
        <v>0.24984220979619501</v>
      </c>
    </row>
    <row r="893" spans="1:17" hidden="1" x14ac:dyDescent="0.3">
      <c r="A893" t="s">
        <v>1933</v>
      </c>
      <c r="B893" t="s">
        <v>1934</v>
      </c>
      <c r="C893" t="s">
        <v>3160</v>
      </c>
      <c r="D893" t="s">
        <v>745</v>
      </c>
      <c r="E893">
        <v>3724.7253936799998</v>
      </c>
      <c r="F893">
        <v>165.44</v>
      </c>
      <c r="G893">
        <v>9.9259019960208494</v>
      </c>
      <c r="H893">
        <v>6.4657191463378698</v>
      </c>
      <c r="I893">
        <v>1.91855968806913</v>
      </c>
      <c r="J893">
        <v>0.88380186842557196</v>
      </c>
      <c r="K893">
        <v>161.053571176411</v>
      </c>
      <c r="L893">
        <v>150.948560360313</v>
      </c>
      <c r="M893">
        <v>58.331342908403499</v>
      </c>
      <c r="N893">
        <v>0.41569299160131001</v>
      </c>
      <c r="O893">
        <v>5.7785299806576402</v>
      </c>
      <c r="P893">
        <v>46.601683650863897</v>
      </c>
      <c r="Q893">
        <v>8.2626113561340003E-3</v>
      </c>
    </row>
    <row r="894" spans="1:17" hidden="1" x14ac:dyDescent="0.3">
      <c r="A894" t="s">
        <v>1935</v>
      </c>
      <c r="B894" t="s">
        <v>1936</v>
      </c>
      <c r="C894" t="s">
        <v>3160</v>
      </c>
      <c r="D894" t="s">
        <v>268</v>
      </c>
      <c r="E894">
        <v>3703.9764203750001</v>
      </c>
      <c r="F894">
        <v>534.45000000000005</v>
      </c>
      <c r="G894">
        <v>19.199342044297499</v>
      </c>
      <c r="H894">
        <v>-5.7285850986576099</v>
      </c>
      <c r="I894">
        <v>-15.8215421008136</v>
      </c>
      <c r="J894">
        <v>-2.98187944334226</v>
      </c>
      <c r="K894">
        <v>567.18402428045795</v>
      </c>
      <c r="L894">
        <v>513.37093258761604</v>
      </c>
      <c r="M894">
        <v>35.891960376703402</v>
      </c>
      <c r="N894">
        <v>0.74347241809400899</v>
      </c>
      <c r="O894">
        <v>22.555898587332699</v>
      </c>
      <c r="P894">
        <v>69.6666666666666</v>
      </c>
      <c r="Q894">
        <v>6.2897913158234994E-2</v>
      </c>
    </row>
    <row r="895" spans="1:17" hidden="1" x14ac:dyDescent="0.3">
      <c r="A895" t="s">
        <v>1937</v>
      </c>
      <c r="B895" t="s">
        <v>1938</v>
      </c>
      <c r="C895" t="s">
        <v>3160</v>
      </c>
      <c r="D895" t="s">
        <v>455</v>
      </c>
      <c r="E895">
        <v>3697.1991902699901</v>
      </c>
      <c r="F895">
        <v>583.95000000000005</v>
      </c>
      <c r="G895">
        <v>25.071637481336602</v>
      </c>
      <c r="I895">
        <v>37.936203616895902</v>
      </c>
      <c r="K895">
        <v>555.13151102030702</v>
      </c>
      <c r="L895">
        <v>481.76224515429197</v>
      </c>
      <c r="M895">
        <v>64.780785260819798</v>
      </c>
      <c r="N895">
        <v>2.2021520823609002</v>
      </c>
      <c r="O895">
        <v>5.9851014641664397</v>
      </c>
      <c r="P895">
        <v>77.492401215805501</v>
      </c>
      <c r="Q895">
        <v>-3.9150349227047E-2</v>
      </c>
    </row>
    <row r="896" spans="1:17" hidden="1" x14ac:dyDescent="0.3">
      <c r="A896" t="s">
        <v>1939</v>
      </c>
      <c r="B896" t="s">
        <v>1940</v>
      </c>
      <c r="C896" t="s">
        <v>3160</v>
      </c>
      <c r="D896" t="s">
        <v>229</v>
      </c>
      <c r="E896">
        <v>3681.0689169000002</v>
      </c>
      <c r="F896">
        <v>203.75</v>
      </c>
      <c r="G896">
        <v>35.102035662685203</v>
      </c>
      <c r="H896">
        <v>6.1760353653525497</v>
      </c>
      <c r="I896">
        <v>48.776274493072798</v>
      </c>
      <c r="J896">
        <v>-3.1881290900805799</v>
      </c>
      <c r="K896">
        <v>189.833441776733</v>
      </c>
      <c r="L896">
        <v>155.43882442971</v>
      </c>
      <c r="M896">
        <v>50.284695406613402</v>
      </c>
      <c r="N896">
        <v>1.2821558180828001</v>
      </c>
      <c r="O896">
        <v>8.4662576687116502</v>
      </c>
      <c r="P896">
        <v>96.764847899565396</v>
      </c>
      <c r="Q896">
        <v>0.162635113562698</v>
      </c>
    </row>
    <row r="897" spans="1:17" x14ac:dyDescent="0.3">
      <c r="A897" t="s">
        <v>1941</v>
      </c>
      <c r="B897" t="s">
        <v>1942</v>
      </c>
      <c r="C897" t="s">
        <v>3147</v>
      </c>
      <c r="D897" t="s">
        <v>234</v>
      </c>
      <c r="E897">
        <v>3668.8518726299999</v>
      </c>
      <c r="F897">
        <v>434.35</v>
      </c>
      <c r="G897">
        <v>-36.948022994133098</v>
      </c>
      <c r="H897">
        <v>-8.9686717383190793</v>
      </c>
      <c r="I897">
        <v>-35.355517027486698</v>
      </c>
      <c r="J897">
        <v>-2.8833769374604601</v>
      </c>
      <c r="K897">
        <v>470.84309032992797</v>
      </c>
      <c r="L897">
        <v>494.06363470441102</v>
      </c>
      <c r="M897">
        <v>25.490600168484601</v>
      </c>
      <c r="N897">
        <v>1.1565552979884799</v>
      </c>
      <c r="O897">
        <v>60.930125474847401</v>
      </c>
      <c r="P897">
        <v>0.54398148148149195</v>
      </c>
    </row>
    <row r="898" spans="1:17" hidden="1" x14ac:dyDescent="0.3">
      <c r="A898" t="s">
        <v>1943</v>
      </c>
      <c r="B898" t="s">
        <v>1944</v>
      </c>
      <c r="C898" t="s">
        <v>3160</v>
      </c>
      <c r="D898" t="s">
        <v>89</v>
      </c>
      <c r="E898">
        <v>3662.6025912</v>
      </c>
      <c r="F898">
        <v>2885.8</v>
      </c>
      <c r="G898">
        <v>17.059996973996199</v>
      </c>
      <c r="H898">
        <v>-1.9192257260458501</v>
      </c>
      <c r="I898">
        <v>-3.3472463103546199</v>
      </c>
      <c r="J898">
        <v>0.79358545315633999</v>
      </c>
      <c r="K898">
        <v>3051.9230558414401</v>
      </c>
      <c r="L898">
        <v>2817.2757649919799</v>
      </c>
      <c r="M898">
        <v>52.147631770985299</v>
      </c>
      <c r="N898">
        <v>0.56583040661084805</v>
      </c>
      <c r="O898">
        <v>32.207706701781099</v>
      </c>
      <c r="P898">
        <v>58.000492759177597</v>
      </c>
      <c r="Q898">
        <v>0.17674053895663799</v>
      </c>
    </row>
    <row r="899" spans="1:17" hidden="1" x14ac:dyDescent="0.3">
      <c r="A899" t="s">
        <v>1945</v>
      </c>
      <c r="B899" t="s">
        <v>1946</v>
      </c>
      <c r="C899" t="s">
        <v>3160</v>
      </c>
      <c r="D899" t="s">
        <v>89</v>
      </c>
      <c r="E899">
        <v>3659.72073831748</v>
      </c>
      <c r="F899">
        <v>3181.4</v>
      </c>
      <c r="G899">
        <v>326.03731013827701</v>
      </c>
      <c r="H899">
        <v>20.420268761322699</v>
      </c>
      <c r="I899">
        <v>183.004986301933</v>
      </c>
      <c r="J899">
        <v>0.110839141419595</v>
      </c>
      <c r="K899">
        <v>2647.5839351681302</v>
      </c>
      <c r="L899">
        <v>1820.1512179905901</v>
      </c>
      <c r="M899">
        <v>58.022691378153901</v>
      </c>
      <c r="N899">
        <v>0.96539778068204896</v>
      </c>
      <c r="O899">
        <v>2.8792355566731498</v>
      </c>
      <c r="P899">
        <v>441.46881116500703</v>
      </c>
    </row>
    <row r="900" spans="1:17" hidden="1" x14ac:dyDescent="0.3">
      <c r="A900" t="s">
        <v>1947</v>
      </c>
      <c r="B900" t="s">
        <v>1948</v>
      </c>
      <c r="C900" t="s">
        <v>3160</v>
      </c>
      <c r="D900" t="s">
        <v>1949</v>
      </c>
      <c r="E900">
        <v>3655.7170760499998</v>
      </c>
      <c r="F900">
        <v>798.25</v>
      </c>
      <c r="G900">
        <v>112.291717260452</v>
      </c>
      <c r="H900">
        <v>3.1360792095550698</v>
      </c>
      <c r="I900">
        <v>106.546434696866</v>
      </c>
      <c r="J900">
        <v>4.5511984465787103</v>
      </c>
      <c r="K900">
        <v>747.69213740269197</v>
      </c>
      <c r="L900">
        <v>500.92728960784899</v>
      </c>
      <c r="M900">
        <v>63.478949356676303</v>
      </c>
      <c r="N900">
        <v>1.9910772381705</v>
      </c>
      <c r="O900">
        <v>6.1071093015972302</v>
      </c>
      <c r="P900">
        <v>212.06020328381501</v>
      </c>
    </row>
    <row r="901" spans="1:17" hidden="1" x14ac:dyDescent="0.3">
      <c r="A901" t="s">
        <v>1950</v>
      </c>
      <c r="B901" t="s">
        <v>1951</v>
      </c>
      <c r="C901" t="s">
        <v>3160</v>
      </c>
      <c r="D901" t="s">
        <v>384</v>
      </c>
      <c r="E901">
        <v>3654.3938740499998</v>
      </c>
      <c r="F901">
        <v>1079.3499999999999</v>
      </c>
      <c r="G901">
        <v>59.971652608433402</v>
      </c>
      <c r="H901">
        <v>4.62575894872408</v>
      </c>
      <c r="I901">
        <v>45.6403573166413</v>
      </c>
      <c r="J901">
        <v>-0.121251625250619</v>
      </c>
      <c r="K901">
        <v>1031.3517493055799</v>
      </c>
      <c r="L901">
        <v>831.733063651458</v>
      </c>
      <c r="M901">
        <v>52.4279059289766</v>
      </c>
      <c r="N901">
        <v>0.38023982412412499</v>
      </c>
      <c r="O901">
        <v>26.0017603187103</v>
      </c>
      <c r="P901">
        <v>110.93414109829899</v>
      </c>
      <c r="Q901">
        <v>1.6451389134030998E-2</v>
      </c>
    </row>
    <row r="902" spans="1:17" hidden="1" x14ac:dyDescent="0.3">
      <c r="A902" t="s">
        <v>1952</v>
      </c>
      <c r="B902" t="s">
        <v>1953</v>
      </c>
      <c r="C902" t="s">
        <v>3160</v>
      </c>
      <c r="D902" t="s">
        <v>509</v>
      </c>
      <c r="E902">
        <v>3649.2783470999998</v>
      </c>
      <c r="F902">
        <v>3074.65</v>
      </c>
      <c r="G902">
        <v>26.623423375296699</v>
      </c>
      <c r="H902">
        <v>-6.3163598719382703</v>
      </c>
      <c r="I902">
        <v>15.1455126598417</v>
      </c>
      <c r="J902">
        <v>0.93483304299980696</v>
      </c>
      <c r="K902">
        <v>3113.8055987542102</v>
      </c>
      <c r="L902">
        <v>2758.9659691942202</v>
      </c>
      <c r="M902">
        <v>36.229811094023098</v>
      </c>
      <c r="N902">
        <v>0.609742426278431</v>
      </c>
      <c r="O902">
        <v>12.858374123883999</v>
      </c>
      <c r="P902">
        <v>59.5894321602823</v>
      </c>
      <c r="Q902">
        <v>6.7625089131318997E-2</v>
      </c>
    </row>
    <row r="903" spans="1:17" x14ac:dyDescent="0.3">
      <c r="A903" t="s">
        <v>1954</v>
      </c>
      <c r="B903" t="s">
        <v>1955</v>
      </c>
      <c r="C903" t="s">
        <v>3145</v>
      </c>
      <c r="D903" t="s">
        <v>1956</v>
      </c>
      <c r="E903">
        <v>3641.35326386</v>
      </c>
      <c r="F903">
        <v>216.6</v>
      </c>
      <c r="G903">
        <v>-44.9653646361703</v>
      </c>
      <c r="H903">
        <v>-2.8794204334812901</v>
      </c>
      <c r="I903">
        <v>-20.922005824125399</v>
      </c>
      <c r="J903">
        <v>-3.7169671305276299</v>
      </c>
      <c r="K903">
        <v>227.26121492583201</v>
      </c>
      <c r="L903">
        <v>231.422204592523</v>
      </c>
      <c r="M903">
        <v>30.054514710850299</v>
      </c>
      <c r="N903">
        <v>0.44393775761211202</v>
      </c>
      <c r="O903">
        <v>29.732225300092299</v>
      </c>
      <c r="P903">
        <v>10.1729399796541</v>
      </c>
    </row>
    <row r="904" spans="1:17" hidden="1" x14ac:dyDescent="0.3">
      <c r="A904" t="s">
        <v>1957</v>
      </c>
      <c r="B904" t="s">
        <v>1958</v>
      </c>
      <c r="C904" t="s">
        <v>3160</v>
      </c>
      <c r="D904" t="s">
        <v>736</v>
      </c>
      <c r="E904">
        <v>3623.6976000750001</v>
      </c>
      <c r="F904">
        <v>774.5</v>
      </c>
      <c r="G904">
        <v>-48.320640796041197</v>
      </c>
      <c r="H904">
        <v>-10.098858120443101</v>
      </c>
      <c r="I904">
        <v>-19.882944535839499</v>
      </c>
      <c r="J904">
        <v>-1.21250474220681</v>
      </c>
      <c r="K904">
        <v>826.29720551726996</v>
      </c>
      <c r="L904">
        <v>872.26294615762902</v>
      </c>
      <c r="M904">
        <v>31.744052683920099</v>
      </c>
      <c r="N904">
        <v>0.13499723489382601</v>
      </c>
      <c r="O904">
        <v>34.2801807617817</v>
      </c>
      <c r="P904">
        <v>7.7490261547022898</v>
      </c>
      <c r="Q904">
        <v>-8.5491368077396004E-2</v>
      </c>
    </row>
    <row r="905" spans="1:17" hidden="1" x14ac:dyDescent="0.3">
      <c r="A905" t="s">
        <v>1959</v>
      </c>
      <c r="B905" t="s">
        <v>1960</v>
      </c>
      <c r="C905" t="s">
        <v>3160</v>
      </c>
      <c r="D905" t="s">
        <v>24</v>
      </c>
      <c r="E905">
        <v>3621.90249455</v>
      </c>
      <c r="F905">
        <v>421.7</v>
      </c>
      <c r="G905">
        <v>10.3013407396495</v>
      </c>
      <c r="H905">
        <v>16.707914711951599</v>
      </c>
      <c r="I905">
        <v>33.429341737570098</v>
      </c>
      <c r="J905">
        <v>2.04040416918509</v>
      </c>
      <c r="K905">
        <v>392.01133217472199</v>
      </c>
      <c r="L905">
        <v>336.88031235463501</v>
      </c>
      <c r="M905">
        <v>68.887825008284906</v>
      </c>
      <c r="N905">
        <v>0.52333943493245405</v>
      </c>
      <c r="O905">
        <v>10.7422338155086</v>
      </c>
      <c r="P905">
        <v>69.085805934242103</v>
      </c>
      <c r="Q905">
        <v>-2.5995428991349E-2</v>
      </c>
    </row>
    <row r="906" spans="1:17" hidden="1" x14ac:dyDescent="0.3">
      <c r="A906" t="s">
        <v>1961</v>
      </c>
      <c r="B906" t="s">
        <v>1962</v>
      </c>
      <c r="C906" t="s">
        <v>3160</v>
      </c>
      <c r="D906" t="s">
        <v>54</v>
      </c>
      <c r="E906">
        <v>3621.7504364249999</v>
      </c>
      <c r="F906">
        <v>264.14999999999998</v>
      </c>
      <c r="G906">
        <v>20.892759098967701</v>
      </c>
      <c r="H906">
        <v>-4.6330339199874997</v>
      </c>
      <c r="I906">
        <v>-6.3101013606168497</v>
      </c>
      <c r="J906">
        <v>-5.3295016617966198</v>
      </c>
      <c r="K906">
        <v>277.52707538124798</v>
      </c>
      <c r="L906">
        <v>241.462062063166</v>
      </c>
      <c r="M906">
        <v>25.509504957906699</v>
      </c>
      <c r="N906">
        <v>0.498869156302573</v>
      </c>
      <c r="O906">
        <v>29.8504637516562</v>
      </c>
      <c r="P906">
        <v>67.714285714285694</v>
      </c>
      <c r="Q906">
        <v>1.9036419626829999E-3</v>
      </c>
    </row>
    <row r="907" spans="1:17" x14ac:dyDescent="0.3">
      <c r="A907" t="s">
        <v>1963</v>
      </c>
      <c r="B907" t="s">
        <v>1964</v>
      </c>
      <c r="C907" t="s">
        <v>3154</v>
      </c>
      <c r="D907" t="s">
        <v>117</v>
      </c>
      <c r="E907">
        <v>3589.3728584999999</v>
      </c>
      <c r="F907">
        <v>819.45</v>
      </c>
      <c r="G907">
        <v>38.299334361899703</v>
      </c>
      <c r="H907">
        <v>0.97419056489848399</v>
      </c>
      <c r="I907">
        <v>-16.786461918301701</v>
      </c>
      <c r="J907">
        <v>0.83825664350815599</v>
      </c>
      <c r="K907">
        <v>831.62691081891001</v>
      </c>
      <c r="L907">
        <v>782.91606617670504</v>
      </c>
      <c r="M907">
        <v>41.405988290501199</v>
      </c>
      <c r="N907">
        <v>0.57949964599898796</v>
      </c>
      <c r="O907">
        <v>32.161815852095899</v>
      </c>
      <c r="P907">
        <v>93.494687131050696</v>
      </c>
      <c r="Q907">
        <v>8.7787778411181003E-2</v>
      </c>
    </row>
    <row r="908" spans="1:17" x14ac:dyDescent="0.3">
      <c r="A908" t="s">
        <v>1965</v>
      </c>
      <c r="B908" t="s">
        <v>1966</v>
      </c>
      <c r="C908" t="s">
        <v>3156</v>
      </c>
      <c r="D908" t="s">
        <v>432</v>
      </c>
      <c r="E908">
        <v>3585.585219865</v>
      </c>
      <c r="F908">
        <v>487.65</v>
      </c>
      <c r="G908">
        <v>0.99234028550550901</v>
      </c>
      <c r="H908">
        <v>7.7322385414878401</v>
      </c>
      <c r="I908">
        <v>-4.0222023344347804</v>
      </c>
      <c r="J908">
        <v>0.37115012218476201</v>
      </c>
      <c r="K908">
        <v>489.71520426761799</v>
      </c>
      <c r="L908">
        <v>463.89261459542098</v>
      </c>
      <c r="M908">
        <v>58.065072826646002</v>
      </c>
      <c r="N908">
        <v>0.69640144858776398</v>
      </c>
      <c r="O908">
        <v>13.749615502922101</v>
      </c>
      <c r="P908">
        <v>40.109179715558099</v>
      </c>
      <c r="Q908">
        <v>-6.9020876919104995E-2</v>
      </c>
    </row>
    <row r="909" spans="1:17" x14ac:dyDescent="0.3">
      <c r="A909" t="s">
        <v>1967</v>
      </c>
      <c r="B909" t="s">
        <v>1968</v>
      </c>
      <c r="C909" t="s">
        <v>3145</v>
      </c>
      <c r="D909" t="s">
        <v>24</v>
      </c>
      <c r="E909">
        <v>3584.4456471599901</v>
      </c>
      <c r="F909">
        <v>114.51</v>
      </c>
      <c r="G909">
        <v>-32.9086310919173</v>
      </c>
      <c r="H909">
        <v>-4.3554912225597704</v>
      </c>
      <c r="I909">
        <v>-17.925776222855902</v>
      </c>
      <c r="J909">
        <v>-1.6485045134885401</v>
      </c>
      <c r="K909">
        <v>120.775847028307</v>
      </c>
      <c r="L909">
        <v>125.270671064276</v>
      </c>
      <c r="M909">
        <v>25.801999226843598</v>
      </c>
      <c r="N909">
        <v>0.773863493561191</v>
      </c>
      <c r="O909">
        <v>42.738625447559102</v>
      </c>
      <c r="P909">
        <v>4.19472247497725</v>
      </c>
      <c r="Q909">
        <v>1.2006055815898E-2</v>
      </c>
    </row>
    <row r="910" spans="1:17" hidden="1" x14ac:dyDescent="0.3">
      <c r="A910" t="s">
        <v>1969</v>
      </c>
      <c r="B910" t="s">
        <v>1970</v>
      </c>
      <c r="C910" t="s">
        <v>3160</v>
      </c>
      <c r="D910" t="s">
        <v>278</v>
      </c>
      <c r="E910">
        <v>3579.6905280000001</v>
      </c>
      <c r="F910">
        <v>161.65</v>
      </c>
      <c r="G910">
        <v>59.734608662360202</v>
      </c>
      <c r="H910">
        <v>3.9883127248320598</v>
      </c>
      <c r="I910">
        <v>187.191431647814</v>
      </c>
      <c r="J910">
        <v>0.59400982465041197</v>
      </c>
      <c r="K910">
        <v>178.858977574102</v>
      </c>
      <c r="L910">
        <v>143.190200484885</v>
      </c>
      <c r="M910">
        <v>46.948809488906399</v>
      </c>
      <c r="N910">
        <v>0.86824926039821404</v>
      </c>
      <c r="O910">
        <v>61.4599443241571</v>
      </c>
      <c r="P910">
        <v>250.802951388888</v>
      </c>
      <c r="Q910">
        <v>0.20708154656910199</v>
      </c>
    </row>
    <row r="911" spans="1:17" x14ac:dyDescent="0.3">
      <c r="A911" t="s">
        <v>1971</v>
      </c>
      <c r="B911" t="s">
        <v>1972</v>
      </c>
      <c r="C911" t="s">
        <v>3145</v>
      </c>
      <c r="D911" t="s">
        <v>54</v>
      </c>
      <c r="E911">
        <v>3570.6050857999999</v>
      </c>
      <c r="F911">
        <v>499.05</v>
      </c>
      <c r="G911">
        <v>-63.475602631735498</v>
      </c>
      <c r="H911">
        <v>-15.685182023007</v>
      </c>
      <c r="I911">
        <v>-54.857037313894999</v>
      </c>
      <c r="J911">
        <v>-8.5710153781923193</v>
      </c>
      <c r="K911">
        <v>592.15904267531596</v>
      </c>
      <c r="L911">
        <v>722.46198293144005</v>
      </c>
      <c r="M911">
        <v>12.8470129750387</v>
      </c>
      <c r="N911">
        <v>1.0697203396488999</v>
      </c>
      <c r="O911">
        <v>149.11331529906801</v>
      </c>
      <c r="P911">
        <v>1.8469387755102</v>
      </c>
      <c r="Q911">
        <v>-6.9097242094840004E-3</v>
      </c>
    </row>
    <row r="912" spans="1:17" hidden="1" x14ac:dyDescent="0.3">
      <c r="A912" t="s">
        <v>1973</v>
      </c>
      <c r="B912" t="s">
        <v>1974</v>
      </c>
      <c r="C912" t="s">
        <v>3160</v>
      </c>
      <c r="D912" t="s">
        <v>268</v>
      </c>
      <c r="E912">
        <v>3556.0045064000001</v>
      </c>
      <c r="F912">
        <v>2045.8</v>
      </c>
      <c r="G912">
        <v>45.358700306885801</v>
      </c>
      <c r="H912">
        <v>-8.8609504742562102</v>
      </c>
      <c r="I912">
        <v>15.9562506390654</v>
      </c>
      <c r="J912">
        <v>7.7154205659922107E-2</v>
      </c>
      <c r="K912">
        <v>2274.13308880669</v>
      </c>
      <c r="L912">
        <v>1992.7227571261701</v>
      </c>
      <c r="M912">
        <v>36.504173966430002</v>
      </c>
      <c r="N912">
        <v>0.45558051353913298</v>
      </c>
      <c r="O912">
        <v>36.8657737804281</v>
      </c>
      <c r="P912">
        <v>84.597338145725203</v>
      </c>
      <c r="Q912">
        <v>1.0649819041804001E-2</v>
      </c>
    </row>
    <row r="913" spans="1:17" hidden="1" x14ac:dyDescent="0.3">
      <c r="A913" t="s">
        <v>1975</v>
      </c>
      <c r="B913" t="s">
        <v>1976</v>
      </c>
      <c r="C913" t="s">
        <v>3160</v>
      </c>
      <c r="D913" t="s">
        <v>48</v>
      </c>
      <c r="E913">
        <v>3552.9772200000002</v>
      </c>
      <c r="F913">
        <v>312.89999999999998</v>
      </c>
      <c r="G913">
        <v>32.0823361702179</v>
      </c>
      <c r="H913">
        <v>24.3966523023993</v>
      </c>
      <c r="I913">
        <v>82.6293630115794</v>
      </c>
      <c r="J913">
        <v>2.2450026752541898</v>
      </c>
      <c r="K913">
        <v>251.81378740020401</v>
      </c>
      <c r="L913">
        <v>218.248495469087</v>
      </c>
      <c r="M913">
        <v>64.212837719790997</v>
      </c>
      <c r="N913">
        <v>1.3281135516056199</v>
      </c>
      <c r="O913">
        <v>3.8191115372323501</v>
      </c>
      <c r="P913">
        <v>121.91489361702099</v>
      </c>
    </row>
    <row r="914" spans="1:17" hidden="1" x14ac:dyDescent="0.3">
      <c r="A914" t="s">
        <v>1977</v>
      </c>
      <c r="B914" t="s">
        <v>1978</v>
      </c>
      <c r="C914" t="s">
        <v>3160</v>
      </c>
      <c r="D914" t="s">
        <v>133</v>
      </c>
      <c r="E914">
        <v>3549.3820280800001</v>
      </c>
      <c r="F914">
        <v>277.8</v>
      </c>
      <c r="G914">
        <v>329.809591891362</v>
      </c>
      <c r="H914">
        <v>-1.63955704419137</v>
      </c>
      <c r="I914">
        <v>96.745254975269901</v>
      </c>
      <c r="J914">
        <v>-4.2807909755394702</v>
      </c>
      <c r="K914">
        <v>267.96793528666097</v>
      </c>
      <c r="L914">
        <v>191.64233926865401</v>
      </c>
      <c r="M914">
        <v>43.064304476241297</v>
      </c>
      <c r="N914">
        <v>0.86113162225153495</v>
      </c>
      <c r="O914">
        <v>23.938084953203699</v>
      </c>
      <c r="P914">
        <v>451.19047619047598</v>
      </c>
      <c r="Q914">
        <v>0.16822262188231801</v>
      </c>
    </row>
    <row r="915" spans="1:17" x14ac:dyDescent="0.3">
      <c r="A915" t="s">
        <v>1979</v>
      </c>
      <c r="B915" t="s">
        <v>1980</v>
      </c>
      <c r="C915" t="s">
        <v>3162</v>
      </c>
      <c r="D915" t="s">
        <v>1981</v>
      </c>
      <c r="E915">
        <v>3543.7492090000001</v>
      </c>
      <c r="F915">
        <v>19.850000000000001</v>
      </c>
      <c r="G915">
        <v>-25.586622256820501</v>
      </c>
      <c r="H915">
        <v>-4.1227201239865199</v>
      </c>
      <c r="I915">
        <v>-22.766996646268101</v>
      </c>
      <c r="J915">
        <v>0.54143124668275699</v>
      </c>
      <c r="K915">
        <v>20.833473613437398</v>
      </c>
      <c r="L915">
        <v>21.114842939899098</v>
      </c>
      <c r="M915">
        <v>43.173280828820303</v>
      </c>
      <c r="N915">
        <v>0.64410697245517401</v>
      </c>
      <c r="O915">
        <v>40.806045340050296</v>
      </c>
      <c r="P915">
        <v>16.764705882352899</v>
      </c>
      <c r="Q915">
        <v>-5.1146830208617003E-2</v>
      </c>
    </row>
    <row r="916" spans="1:17" hidden="1" x14ac:dyDescent="0.3">
      <c r="A916" t="s">
        <v>1982</v>
      </c>
      <c r="B916" t="s">
        <v>1983</v>
      </c>
      <c r="C916" t="s">
        <v>3160</v>
      </c>
      <c r="D916" t="s">
        <v>51</v>
      </c>
      <c r="E916">
        <v>3537.5573282250002</v>
      </c>
      <c r="F916">
        <v>321.8</v>
      </c>
      <c r="G916">
        <v>94.921724931289901</v>
      </c>
      <c r="H916">
        <v>-4.6469232286197801</v>
      </c>
      <c r="I916">
        <v>13.020611190354099</v>
      </c>
      <c r="J916">
        <v>-5.4571194779549197</v>
      </c>
      <c r="K916">
        <v>343.85295017406497</v>
      </c>
      <c r="L916">
        <v>286.32006288908599</v>
      </c>
      <c r="M916">
        <v>28.876115261856199</v>
      </c>
      <c r="N916">
        <v>0.491797034238251</v>
      </c>
      <c r="O916">
        <v>21.193287756370399</v>
      </c>
      <c r="P916">
        <v>197.41219963031401</v>
      </c>
      <c r="Q916">
        <v>0.14833219304192</v>
      </c>
    </row>
    <row r="917" spans="1:17" x14ac:dyDescent="0.3">
      <c r="A917" t="s">
        <v>1984</v>
      </c>
      <c r="B917" t="s">
        <v>1985</v>
      </c>
      <c r="C917" t="s">
        <v>3144</v>
      </c>
      <c r="D917" t="s">
        <v>21</v>
      </c>
      <c r="E917">
        <v>3532.7428105250001</v>
      </c>
      <c r="F917">
        <v>591.45000000000005</v>
      </c>
      <c r="G917">
        <v>-31.753881241551401</v>
      </c>
      <c r="H917">
        <v>-5.8679223444464697</v>
      </c>
      <c r="I917">
        <v>-15.3549792373461</v>
      </c>
      <c r="J917">
        <v>-2.5886262757996001</v>
      </c>
      <c r="K917">
        <v>614.68294375296296</v>
      </c>
      <c r="L917">
        <v>604.01585702904299</v>
      </c>
      <c r="M917">
        <v>41.771192826746898</v>
      </c>
      <c r="N917">
        <v>0.40840974171551903</v>
      </c>
      <c r="O917">
        <v>33.823653732352597</v>
      </c>
      <c r="P917">
        <v>31.433333333333302</v>
      </c>
      <c r="Q917">
        <v>6.867668478392E-2</v>
      </c>
    </row>
    <row r="918" spans="1:17" hidden="1" x14ac:dyDescent="0.3">
      <c r="A918" t="s">
        <v>1986</v>
      </c>
      <c r="B918" t="s">
        <v>1987</v>
      </c>
      <c r="C918" t="s">
        <v>3160</v>
      </c>
      <c r="D918" t="s">
        <v>1988</v>
      </c>
      <c r="E918">
        <v>3504.8362499999998</v>
      </c>
      <c r="F918">
        <v>1398</v>
      </c>
      <c r="G918">
        <v>91.408965769176902</v>
      </c>
      <c r="H918">
        <v>2.28853943482846</v>
      </c>
      <c r="I918">
        <v>20.2183658163204</v>
      </c>
      <c r="J918">
        <v>-5.5796630633148396</v>
      </c>
      <c r="K918">
        <v>1426.3445353447401</v>
      </c>
      <c r="L918">
        <v>1253.3270003303401</v>
      </c>
      <c r="M918">
        <v>41.775789323376401</v>
      </c>
      <c r="N918">
        <v>0.37336043627524002</v>
      </c>
      <c r="O918">
        <v>19.452789699570801</v>
      </c>
      <c r="P918">
        <v>122.363607443931</v>
      </c>
      <c r="Q918">
        <v>2.1016491734311998E-2</v>
      </c>
    </row>
    <row r="919" spans="1:17" hidden="1" x14ac:dyDescent="0.3">
      <c r="A919" t="s">
        <v>1989</v>
      </c>
      <c r="B919" t="s">
        <v>1990</v>
      </c>
      <c r="C919" t="s">
        <v>3160</v>
      </c>
      <c r="E919">
        <v>3504.25</v>
      </c>
      <c r="F919">
        <v>664</v>
      </c>
      <c r="G919">
        <v>758.98528975671502</v>
      </c>
      <c r="H919">
        <v>-2.17691919554859</v>
      </c>
      <c r="I919">
        <v>-1.9574800758820501</v>
      </c>
      <c r="J919">
        <v>0.64796379468245602</v>
      </c>
      <c r="K919">
        <v>644.32137352758002</v>
      </c>
      <c r="L919">
        <v>530.474440760128</v>
      </c>
      <c r="M919">
        <v>49.082830044694298</v>
      </c>
      <c r="N919">
        <v>1.04494951672143</v>
      </c>
      <c r="O919">
        <v>19.374999999999901</v>
      </c>
      <c r="P919">
        <v>813.34250343878898</v>
      </c>
      <c r="Q919">
        <v>0.167590566241169</v>
      </c>
    </row>
    <row r="920" spans="1:17" x14ac:dyDescent="0.3">
      <c r="A920" t="s">
        <v>1991</v>
      </c>
      <c r="B920" t="s">
        <v>1992</v>
      </c>
      <c r="C920" t="s">
        <v>3154</v>
      </c>
      <c r="D920" t="s">
        <v>268</v>
      </c>
      <c r="E920">
        <v>3494.9227944599902</v>
      </c>
      <c r="F920">
        <v>1157.05</v>
      </c>
      <c r="G920">
        <v>-26.602353921445001</v>
      </c>
      <c r="H920">
        <v>-6.3075234840476098</v>
      </c>
      <c r="I920">
        <v>21.226483483021902</v>
      </c>
      <c r="J920">
        <v>-5.5814447082406398</v>
      </c>
      <c r="K920">
        <v>1156.0847474782499</v>
      </c>
      <c r="L920">
        <v>1086.04655252522</v>
      </c>
      <c r="M920">
        <v>35.332702163031399</v>
      </c>
      <c r="N920">
        <v>0.38941759393290099</v>
      </c>
      <c r="O920">
        <v>18.836696771963101</v>
      </c>
      <c r="P920">
        <v>53.934677043836899</v>
      </c>
      <c r="Q920">
        <v>-5.2683667832125997E-2</v>
      </c>
    </row>
    <row r="921" spans="1:17" hidden="1" x14ac:dyDescent="0.3">
      <c r="A921" t="s">
        <v>1993</v>
      </c>
      <c r="B921" t="s">
        <v>1994</v>
      </c>
      <c r="C921" t="s">
        <v>3160</v>
      </c>
      <c r="D921" t="s">
        <v>51</v>
      </c>
      <c r="E921">
        <v>3486.6619221449901</v>
      </c>
      <c r="F921">
        <v>810.15</v>
      </c>
      <c r="G921">
        <v>135.65917885501699</v>
      </c>
      <c r="H921">
        <v>9.9332172566931192</v>
      </c>
      <c r="I921">
        <v>72.560344583995501</v>
      </c>
      <c r="J921">
        <v>9.3641954743250295</v>
      </c>
      <c r="K921">
        <v>725.31601364026096</v>
      </c>
      <c r="L921">
        <v>562.68757617897199</v>
      </c>
      <c r="M921">
        <v>70.528083209763096</v>
      </c>
      <c r="N921">
        <v>0.97375763749700295</v>
      </c>
      <c r="O921">
        <v>4.1782385977905401</v>
      </c>
      <c r="P921">
        <v>207.40043177250001</v>
      </c>
      <c r="Q921">
        <v>-2.1111546395706001E-2</v>
      </c>
    </row>
    <row r="922" spans="1:17" hidden="1" x14ac:dyDescent="0.3">
      <c r="A922" t="s">
        <v>1995</v>
      </c>
      <c r="B922" t="s">
        <v>1996</v>
      </c>
      <c r="C922" t="s">
        <v>3160</v>
      </c>
      <c r="D922" t="s">
        <v>1343</v>
      </c>
      <c r="E922">
        <v>3483.6470182799999</v>
      </c>
      <c r="F922">
        <v>789.5</v>
      </c>
      <c r="G922">
        <v>-12.043714634963999</v>
      </c>
      <c r="H922">
        <v>-0.28756735117340698</v>
      </c>
      <c r="I922">
        <v>33.412777450752003</v>
      </c>
      <c r="J922">
        <v>-0.49244996362728899</v>
      </c>
      <c r="K922">
        <v>779.66866238928901</v>
      </c>
      <c r="L922">
        <v>703.16350842618294</v>
      </c>
      <c r="M922">
        <v>53.379343924349797</v>
      </c>
      <c r="N922">
        <v>0.58282433020543001</v>
      </c>
      <c r="O922">
        <v>24.5091830272324</v>
      </c>
      <c r="P922">
        <v>75.756901157613498</v>
      </c>
      <c r="Q922">
        <v>-2.5533791539734001E-2</v>
      </c>
    </row>
    <row r="923" spans="1:17" x14ac:dyDescent="0.3">
      <c r="A923" t="s">
        <v>1997</v>
      </c>
      <c r="B923" t="s">
        <v>1998</v>
      </c>
      <c r="C923" t="s">
        <v>3154</v>
      </c>
      <c r="D923" t="s">
        <v>552</v>
      </c>
      <c r="E923">
        <v>3481.9397080199901</v>
      </c>
      <c r="F923">
        <v>308.85000000000002</v>
      </c>
      <c r="G923">
        <v>-21.653128322380098</v>
      </c>
      <c r="H923">
        <v>-6.9989712954954202</v>
      </c>
      <c r="I923">
        <v>-12.783367361860099</v>
      </c>
      <c r="J923">
        <v>-3.5511977459462298</v>
      </c>
      <c r="K923">
        <v>334.75877857545697</v>
      </c>
      <c r="L923">
        <v>331.83252921434399</v>
      </c>
      <c r="M923">
        <v>33.780759168406099</v>
      </c>
      <c r="N923">
        <v>0.53515825233491199</v>
      </c>
      <c r="O923">
        <v>46.316982353893401</v>
      </c>
      <c r="P923">
        <v>31.257968550786199</v>
      </c>
    </row>
    <row r="924" spans="1:17" hidden="1" x14ac:dyDescent="0.3">
      <c r="A924" t="s">
        <v>1999</v>
      </c>
      <c r="B924" t="s">
        <v>2000</v>
      </c>
      <c r="C924" t="s">
        <v>3160</v>
      </c>
      <c r="D924" t="s">
        <v>117</v>
      </c>
      <c r="E924">
        <v>3469.4634912749998</v>
      </c>
      <c r="F924">
        <v>1049.2</v>
      </c>
      <c r="G924">
        <v>7.0531007336177396</v>
      </c>
      <c r="H924">
        <v>-16.182090432867199</v>
      </c>
      <c r="I924">
        <v>1.14846343759919</v>
      </c>
      <c r="J924">
        <v>-0.70590329928057705</v>
      </c>
      <c r="K924">
        <v>1089.8285600725001</v>
      </c>
      <c r="L924">
        <v>959.98739426022598</v>
      </c>
      <c r="M924">
        <v>37.120236176133098</v>
      </c>
      <c r="N924">
        <v>0.65597271544149005</v>
      </c>
      <c r="O924">
        <v>26.763248189096402</v>
      </c>
      <c r="P924">
        <v>45.7222222222222</v>
      </c>
      <c r="Q924">
        <v>0.123740641960426</v>
      </c>
    </row>
    <row r="925" spans="1:17" hidden="1" x14ac:dyDescent="0.3">
      <c r="A925" t="s">
        <v>2001</v>
      </c>
      <c r="B925" t="s">
        <v>2002</v>
      </c>
      <c r="C925" t="s">
        <v>3160</v>
      </c>
      <c r="D925" t="s">
        <v>51</v>
      </c>
      <c r="E925">
        <v>3443.7010953079998</v>
      </c>
      <c r="F925">
        <v>133.63</v>
      </c>
      <c r="G925">
        <v>33.210165378606398</v>
      </c>
      <c r="H925">
        <v>-6.5504410182768904</v>
      </c>
      <c r="I925">
        <v>33.529853433476603</v>
      </c>
      <c r="J925">
        <v>-1.6680578044121199</v>
      </c>
      <c r="K925">
        <v>141.411257452922</v>
      </c>
      <c r="L925">
        <v>120.06193048903</v>
      </c>
      <c r="M925">
        <v>33.8865391446448</v>
      </c>
      <c r="N925">
        <v>0.36902774888220102</v>
      </c>
      <c r="O925">
        <v>26.468607348649201</v>
      </c>
      <c r="P925">
        <v>76.409240924092401</v>
      </c>
      <c r="Q925">
        <v>1.3984501724643E-2</v>
      </c>
    </row>
    <row r="926" spans="1:17" hidden="1" x14ac:dyDescent="0.3">
      <c r="A926" t="s">
        <v>2003</v>
      </c>
      <c r="B926" t="s">
        <v>2004</v>
      </c>
      <c r="C926" t="s">
        <v>3160</v>
      </c>
      <c r="D926" t="s">
        <v>229</v>
      </c>
      <c r="E926">
        <v>3443.2910253</v>
      </c>
      <c r="F926">
        <v>532.5</v>
      </c>
      <c r="G926">
        <v>124.712776791133</v>
      </c>
      <c r="H926">
        <v>-5.0973472884345199</v>
      </c>
      <c r="I926">
        <v>49.725363934327603</v>
      </c>
      <c r="J926">
        <v>-3.4099019071012502</v>
      </c>
      <c r="K926">
        <v>564.60906020928303</v>
      </c>
      <c r="L926">
        <v>455.22804193994398</v>
      </c>
      <c r="M926">
        <v>34.671933843142803</v>
      </c>
      <c r="N926">
        <v>0.453349306841209</v>
      </c>
      <c r="O926">
        <v>30.328638497652499</v>
      </c>
      <c r="P926">
        <v>197.48603351955299</v>
      </c>
      <c r="Q926">
        <v>0.186263000905901</v>
      </c>
    </row>
    <row r="927" spans="1:17" hidden="1" x14ac:dyDescent="0.3">
      <c r="A927" t="s">
        <v>2005</v>
      </c>
      <c r="B927" t="s">
        <v>2006</v>
      </c>
      <c r="C927" t="s">
        <v>3157</v>
      </c>
      <c r="D927" t="s">
        <v>286</v>
      </c>
      <c r="E927">
        <v>3415.1081487380002</v>
      </c>
      <c r="F927">
        <v>158.78</v>
      </c>
      <c r="G927">
        <v>-48.342639498995197</v>
      </c>
      <c r="H927">
        <v>-4.8748130345890903</v>
      </c>
      <c r="I927">
        <v>-34.777520605067998</v>
      </c>
      <c r="J927">
        <v>1.75188959056728</v>
      </c>
      <c r="K927">
        <v>169.57852602323501</v>
      </c>
      <c r="M927">
        <v>42.502793146353198</v>
      </c>
      <c r="N927">
        <v>0.59931687112360299</v>
      </c>
      <c r="O927">
        <v>48.003526892555698</v>
      </c>
      <c r="P927">
        <v>8.3822525597269504</v>
      </c>
    </row>
    <row r="928" spans="1:17" hidden="1" x14ac:dyDescent="0.3">
      <c r="A928" t="s">
        <v>2007</v>
      </c>
      <c r="B928" t="s">
        <v>2008</v>
      </c>
      <c r="C928" t="s">
        <v>3160</v>
      </c>
      <c r="D928" t="s">
        <v>77</v>
      </c>
      <c r="E928">
        <v>3414.16048</v>
      </c>
      <c r="F928">
        <v>1087.05</v>
      </c>
      <c r="G928">
        <v>76.895856582305498</v>
      </c>
      <c r="H928">
        <v>5.3939907354360104</v>
      </c>
      <c r="I928">
        <v>122.833911557145</v>
      </c>
      <c r="J928">
        <v>5.1879355746576499</v>
      </c>
      <c r="K928">
        <v>985.06009667019305</v>
      </c>
      <c r="L928">
        <v>737.34227575813395</v>
      </c>
      <c r="M928">
        <v>60.993721511426202</v>
      </c>
      <c r="N928">
        <v>0.35350046184873701</v>
      </c>
      <c r="O928">
        <v>5.6069178050687603</v>
      </c>
      <c r="P928">
        <v>158.11468597886699</v>
      </c>
      <c r="Q928">
        <v>7.2849706850129994E-2</v>
      </c>
    </row>
    <row r="929" spans="1:17" hidden="1" x14ac:dyDescent="0.3">
      <c r="A929" t="s">
        <v>2009</v>
      </c>
      <c r="B929" t="s">
        <v>2010</v>
      </c>
      <c r="C929" t="s">
        <v>3160</v>
      </c>
      <c r="D929" t="s">
        <v>57</v>
      </c>
      <c r="E929">
        <v>3406.3280049479999</v>
      </c>
      <c r="F929">
        <v>223.35</v>
      </c>
      <c r="G929">
        <v>4.4189353460991301</v>
      </c>
      <c r="H929">
        <v>2.05396707457477</v>
      </c>
      <c r="I929">
        <v>12.5890873877747</v>
      </c>
      <c r="J929">
        <v>-4.0861027734113398</v>
      </c>
      <c r="K929">
        <v>228.83298329538201</v>
      </c>
      <c r="L929">
        <v>206.54278764676499</v>
      </c>
      <c r="M929">
        <v>41.827620501585301</v>
      </c>
      <c r="N929">
        <v>0.806202360895373</v>
      </c>
      <c r="O929">
        <v>20.841728229236601</v>
      </c>
      <c r="P929">
        <v>58.0679405520169</v>
      </c>
      <c r="Q929">
        <v>0.11366645975538101</v>
      </c>
    </row>
    <row r="930" spans="1:17" hidden="1" x14ac:dyDescent="0.3">
      <c r="A930" t="s">
        <v>2011</v>
      </c>
      <c r="B930" t="s">
        <v>2012</v>
      </c>
      <c r="C930" t="s">
        <v>3160</v>
      </c>
      <c r="D930" t="s">
        <v>529</v>
      </c>
      <c r="E930">
        <v>3389.5125216000001</v>
      </c>
      <c r="F930">
        <v>435.5</v>
      </c>
      <c r="G930">
        <v>97.934176070607904</v>
      </c>
      <c r="H930">
        <v>1.4874728932272401</v>
      </c>
      <c r="I930">
        <v>33.688115267752401</v>
      </c>
      <c r="J930">
        <v>12.926784716283001</v>
      </c>
      <c r="K930">
        <v>394.73489004694898</v>
      </c>
      <c r="L930">
        <v>318.267524300437</v>
      </c>
      <c r="M930">
        <v>60.607835016540697</v>
      </c>
      <c r="N930">
        <v>0.69648324068257805</v>
      </c>
      <c r="O930">
        <v>14.580941446613</v>
      </c>
      <c r="P930">
        <v>138.56477677348599</v>
      </c>
      <c r="Q930">
        <v>0.15465358577166999</v>
      </c>
    </row>
    <row r="931" spans="1:17" hidden="1" x14ac:dyDescent="0.3">
      <c r="A931" t="s">
        <v>2013</v>
      </c>
      <c r="B931" t="s">
        <v>2014</v>
      </c>
      <c r="C931" t="s">
        <v>3160</v>
      </c>
      <c r="D931" t="s">
        <v>384</v>
      </c>
      <c r="E931">
        <v>3384.8973619499998</v>
      </c>
      <c r="F931">
        <v>308.35000000000002</v>
      </c>
      <c r="G931">
        <v>0.180475093879049</v>
      </c>
      <c r="H931">
        <v>8.0483990019058407</v>
      </c>
      <c r="I931">
        <v>50.543253829853398</v>
      </c>
      <c r="J931">
        <v>0.83243808930251995</v>
      </c>
      <c r="K931">
        <v>272.44683447360899</v>
      </c>
      <c r="L931">
        <v>236.15682824780899</v>
      </c>
      <c r="M931">
        <v>60.309915245761701</v>
      </c>
      <c r="N931">
        <v>1.6941206737472101</v>
      </c>
      <c r="O931">
        <v>5.2375547267715197</v>
      </c>
      <c r="P931">
        <v>72.262569832402207</v>
      </c>
      <c r="Q931">
        <v>6.1465504277573003E-2</v>
      </c>
    </row>
    <row r="932" spans="1:17" hidden="1" x14ac:dyDescent="0.3">
      <c r="A932" t="s">
        <v>2015</v>
      </c>
      <c r="B932" t="s">
        <v>2016</v>
      </c>
      <c r="C932" t="s">
        <v>3160</v>
      </c>
      <c r="D932" t="s">
        <v>455</v>
      </c>
      <c r="E932">
        <v>3383.1875</v>
      </c>
      <c r="F932">
        <v>509.75</v>
      </c>
      <c r="G932">
        <v>111.686044679277</v>
      </c>
      <c r="H932">
        <v>9.7339612018862307E-2</v>
      </c>
      <c r="I932">
        <v>148.34897594817099</v>
      </c>
      <c r="J932">
        <v>-7.8588571455306404</v>
      </c>
      <c r="K932">
        <v>443.57135240155998</v>
      </c>
      <c r="L932">
        <v>306.09575749489602</v>
      </c>
      <c r="M932">
        <v>46.895684855162401</v>
      </c>
      <c r="N932">
        <v>0.31878835096111302</v>
      </c>
      <c r="O932">
        <v>12.8003923491907</v>
      </c>
      <c r="P932">
        <v>187.99435028248499</v>
      </c>
      <c r="Q932">
        <v>0.117276184914878</v>
      </c>
    </row>
    <row r="933" spans="1:17" x14ac:dyDescent="0.3">
      <c r="A933" t="s">
        <v>2017</v>
      </c>
      <c r="B933" t="s">
        <v>2018</v>
      </c>
      <c r="C933" t="s">
        <v>3151</v>
      </c>
      <c r="D933" t="s">
        <v>190</v>
      </c>
      <c r="E933">
        <v>3323.44924485</v>
      </c>
      <c r="F933">
        <v>213.46</v>
      </c>
      <c r="G933">
        <v>-51.932843994954503</v>
      </c>
      <c r="H933">
        <v>0.42335034645001102</v>
      </c>
      <c r="I933">
        <v>-18.709817076721102</v>
      </c>
      <c r="J933">
        <v>-1.1934967607487299</v>
      </c>
      <c r="K933">
        <v>217.627819874203</v>
      </c>
      <c r="L933">
        <v>226.77862696907701</v>
      </c>
      <c r="M933">
        <v>44.907921067494598</v>
      </c>
      <c r="N933">
        <v>0.54270649383054004</v>
      </c>
      <c r="O933">
        <v>39.557762578469003</v>
      </c>
      <c r="P933">
        <v>12.0230910522172</v>
      </c>
      <c r="Q933">
        <v>1.6388832596689999E-3</v>
      </c>
    </row>
    <row r="934" spans="1:17" hidden="1" x14ac:dyDescent="0.3">
      <c r="A934" t="s">
        <v>2019</v>
      </c>
      <c r="B934" t="s">
        <v>2020</v>
      </c>
      <c r="C934" t="s">
        <v>3160</v>
      </c>
      <c r="D934" t="s">
        <v>278</v>
      </c>
      <c r="E934">
        <v>3306.8533131899999</v>
      </c>
      <c r="F934">
        <v>1245.2</v>
      </c>
      <c r="G934">
        <v>-31.846468803346799</v>
      </c>
      <c r="H934">
        <v>-1.9525882783444599</v>
      </c>
      <c r="I934">
        <v>-17.770012118159102</v>
      </c>
      <c r="J934">
        <v>3.6159692343624301</v>
      </c>
      <c r="K934">
        <v>1297.49062292229</v>
      </c>
      <c r="L934">
        <v>1307.4127719053599</v>
      </c>
      <c r="M934">
        <v>47.749433133063597</v>
      </c>
      <c r="N934">
        <v>0.301970019596561</v>
      </c>
      <c r="O934">
        <v>46.398168968840302</v>
      </c>
      <c r="P934">
        <v>12.779639525405299</v>
      </c>
      <c r="Q934">
        <v>7.4730375226565005E-2</v>
      </c>
    </row>
    <row r="935" spans="1:17" hidden="1" x14ac:dyDescent="0.3">
      <c r="A935" t="s">
        <v>2021</v>
      </c>
      <c r="B935" t="s">
        <v>2022</v>
      </c>
      <c r="C935" t="s">
        <v>3160</v>
      </c>
      <c r="D935" t="s">
        <v>384</v>
      </c>
      <c r="E935">
        <v>3304.12273</v>
      </c>
      <c r="F935">
        <v>13140</v>
      </c>
      <c r="G935">
        <v>-47.699317278973297</v>
      </c>
      <c r="H935">
        <v>-0.35056728571211299</v>
      </c>
      <c r="I935">
        <v>0.57481632617516099</v>
      </c>
      <c r="J935">
        <v>-2.70489985144923</v>
      </c>
      <c r="K935">
        <v>12579.4196102406</v>
      </c>
      <c r="L935">
        <v>12331.493035515799</v>
      </c>
      <c r="M935">
        <v>51.639334762952899</v>
      </c>
      <c r="N935">
        <v>0.36483299421059701</v>
      </c>
      <c r="O935">
        <v>29.1628614916286</v>
      </c>
      <c r="P935">
        <v>44.395604395604302</v>
      </c>
      <c r="Q935">
        <v>-3.9679662591256E-2</v>
      </c>
    </row>
    <row r="936" spans="1:17" hidden="1" x14ac:dyDescent="0.3">
      <c r="A936" t="s">
        <v>2023</v>
      </c>
      <c r="B936" t="s">
        <v>2024</v>
      </c>
      <c r="C936" t="s">
        <v>3160</v>
      </c>
      <c r="D936" t="s">
        <v>190</v>
      </c>
      <c r="E936">
        <v>3274.8092510400002</v>
      </c>
      <c r="F936">
        <v>1098.2</v>
      </c>
      <c r="G936">
        <v>32.213896937387702</v>
      </c>
      <c r="H936">
        <v>5.09995626132274</v>
      </c>
      <c r="I936">
        <v>68.301644782463995</v>
      </c>
      <c r="J936">
        <v>9.1137970928048997</v>
      </c>
      <c r="K936">
        <v>967.47021015805399</v>
      </c>
      <c r="L936">
        <v>809.00561041722301</v>
      </c>
      <c r="M936">
        <v>59.735308845910701</v>
      </c>
      <c r="N936">
        <v>1.06015926943354</v>
      </c>
      <c r="O936">
        <v>3.59679475505372</v>
      </c>
      <c r="P936">
        <v>98.931256226791007</v>
      </c>
      <c r="Q936">
        <v>9.0878895228799994E-2</v>
      </c>
    </row>
    <row r="937" spans="1:17" hidden="1" x14ac:dyDescent="0.3">
      <c r="A937" t="s">
        <v>2025</v>
      </c>
      <c r="B937" t="s">
        <v>2026</v>
      </c>
      <c r="C937" t="s">
        <v>3160</v>
      </c>
      <c r="D937" t="s">
        <v>21</v>
      </c>
      <c r="E937">
        <v>3273.95633946</v>
      </c>
      <c r="F937">
        <v>496.6</v>
      </c>
      <c r="G937">
        <v>57.509786856555401</v>
      </c>
      <c r="H937">
        <v>32.734022744803497</v>
      </c>
      <c r="I937">
        <v>10.985258775254399</v>
      </c>
      <c r="J937">
        <v>18.131215689044499</v>
      </c>
      <c r="K937">
        <v>407.09330382242803</v>
      </c>
      <c r="L937">
        <v>382.03488704665102</v>
      </c>
      <c r="M937">
        <v>69.156200786454093</v>
      </c>
      <c r="N937">
        <v>2.62985890232068</v>
      </c>
      <c r="O937">
        <v>39.095851792186799</v>
      </c>
      <c r="P937">
        <v>106.61535261077501</v>
      </c>
      <c r="Q937">
        <v>0.138637374050055</v>
      </c>
    </row>
    <row r="938" spans="1:17" x14ac:dyDescent="0.3">
      <c r="A938" t="s">
        <v>2027</v>
      </c>
      <c r="B938" t="s">
        <v>2028</v>
      </c>
      <c r="C938" t="s">
        <v>3157</v>
      </c>
      <c r="D938" t="s">
        <v>1503</v>
      </c>
      <c r="E938">
        <v>3271.0917209519998</v>
      </c>
      <c r="F938">
        <v>121.43</v>
      </c>
      <c r="G938">
        <v>-32.688190125017002</v>
      </c>
      <c r="H938">
        <v>-5.0398147106354196</v>
      </c>
      <c r="I938">
        <v>-13.051882542265099</v>
      </c>
      <c r="J938">
        <v>-0.36246643906633402</v>
      </c>
      <c r="K938">
        <v>128.04442636544701</v>
      </c>
      <c r="L938">
        <v>135.344649910421</v>
      </c>
      <c r="M938">
        <v>36.4674903403155</v>
      </c>
      <c r="N938">
        <v>0.42626075710762201</v>
      </c>
      <c r="O938">
        <v>31.598451782920201</v>
      </c>
      <c r="P938">
        <v>16.256582096696899</v>
      </c>
      <c r="Q938">
        <v>-0.101608091374814</v>
      </c>
    </row>
    <row r="939" spans="1:17" hidden="1" x14ac:dyDescent="0.3">
      <c r="A939" t="s">
        <v>2029</v>
      </c>
      <c r="B939" t="s">
        <v>2030</v>
      </c>
      <c r="C939" t="s">
        <v>3160</v>
      </c>
      <c r="D939" t="s">
        <v>190</v>
      </c>
      <c r="E939">
        <v>3261.4335129799902</v>
      </c>
      <c r="F939">
        <v>534.75</v>
      </c>
      <c r="G939">
        <v>6.3278030925302602</v>
      </c>
      <c r="H939">
        <v>-8.1823079919280293</v>
      </c>
      <c r="I939">
        <v>-13.311167500113701</v>
      </c>
      <c r="J939">
        <v>-5.9101069489619</v>
      </c>
      <c r="K939">
        <v>584.164228515932</v>
      </c>
      <c r="L939">
        <v>541.78906944719199</v>
      </c>
      <c r="M939">
        <v>30.824927562741799</v>
      </c>
      <c r="N939">
        <v>1.18103645601888</v>
      </c>
      <c r="O939">
        <v>30.434782608695599</v>
      </c>
      <c r="P939">
        <v>54.865334491746303</v>
      </c>
      <c r="Q939">
        <v>7.4731093708509999E-2</v>
      </c>
    </row>
    <row r="940" spans="1:17" hidden="1" x14ac:dyDescent="0.3">
      <c r="A940" t="s">
        <v>2031</v>
      </c>
      <c r="B940" t="s">
        <v>2032</v>
      </c>
      <c r="C940" t="s">
        <v>3160</v>
      </c>
      <c r="D940" t="s">
        <v>48</v>
      </c>
      <c r="E940">
        <v>3245.0659830250002</v>
      </c>
      <c r="F940">
        <v>2593.15</v>
      </c>
      <c r="G940">
        <v>48.9832613591499</v>
      </c>
      <c r="H940">
        <v>21.6097262077941</v>
      </c>
      <c r="I940">
        <v>39.912741653052599</v>
      </c>
      <c r="J940">
        <v>13.440864822561799</v>
      </c>
      <c r="K940">
        <v>2238.27803595048</v>
      </c>
      <c r="L940">
        <v>2010.2233248279799</v>
      </c>
      <c r="M940">
        <v>83.5972690791654</v>
      </c>
      <c r="N940">
        <v>1.28162656150774</v>
      </c>
      <c r="O940">
        <v>1.8066829917281899</v>
      </c>
      <c r="P940">
        <v>107.286171063149</v>
      </c>
      <c r="Q940">
        <v>0.17777945321289401</v>
      </c>
    </row>
    <row r="941" spans="1:17" hidden="1" x14ac:dyDescent="0.3">
      <c r="A941" t="s">
        <v>2033</v>
      </c>
      <c r="B941" t="s">
        <v>2034</v>
      </c>
      <c r="C941" t="s">
        <v>3160</v>
      </c>
      <c r="D941" t="s">
        <v>117</v>
      </c>
      <c r="E941">
        <v>3235.9675234599999</v>
      </c>
      <c r="F941">
        <v>18.57</v>
      </c>
      <c r="G941">
        <v>61.038434728125203</v>
      </c>
      <c r="H941">
        <v>-13.522738699262799</v>
      </c>
      <c r="I941">
        <v>-25.3999297508994</v>
      </c>
      <c r="J941">
        <v>-2.3593986288359199</v>
      </c>
      <c r="K941">
        <v>19.309280384142902</v>
      </c>
      <c r="L941">
        <v>18.4394954306796</v>
      </c>
      <c r="M941">
        <v>40.405722857385598</v>
      </c>
      <c r="N941">
        <v>0.53637145712535195</v>
      </c>
      <c r="O941">
        <v>82.821755519655298</v>
      </c>
      <c r="P941">
        <v>112.71477663230201</v>
      </c>
      <c r="Q941">
        <v>0.112055841068915</v>
      </c>
    </row>
    <row r="942" spans="1:17" hidden="1" x14ac:dyDescent="0.3">
      <c r="A942" t="s">
        <v>2035</v>
      </c>
      <c r="B942" t="s">
        <v>2036</v>
      </c>
      <c r="C942" t="s">
        <v>3160</v>
      </c>
      <c r="D942" t="s">
        <v>222</v>
      </c>
      <c r="E942">
        <v>3210.8722994499999</v>
      </c>
      <c r="F942">
        <v>7048.2</v>
      </c>
      <c r="G942">
        <v>145.499837011186</v>
      </c>
      <c r="H942">
        <v>34.134930378104499</v>
      </c>
      <c r="I942">
        <v>95.624940334909496</v>
      </c>
      <c r="J942">
        <v>30.651174847107601</v>
      </c>
      <c r="K942">
        <v>4847.9245858829499</v>
      </c>
      <c r="L942">
        <v>4009.17943567567</v>
      </c>
      <c r="M942">
        <v>88.962391276943293</v>
      </c>
      <c r="N942">
        <v>2.6877794591391102</v>
      </c>
      <c r="O942">
        <v>4.2819443262109402</v>
      </c>
      <c r="P942">
        <v>199.859604339502</v>
      </c>
      <c r="Q942">
        <v>0.136073532388653</v>
      </c>
    </row>
    <row r="943" spans="1:17" hidden="1" x14ac:dyDescent="0.3">
      <c r="A943" t="s">
        <v>2037</v>
      </c>
      <c r="B943" t="s">
        <v>2038</v>
      </c>
      <c r="C943" t="s">
        <v>3160</v>
      </c>
      <c r="D943" t="s">
        <v>229</v>
      </c>
      <c r="E943">
        <v>3196.4478685200002</v>
      </c>
      <c r="F943">
        <v>233.09</v>
      </c>
      <c r="G943">
        <v>189.27822588851399</v>
      </c>
      <c r="H943">
        <v>3.7390206467439802</v>
      </c>
      <c r="I943">
        <v>133.270918159475</v>
      </c>
      <c r="J943">
        <v>-3.7669193113990902</v>
      </c>
      <c r="K943">
        <v>234.088604501247</v>
      </c>
      <c r="L943">
        <v>175.362054344634</v>
      </c>
      <c r="M943">
        <v>48.318652685992902</v>
      </c>
      <c r="N943">
        <v>0.62290177007691305</v>
      </c>
      <c r="O943">
        <v>32.1378008494573</v>
      </c>
      <c r="P943">
        <v>258.324365872405</v>
      </c>
      <c r="Q943">
        <v>0.16320632753067399</v>
      </c>
    </row>
    <row r="944" spans="1:17" hidden="1" x14ac:dyDescent="0.3">
      <c r="A944" t="s">
        <v>2039</v>
      </c>
      <c r="B944" t="s">
        <v>2040</v>
      </c>
      <c r="C944" t="s">
        <v>3160</v>
      </c>
      <c r="D944" t="s">
        <v>1343</v>
      </c>
      <c r="E944">
        <v>3181.04884128</v>
      </c>
      <c r="F944">
        <v>216.2</v>
      </c>
      <c r="K944">
        <v>198.53034696656701</v>
      </c>
      <c r="L944">
        <v>172.215069946667</v>
      </c>
      <c r="M944">
        <v>81.1750791682543</v>
      </c>
      <c r="N944">
        <v>1</v>
      </c>
      <c r="Q944">
        <v>0.14788253940821999</v>
      </c>
    </row>
    <row r="945" spans="1:17" x14ac:dyDescent="0.3">
      <c r="A945" t="s">
        <v>2041</v>
      </c>
      <c r="B945" t="s">
        <v>2042</v>
      </c>
      <c r="C945" t="s">
        <v>3159</v>
      </c>
      <c r="D945" t="s">
        <v>268</v>
      </c>
      <c r="E945">
        <v>3180.1750072</v>
      </c>
      <c r="F945">
        <v>309.60000000000002</v>
      </c>
      <c r="G945">
        <v>17.451306167925001</v>
      </c>
      <c r="H945">
        <v>-7.7382276018433496</v>
      </c>
      <c r="I945">
        <v>-0.22792444547681401</v>
      </c>
      <c r="J945">
        <v>-2.5566949244602601</v>
      </c>
      <c r="K945">
        <v>322.57239044987801</v>
      </c>
      <c r="L945">
        <v>287.82323766739398</v>
      </c>
      <c r="M945">
        <v>39.026304138375998</v>
      </c>
      <c r="N945">
        <v>0.464601363244451</v>
      </c>
      <c r="O945">
        <v>17.199612403100701</v>
      </c>
      <c r="P945">
        <v>64.113437582825298</v>
      </c>
      <c r="Q945">
        <v>5.5756230397770003E-3</v>
      </c>
    </row>
    <row r="946" spans="1:17" hidden="1" x14ac:dyDescent="0.3">
      <c r="A946" t="s">
        <v>2043</v>
      </c>
      <c r="B946" t="s">
        <v>2044</v>
      </c>
      <c r="C946" t="s">
        <v>3160</v>
      </c>
      <c r="D946" t="s">
        <v>268</v>
      </c>
      <c r="E946">
        <v>3175.69881816</v>
      </c>
      <c r="F946">
        <v>310.2</v>
      </c>
      <c r="G946">
        <v>24.271038724912</v>
      </c>
      <c r="H946">
        <v>-3.7960488191987198</v>
      </c>
      <c r="I946">
        <v>34.439190702504597</v>
      </c>
      <c r="J946">
        <v>-6.5585687533172399</v>
      </c>
      <c r="K946">
        <v>331.13685034720498</v>
      </c>
      <c r="L946">
        <v>295.633092886138</v>
      </c>
      <c r="M946">
        <v>38.712034894210603</v>
      </c>
      <c r="N946">
        <v>0.42062394576022399</v>
      </c>
      <c r="O946">
        <v>47.807865892972202</v>
      </c>
      <c r="P946">
        <v>93.875</v>
      </c>
      <c r="Q946">
        <v>0.20697273942514499</v>
      </c>
    </row>
    <row r="947" spans="1:17" hidden="1" x14ac:dyDescent="0.3">
      <c r="A947" t="s">
        <v>2045</v>
      </c>
      <c r="B947" t="s">
        <v>2046</v>
      </c>
      <c r="C947" t="s">
        <v>3160</v>
      </c>
      <c r="D947" t="s">
        <v>48</v>
      </c>
      <c r="E947">
        <v>3157.8122532299999</v>
      </c>
      <c r="F947">
        <v>825.25</v>
      </c>
      <c r="G947">
        <v>-36.343681050714899</v>
      </c>
      <c r="H947">
        <v>-6.2916253757264302</v>
      </c>
      <c r="I947">
        <v>-21.589274080856601</v>
      </c>
      <c r="J947">
        <v>-0.49442950677455</v>
      </c>
      <c r="K947">
        <v>883.76882602034004</v>
      </c>
      <c r="L947">
        <v>891.24085056905096</v>
      </c>
      <c r="M947">
        <v>45.239559762951302</v>
      </c>
      <c r="N947">
        <v>0.58263496119706104</v>
      </c>
      <c r="O947">
        <v>66.737352317479505</v>
      </c>
      <c r="P947">
        <v>16.4127521512202</v>
      </c>
    </row>
    <row r="948" spans="1:17" hidden="1" x14ac:dyDescent="0.3">
      <c r="A948" t="s">
        <v>2047</v>
      </c>
      <c r="B948" t="s">
        <v>2048</v>
      </c>
      <c r="C948" t="s">
        <v>3160</v>
      </c>
      <c r="D948" t="s">
        <v>27</v>
      </c>
      <c r="E948">
        <v>3151.26</v>
      </c>
      <c r="F948">
        <v>52.06</v>
      </c>
      <c r="G948">
        <v>46.896548769472297</v>
      </c>
      <c r="H948">
        <v>-8.5518779171082606</v>
      </c>
      <c r="I948">
        <v>32.628108248836703</v>
      </c>
      <c r="J948">
        <v>-2.4134920393921999</v>
      </c>
      <c r="K948">
        <v>55.255453189521504</v>
      </c>
      <c r="L948">
        <v>47.674528202655601</v>
      </c>
      <c r="M948">
        <v>36.211439228817902</v>
      </c>
      <c r="N948">
        <v>0.28935917519007798</v>
      </c>
      <c r="O948">
        <v>95.793315405301499</v>
      </c>
      <c r="P948">
        <v>106.178217821782</v>
      </c>
      <c r="Q948">
        <v>9.3404280881232996E-2</v>
      </c>
    </row>
    <row r="949" spans="1:17" hidden="1" x14ac:dyDescent="0.3">
      <c r="A949" t="s">
        <v>2049</v>
      </c>
      <c r="B949" t="s">
        <v>2050</v>
      </c>
      <c r="C949" t="s">
        <v>3160</v>
      </c>
      <c r="D949" t="s">
        <v>51</v>
      </c>
      <c r="E949">
        <v>3149.4050338249999</v>
      </c>
      <c r="F949">
        <v>341.55</v>
      </c>
      <c r="G949">
        <v>-27.562794118916798</v>
      </c>
      <c r="H949">
        <v>-7.7262498108519297</v>
      </c>
      <c r="I949">
        <v>-10.0712619906872</v>
      </c>
      <c r="J949">
        <v>0.42672968831756902</v>
      </c>
      <c r="K949">
        <v>349.040177548435</v>
      </c>
      <c r="L949">
        <v>344.333511901615</v>
      </c>
      <c r="M949">
        <v>45.419699857951898</v>
      </c>
      <c r="N949">
        <v>1.07341040763719</v>
      </c>
      <c r="O949">
        <v>21.5049041135997</v>
      </c>
      <c r="P949">
        <v>19.173063503140199</v>
      </c>
      <c r="Q949">
        <v>-7.9337039629510997E-2</v>
      </c>
    </row>
    <row r="950" spans="1:17" hidden="1" x14ac:dyDescent="0.3">
      <c r="A950" t="s">
        <v>2051</v>
      </c>
      <c r="B950" t="s">
        <v>2052</v>
      </c>
      <c r="C950" t="s">
        <v>3160</v>
      </c>
      <c r="D950" t="s">
        <v>2053</v>
      </c>
      <c r="E950">
        <v>3136.7827977000002</v>
      </c>
      <c r="F950">
        <v>267.3</v>
      </c>
      <c r="G950">
        <v>14.336166949698301</v>
      </c>
      <c r="H950">
        <v>12.0263948814624</v>
      </c>
      <c r="I950">
        <v>0.60539063495886503</v>
      </c>
      <c r="J950">
        <v>-8.1598143348691696</v>
      </c>
      <c r="K950">
        <v>270.86385124980802</v>
      </c>
      <c r="L950">
        <v>244.011137163912</v>
      </c>
      <c r="M950">
        <v>43.469806930024099</v>
      </c>
      <c r="N950">
        <v>0.95099609791481499</v>
      </c>
      <c r="O950">
        <v>23.456790123456699</v>
      </c>
      <c r="P950">
        <v>146.928406466512</v>
      </c>
    </row>
    <row r="951" spans="1:17" hidden="1" x14ac:dyDescent="0.3">
      <c r="A951" t="s">
        <v>2054</v>
      </c>
      <c r="B951" t="s">
        <v>2055</v>
      </c>
      <c r="C951" t="s">
        <v>3160</v>
      </c>
      <c r="D951" t="s">
        <v>48</v>
      </c>
      <c r="E951">
        <v>3131.19563143</v>
      </c>
      <c r="F951">
        <v>363.45</v>
      </c>
      <c r="G951">
        <v>36.743722185105597</v>
      </c>
      <c r="H951">
        <v>-1.5192815492640599</v>
      </c>
      <c r="I951">
        <v>6.6206722094770001</v>
      </c>
      <c r="J951">
        <v>-5.7079284591623001</v>
      </c>
      <c r="K951">
        <v>372.47600362779201</v>
      </c>
      <c r="L951">
        <v>316.28652654594299</v>
      </c>
      <c r="M951">
        <v>35.689263847904598</v>
      </c>
      <c r="N951">
        <v>0.55641062035753197</v>
      </c>
      <c r="O951">
        <v>14.1835190535149</v>
      </c>
      <c r="P951">
        <v>94.046983449012203</v>
      </c>
      <c r="Q951">
        <v>8.2487646781148005E-2</v>
      </c>
    </row>
    <row r="952" spans="1:17" hidden="1" x14ac:dyDescent="0.3">
      <c r="A952" t="s">
        <v>2056</v>
      </c>
      <c r="B952" t="s">
        <v>2057</v>
      </c>
      <c r="C952" t="s">
        <v>3160</v>
      </c>
      <c r="D952" t="s">
        <v>234</v>
      </c>
      <c r="E952">
        <v>3124.3550116249999</v>
      </c>
      <c r="F952">
        <v>1089.1500000000001</v>
      </c>
      <c r="G952">
        <v>2.3702687793477799</v>
      </c>
      <c r="H952">
        <v>-15.6350222156559</v>
      </c>
      <c r="I952">
        <v>30.098419321197301</v>
      </c>
      <c r="J952">
        <v>-2.95740752062407</v>
      </c>
      <c r="K952">
        <v>1101.68096752274</v>
      </c>
      <c r="L952">
        <v>942.26449467485804</v>
      </c>
      <c r="M952">
        <v>31.136485508279598</v>
      </c>
      <c r="N952">
        <v>0.31267153361533401</v>
      </c>
      <c r="O952">
        <v>25.763209842537702</v>
      </c>
      <c r="P952">
        <v>64.698321487978205</v>
      </c>
      <c r="Q952">
        <v>-1.0959350984895999E-2</v>
      </c>
    </row>
    <row r="953" spans="1:17" hidden="1" x14ac:dyDescent="0.3">
      <c r="A953" t="s">
        <v>2058</v>
      </c>
      <c r="B953" t="s">
        <v>2059</v>
      </c>
      <c r="C953" t="s">
        <v>3160</v>
      </c>
      <c r="D953" t="s">
        <v>54</v>
      </c>
      <c r="E953">
        <v>3108.98688459</v>
      </c>
      <c r="F953">
        <v>497.55</v>
      </c>
      <c r="G953">
        <v>-10.084461382435901</v>
      </c>
      <c r="H953">
        <v>-8.9418092741356894</v>
      </c>
      <c r="I953">
        <v>-6.9294644279003297</v>
      </c>
      <c r="J953">
        <v>-0.72205324019075301</v>
      </c>
      <c r="K953">
        <v>518.01558527934503</v>
      </c>
      <c r="L953">
        <v>481.77178768685502</v>
      </c>
      <c r="M953">
        <v>31.353882388480798</v>
      </c>
      <c r="N953">
        <v>0.59387983288719703</v>
      </c>
      <c r="O953">
        <v>19.585971259169899</v>
      </c>
      <c r="P953">
        <v>41.731947016094502</v>
      </c>
      <c r="Q953">
        <v>5.3937889626631999E-2</v>
      </c>
    </row>
    <row r="954" spans="1:17" x14ac:dyDescent="0.3">
      <c r="A954" t="s">
        <v>2060</v>
      </c>
      <c r="B954" t="s">
        <v>2061</v>
      </c>
      <c r="C954" t="s">
        <v>3158</v>
      </c>
      <c r="D954" t="s">
        <v>133</v>
      </c>
      <c r="E954">
        <v>3108.5803280999999</v>
      </c>
      <c r="F954">
        <v>398.6</v>
      </c>
      <c r="G954">
        <v>-46.057984154722</v>
      </c>
      <c r="H954">
        <v>-0.40525851489341902</v>
      </c>
      <c r="I954">
        <v>-38.4687014573027</v>
      </c>
      <c r="J954">
        <v>5.7859257734052303</v>
      </c>
      <c r="K954">
        <v>404.07450634264501</v>
      </c>
      <c r="L954">
        <v>433.45994354776599</v>
      </c>
      <c r="M954">
        <v>66.021025502928197</v>
      </c>
      <c r="N954">
        <v>2.1330972663316099</v>
      </c>
      <c r="O954">
        <v>46.7636728549924</v>
      </c>
      <c r="P954">
        <v>15.5362318840579</v>
      </c>
      <c r="Q954">
        <v>2.7284744506771999E-2</v>
      </c>
    </row>
    <row r="955" spans="1:17" x14ac:dyDescent="0.3">
      <c r="A955" t="s">
        <v>2062</v>
      </c>
      <c r="B955" t="s">
        <v>2063</v>
      </c>
      <c r="C955" t="s">
        <v>3147</v>
      </c>
      <c r="D955" t="s">
        <v>195</v>
      </c>
      <c r="E955">
        <v>3106.438832798</v>
      </c>
      <c r="F955">
        <v>228.98</v>
      </c>
      <c r="G955">
        <v>-32.078796973076898</v>
      </c>
      <c r="H955">
        <v>-11.3926704867203</v>
      </c>
      <c r="I955">
        <v>-12.3658360621807</v>
      </c>
      <c r="J955">
        <v>-2.2837736801444102</v>
      </c>
      <c r="K955">
        <v>250.365094416353</v>
      </c>
      <c r="L955">
        <v>245.16306594603199</v>
      </c>
      <c r="M955">
        <v>33.7310791311128</v>
      </c>
      <c r="N955">
        <v>0.56264282531920096</v>
      </c>
      <c r="O955">
        <v>26.190060267272202</v>
      </c>
      <c r="P955">
        <v>14.6332916145181</v>
      </c>
      <c r="Q955">
        <v>-4.0512768907311002E-2</v>
      </c>
    </row>
    <row r="956" spans="1:17" hidden="1" x14ac:dyDescent="0.3">
      <c r="A956" t="s">
        <v>2064</v>
      </c>
      <c r="B956" t="s">
        <v>2065</v>
      </c>
      <c r="C956" t="s">
        <v>3160</v>
      </c>
      <c r="D956" t="s">
        <v>133</v>
      </c>
      <c r="E956">
        <v>3106.0297317</v>
      </c>
      <c r="F956">
        <v>600.75</v>
      </c>
      <c r="G956">
        <v>8.0930440366755594</v>
      </c>
      <c r="H956">
        <v>-6.44458202988511</v>
      </c>
      <c r="I956">
        <v>21.8239532476439</v>
      </c>
      <c r="J956">
        <v>-4.6442428007313703</v>
      </c>
      <c r="K956">
        <v>625.536682811687</v>
      </c>
      <c r="L956">
        <v>532.88189899250403</v>
      </c>
      <c r="M956">
        <v>23.525665000423501</v>
      </c>
      <c r="N956">
        <v>0.528474779920455</v>
      </c>
      <c r="O956">
        <v>22.6633374947981</v>
      </c>
      <c r="P956">
        <v>77.894580989043504</v>
      </c>
      <c r="Q956">
        <v>0.19017828005836401</v>
      </c>
    </row>
    <row r="957" spans="1:17" hidden="1" x14ac:dyDescent="0.3">
      <c r="A957" t="s">
        <v>2066</v>
      </c>
      <c r="B957" t="s">
        <v>2067</v>
      </c>
      <c r="C957" t="s">
        <v>3160</v>
      </c>
      <c r="D957" t="s">
        <v>222</v>
      </c>
      <c r="E957">
        <v>3104.0381374200001</v>
      </c>
      <c r="F957">
        <v>7466.2</v>
      </c>
      <c r="G957">
        <v>144.33807987122</v>
      </c>
      <c r="H957">
        <v>15.8340468863227</v>
      </c>
      <c r="I957">
        <v>79.010462467376598</v>
      </c>
      <c r="J957">
        <v>18.0660125295081</v>
      </c>
      <c r="K957">
        <v>6209.4171217222402</v>
      </c>
      <c r="L957">
        <v>5047.41939279691</v>
      </c>
      <c r="M957">
        <v>78.499887068849205</v>
      </c>
      <c r="N957">
        <v>2.7245540641666999</v>
      </c>
      <c r="O957">
        <v>0</v>
      </c>
      <c r="P957">
        <v>203.00521499157799</v>
      </c>
      <c r="Q957">
        <v>0.14238381003689199</v>
      </c>
    </row>
    <row r="958" spans="1:17" x14ac:dyDescent="0.3">
      <c r="A958" t="s">
        <v>2068</v>
      </c>
      <c r="B958" t="s">
        <v>2069</v>
      </c>
      <c r="C958" t="s">
        <v>3152</v>
      </c>
      <c r="D958" t="s">
        <v>117</v>
      </c>
      <c r="E958">
        <v>3097.90559325</v>
      </c>
      <c r="F958">
        <v>1054.4000000000001</v>
      </c>
      <c r="G958">
        <v>-26.475914758241899</v>
      </c>
      <c r="H958">
        <v>-4.2619770573392097</v>
      </c>
      <c r="I958">
        <v>-20.689270686680999</v>
      </c>
      <c r="J958">
        <v>-1.70569519009884</v>
      </c>
      <c r="K958">
        <v>1117.10482439458</v>
      </c>
      <c r="L958">
        <v>1123.5941078902799</v>
      </c>
      <c r="M958">
        <v>28.4130007034864</v>
      </c>
      <c r="N958">
        <v>0.63345855069859003</v>
      </c>
      <c r="O958">
        <v>28.8884673748103</v>
      </c>
      <c r="P958">
        <v>10.408376963350699</v>
      </c>
      <c r="Q958">
        <v>-1.2309945360401E-2</v>
      </c>
    </row>
    <row r="959" spans="1:17" hidden="1" x14ac:dyDescent="0.3">
      <c r="A959" t="s">
        <v>2070</v>
      </c>
      <c r="B959" t="s">
        <v>2071</v>
      </c>
      <c r="C959" t="s">
        <v>3160</v>
      </c>
      <c r="D959" t="s">
        <v>549</v>
      </c>
      <c r="E959">
        <v>3097.57015942</v>
      </c>
      <c r="F959">
        <v>296.64999999999998</v>
      </c>
      <c r="G959">
        <v>-60.557402636275903</v>
      </c>
      <c r="H959">
        <v>-7.32515989647362</v>
      </c>
      <c r="I959">
        <v>-18.983811442943502</v>
      </c>
      <c r="J959">
        <v>-0.75204664876185701</v>
      </c>
      <c r="K959">
        <v>303.76340679626003</v>
      </c>
      <c r="L959">
        <v>307.88274570897499</v>
      </c>
      <c r="M959">
        <v>41.595106604447999</v>
      </c>
      <c r="N959">
        <v>0.55921776144617996</v>
      </c>
      <c r="O959">
        <v>73.4030001685488</v>
      </c>
      <c r="P959">
        <v>20.540430719219799</v>
      </c>
    </row>
    <row r="960" spans="1:17" hidden="1" x14ac:dyDescent="0.3">
      <c r="A960" t="s">
        <v>2072</v>
      </c>
      <c r="B960" t="s">
        <v>2073</v>
      </c>
      <c r="C960" t="s">
        <v>3160</v>
      </c>
      <c r="D960" t="s">
        <v>133</v>
      </c>
      <c r="E960">
        <v>3093.14984989</v>
      </c>
      <c r="F960">
        <v>314.60000000000002</v>
      </c>
      <c r="G960">
        <v>12.548203664000599</v>
      </c>
      <c r="H960">
        <v>-8.4894786950725898</v>
      </c>
      <c r="I960">
        <v>-27.1552516382066</v>
      </c>
      <c r="J960">
        <v>0.246815612560144</v>
      </c>
      <c r="K960">
        <v>334.149641184318</v>
      </c>
      <c r="L960">
        <v>330.90242988892197</v>
      </c>
      <c r="M960">
        <v>43.384873228285599</v>
      </c>
      <c r="N960">
        <v>1.0274075932236</v>
      </c>
      <c r="O960">
        <v>49.0781945327399</v>
      </c>
      <c r="P960">
        <v>53.913894324853203</v>
      </c>
      <c r="Q960">
        <v>5.6063274509269997E-2</v>
      </c>
    </row>
    <row r="961" spans="1:17" hidden="1" x14ac:dyDescent="0.3">
      <c r="A961" t="s">
        <v>2074</v>
      </c>
      <c r="B961" t="s">
        <v>2075</v>
      </c>
      <c r="C961" t="s">
        <v>3160</v>
      </c>
      <c r="D961" t="s">
        <v>1343</v>
      </c>
      <c r="E961">
        <v>3089.3355612349901</v>
      </c>
      <c r="F961">
        <v>3379.2</v>
      </c>
      <c r="G961">
        <v>22.341811878467901</v>
      </c>
      <c r="H961">
        <v>3.6404588266212499</v>
      </c>
      <c r="I961">
        <v>42.962809200359999</v>
      </c>
      <c r="J961">
        <v>-1.8877880414917501</v>
      </c>
      <c r="K961">
        <v>3246.88782901989</v>
      </c>
      <c r="L961">
        <v>2664.76265690726</v>
      </c>
      <c r="M961">
        <v>52.112515116242101</v>
      </c>
      <c r="N961">
        <v>0.491145057584156</v>
      </c>
      <c r="O961">
        <v>8.6484966856060499</v>
      </c>
      <c r="P961">
        <v>75.447158692661105</v>
      </c>
      <c r="Q961">
        <v>0.198154566062264</v>
      </c>
    </row>
    <row r="962" spans="1:17" hidden="1" x14ac:dyDescent="0.3">
      <c r="A962" t="s">
        <v>2076</v>
      </c>
      <c r="B962" t="s">
        <v>2077</v>
      </c>
      <c r="C962" t="s">
        <v>3160</v>
      </c>
      <c r="D962" t="s">
        <v>1608</v>
      </c>
      <c r="E962">
        <v>3084.5965958639999</v>
      </c>
      <c r="F962">
        <v>137.81</v>
      </c>
      <c r="G962">
        <v>-46.758092667001499</v>
      </c>
      <c r="H962">
        <v>-5.5254624781148998</v>
      </c>
      <c r="I962">
        <v>-18.636172831260801</v>
      </c>
      <c r="J962">
        <v>-2.5905576267525698</v>
      </c>
      <c r="K962">
        <v>149.19419293424599</v>
      </c>
      <c r="L962">
        <v>149.941086461933</v>
      </c>
      <c r="M962">
        <v>28.979969605126598</v>
      </c>
      <c r="N962">
        <v>0.266823510400233</v>
      </c>
      <c r="O962">
        <v>29.9542848849865</v>
      </c>
      <c r="P962">
        <v>6.8294573643410796</v>
      </c>
      <c r="Q962">
        <v>1.9190948173772999E-2</v>
      </c>
    </row>
    <row r="963" spans="1:17" hidden="1" x14ac:dyDescent="0.3">
      <c r="A963" t="s">
        <v>2078</v>
      </c>
      <c r="B963" t="s">
        <v>2079</v>
      </c>
      <c r="C963" t="s">
        <v>3160</v>
      </c>
      <c r="D963" t="s">
        <v>258</v>
      </c>
      <c r="E963">
        <v>3076.22</v>
      </c>
      <c r="F963">
        <v>15315.6</v>
      </c>
      <c r="G963">
        <v>-24.6974054227835</v>
      </c>
      <c r="H963">
        <v>4.6657534765961</v>
      </c>
      <c r="I963">
        <v>18.566096558684301</v>
      </c>
      <c r="J963">
        <v>3.8820237062267098</v>
      </c>
      <c r="K963">
        <v>14865.686932460099</v>
      </c>
      <c r="L963">
        <v>14088.127446075099</v>
      </c>
      <c r="M963">
        <v>64.674149595015194</v>
      </c>
      <c r="N963">
        <v>1.2016280169807101</v>
      </c>
      <c r="O963">
        <v>10.9982632087544</v>
      </c>
      <c r="P963">
        <v>47.251225843668799</v>
      </c>
      <c r="Q963">
        <v>0.14608337096218199</v>
      </c>
    </row>
    <row r="964" spans="1:17" hidden="1" x14ac:dyDescent="0.3">
      <c r="A964" t="s">
        <v>2080</v>
      </c>
      <c r="B964" t="s">
        <v>2081</v>
      </c>
      <c r="C964" t="s">
        <v>3160</v>
      </c>
      <c r="D964" t="s">
        <v>133</v>
      </c>
      <c r="E964">
        <v>3069.6154759000001</v>
      </c>
      <c r="F964">
        <v>67.03</v>
      </c>
      <c r="G964">
        <v>24.620424891850998</v>
      </c>
      <c r="H964">
        <v>-9.8944009426685398</v>
      </c>
      <c r="I964">
        <v>-0.62209837605558604</v>
      </c>
      <c r="J964">
        <v>-3.1994519233713299</v>
      </c>
      <c r="K964">
        <v>75.4514180332705</v>
      </c>
      <c r="M964">
        <v>33.467280903883598</v>
      </c>
      <c r="N964">
        <v>0.42285480502710299</v>
      </c>
      <c r="O964">
        <v>61.942413844547197</v>
      </c>
      <c r="P964">
        <v>86.1944444444444</v>
      </c>
    </row>
    <row r="965" spans="1:17" x14ac:dyDescent="0.3">
      <c r="A965" t="s">
        <v>2082</v>
      </c>
      <c r="B965" t="s">
        <v>2083</v>
      </c>
      <c r="C965" t="s">
        <v>3149</v>
      </c>
      <c r="D965" t="s">
        <v>169</v>
      </c>
      <c r="E965">
        <v>3061.3467129700002</v>
      </c>
      <c r="F965">
        <v>198.43</v>
      </c>
      <c r="G965">
        <v>0.85067437210047803</v>
      </c>
      <c r="H965">
        <v>-0.545762021852226</v>
      </c>
      <c r="I965">
        <v>-22.613945984791201</v>
      </c>
      <c r="J965">
        <v>7.3746185413158303</v>
      </c>
      <c r="K965">
        <v>186.59012533416899</v>
      </c>
      <c r="L965">
        <v>185.92756298695301</v>
      </c>
      <c r="M965">
        <v>69.381476656103004</v>
      </c>
      <c r="N965">
        <v>0.59185200382514702</v>
      </c>
      <c r="O965">
        <v>42.619563574056301</v>
      </c>
      <c r="P965">
        <v>49.195488721804502</v>
      </c>
      <c r="Q965">
        <v>-7.3996713526289998E-3</v>
      </c>
    </row>
    <row r="966" spans="1:17" hidden="1" x14ac:dyDescent="0.3">
      <c r="A966" t="s">
        <v>2084</v>
      </c>
      <c r="B966" t="s">
        <v>2085</v>
      </c>
      <c r="C966" t="s">
        <v>3160</v>
      </c>
      <c r="D966" t="s">
        <v>268</v>
      </c>
      <c r="E966">
        <v>3052.0072220000002</v>
      </c>
      <c r="F966">
        <v>1261.0999999999999</v>
      </c>
      <c r="G966">
        <v>69.429337468170203</v>
      </c>
      <c r="H966">
        <v>19.2118711583812</v>
      </c>
      <c r="I966">
        <v>98.033173732215403</v>
      </c>
      <c r="J966">
        <v>21.136720345348401</v>
      </c>
      <c r="K966">
        <v>1106.9458737698501</v>
      </c>
      <c r="L966">
        <v>873.68430292887399</v>
      </c>
      <c r="M966">
        <v>79.618021662779597</v>
      </c>
      <c r="N966">
        <v>2.2571158973779601</v>
      </c>
      <c r="O966">
        <v>12.203631750059399</v>
      </c>
      <c r="P966">
        <v>137.04887218045101</v>
      </c>
    </row>
    <row r="967" spans="1:17" hidden="1" x14ac:dyDescent="0.3">
      <c r="A967" t="s">
        <v>2086</v>
      </c>
      <c r="B967" t="s">
        <v>2087</v>
      </c>
      <c r="C967" t="s">
        <v>3160</v>
      </c>
      <c r="D967" t="s">
        <v>409</v>
      </c>
      <c r="E967">
        <v>3048.9224542500001</v>
      </c>
      <c r="F967">
        <v>3992.4</v>
      </c>
      <c r="G967">
        <v>-26.510588276409901</v>
      </c>
      <c r="H967">
        <v>-7.8551441775311002</v>
      </c>
      <c r="I967">
        <v>-19.460392511016298</v>
      </c>
      <c r="J967">
        <v>-2.22662057438788</v>
      </c>
      <c r="K967">
        <v>4252.0011003178497</v>
      </c>
      <c r="L967">
        <v>4188.8849642499299</v>
      </c>
      <c r="M967">
        <v>35.323157320239901</v>
      </c>
      <c r="N967">
        <v>0.51386536058884502</v>
      </c>
      <c r="O967">
        <v>27.6675683799218</v>
      </c>
      <c r="P967">
        <v>12.937582212415601</v>
      </c>
      <c r="Q967">
        <v>5.7196591413446997E-2</v>
      </c>
    </row>
    <row r="968" spans="1:17" hidden="1" x14ac:dyDescent="0.3">
      <c r="A968" t="s">
        <v>2088</v>
      </c>
      <c r="B968" t="s">
        <v>2089</v>
      </c>
      <c r="C968" t="s">
        <v>3160</v>
      </c>
      <c r="D968" t="s">
        <v>455</v>
      </c>
      <c r="E968">
        <v>3045.9392246000002</v>
      </c>
      <c r="F968">
        <v>536.45000000000005</v>
      </c>
      <c r="G968">
        <v>-2.6422900887816398</v>
      </c>
      <c r="H968">
        <v>6.7509560481161097</v>
      </c>
      <c r="I968">
        <v>-12.431892393505301</v>
      </c>
      <c r="J968">
        <v>-0.44442277195709801</v>
      </c>
      <c r="K968">
        <v>522.59879934920605</v>
      </c>
      <c r="L968">
        <v>510.63426168019299</v>
      </c>
      <c r="M968">
        <v>54.103940966275999</v>
      </c>
      <c r="N968">
        <v>1.01747042623789</v>
      </c>
      <c r="O968">
        <v>23.021716842203301</v>
      </c>
      <c r="P968">
        <v>39.2472420506164</v>
      </c>
      <c r="Q968">
        <v>1.6766074951133001E-2</v>
      </c>
    </row>
    <row r="969" spans="1:17" hidden="1" x14ac:dyDescent="0.3">
      <c r="A969" t="s">
        <v>2090</v>
      </c>
      <c r="B969" t="s">
        <v>2091</v>
      </c>
      <c r="C969" t="s">
        <v>3160</v>
      </c>
      <c r="D969" t="s">
        <v>268</v>
      </c>
      <c r="E969">
        <v>3044.5240003549902</v>
      </c>
      <c r="F969">
        <v>107.13</v>
      </c>
      <c r="G969">
        <v>63.598764934020799</v>
      </c>
      <c r="H969">
        <v>13.0962161005315</v>
      </c>
      <c r="I969">
        <v>78.823098576324696</v>
      </c>
      <c r="J969">
        <v>1.57879765515418</v>
      </c>
      <c r="K969">
        <v>91.4359342384424</v>
      </c>
      <c r="L969">
        <v>70.424906395268295</v>
      </c>
      <c r="M969">
        <v>54.453472039125501</v>
      </c>
      <c r="N969">
        <v>0.75780179271345105</v>
      </c>
      <c r="O969">
        <v>3.7804536544385501</v>
      </c>
      <c r="P969">
        <v>133.144722524483</v>
      </c>
      <c r="Q969">
        <v>8.0480000673660998E-2</v>
      </c>
    </row>
    <row r="970" spans="1:17" hidden="1" x14ac:dyDescent="0.3">
      <c r="A970" t="s">
        <v>2092</v>
      </c>
      <c r="B970" t="s">
        <v>2093</v>
      </c>
      <c r="C970" t="s">
        <v>3160</v>
      </c>
      <c r="D970" t="s">
        <v>1988</v>
      </c>
      <c r="E970">
        <v>3043.2</v>
      </c>
      <c r="F970">
        <v>478.6</v>
      </c>
      <c r="G970">
        <v>42.619299759657899</v>
      </c>
      <c r="H970">
        <v>11.9415297286104</v>
      </c>
      <c r="I970">
        <v>44.803290797906399</v>
      </c>
      <c r="J970">
        <v>-3.57552474847266</v>
      </c>
      <c r="K970">
        <v>419.55119601410001</v>
      </c>
      <c r="L970">
        <v>331.69218732448098</v>
      </c>
      <c r="M970">
        <v>55.471082334436197</v>
      </c>
      <c r="N970">
        <v>0.57351548917953998</v>
      </c>
      <c r="O970">
        <v>6.4563309653154999</v>
      </c>
      <c r="P970">
        <v>110.790574763267</v>
      </c>
      <c r="Q970">
        <v>0.19412979345360101</v>
      </c>
    </row>
    <row r="971" spans="1:17" hidden="1" x14ac:dyDescent="0.3">
      <c r="A971" t="s">
        <v>2094</v>
      </c>
      <c r="B971" t="s">
        <v>2095</v>
      </c>
      <c r="C971" t="s">
        <v>3160</v>
      </c>
      <c r="D971" t="s">
        <v>448</v>
      </c>
      <c r="E971">
        <v>3041.2956403899998</v>
      </c>
      <c r="F971">
        <v>4658.3999999999996</v>
      </c>
      <c r="G971">
        <v>5.3977637143126804</v>
      </c>
      <c r="H971">
        <v>4.7999472466692898</v>
      </c>
      <c r="I971">
        <v>27.259840339230699</v>
      </c>
      <c r="J971">
        <v>3.74312063678429</v>
      </c>
      <c r="K971">
        <v>4651.8901715569</v>
      </c>
      <c r="L971">
        <v>4107.4266542824398</v>
      </c>
      <c r="M971">
        <v>61.039247090760099</v>
      </c>
      <c r="N971">
        <v>0.26373597165917601</v>
      </c>
      <c r="O971">
        <v>16.477760604499402</v>
      </c>
      <c r="P971">
        <v>63.335144895776601</v>
      </c>
      <c r="Q971">
        <v>0.14013172820384501</v>
      </c>
    </row>
    <row r="972" spans="1:17" x14ac:dyDescent="0.3">
      <c r="A972" t="s">
        <v>2096</v>
      </c>
      <c r="B972" t="s">
        <v>2097</v>
      </c>
      <c r="C972" t="s">
        <v>3147</v>
      </c>
      <c r="D972" t="s">
        <v>504</v>
      </c>
      <c r="E972">
        <v>3037.9640316999999</v>
      </c>
      <c r="F972">
        <v>415.65</v>
      </c>
      <c r="G972">
        <v>-15.0480034105979</v>
      </c>
      <c r="H972">
        <v>-7.9586816389732604</v>
      </c>
      <c r="I972">
        <v>4.6536219369600502</v>
      </c>
      <c r="J972">
        <v>-5.5844259764763198</v>
      </c>
      <c r="K972">
        <v>438.86331882230502</v>
      </c>
      <c r="L972">
        <v>394.30946626225898</v>
      </c>
      <c r="M972">
        <v>28.727955718861399</v>
      </c>
      <c r="N972">
        <v>0.31190860996620801</v>
      </c>
      <c r="O972">
        <v>21.496451341272699</v>
      </c>
      <c r="P972">
        <v>40.874428063040099</v>
      </c>
      <c r="Q972">
        <v>1.0405024581170001E-3</v>
      </c>
    </row>
    <row r="973" spans="1:17" hidden="1" x14ac:dyDescent="0.3">
      <c r="A973" t="s">
        <v>2098</v>
      </c>
      <c r="B973" t="s">
        <v>2099</v>
      </c>
      <c r="C973" t="s">
        <v>3160</v>
      </c>
      <c r="D973" t="s">
        <v>222</v>
      </c>
      <c r="E973">
        <v>3036.6365886449998</v>
      </c>
      <c r="F973">
        <v>2903.75</v>
      </c>
      <c r="G973">
        <v>172.68393211979301</v>
      </c>
      <c r="H973">
        <v>5.5150288733236703</v>
      </c>
      <c r="I973">
        <v>128.52199112716599</v>
      </c>
      <c r="J973">
        <v>6.8009715116795002</v>
      </c>
      <c r="K973">
        <v>2493.2598603745</v>
      </c>
      <c r="L973">
        <v>1846.95775156074</v>
      </c>
      <c r="M973">
        <v>61.770698906857199</v>
      </c>
      <c r="N973">
        <v>0.57864395840260996</v>
      </c>
      <c r="O973">
        <v>3.2458028411536701</v>
      </c>
      <c r="P973">
        <v>202.44245391104999</v>
      </c>
      <c r="Q973">
        <v>0.15261384494254701</v>
      </c>
    </row>
    <row r="974" spans="1:17" hidden="1" x14ac:dyDescent="0.3">
      <c r="A974" t="s">
        <v>2100</v>
      </c>
      <c r="B974" t="s">
        <v>2101</v>
      </c>
      <c r="C974" t="s">
        <v>3160</v>
      </c>
      <c r="D974" t="s">
        <v>138</v>
      </c>
      <c r="E974">
        <v>3036.0855813599901</v>
      </c>
      <c r="F974">
        <v>98.88</v>
      </c>
      <c r="G974">
        <v>10.604865010640101</v>
      </c>
      <c r="H974">
        <v>-4.8706367664393602</v>
      </c>
      <c r="I974">
        <v>-19.930739961776201</v>
      </c>
      <c r="J974">
        <v>-3.1591915637493102</v>
      </c>
      <c r="K974">
        <v>104.349547151793</v>
      </c>
      <c r="L974">
        <v>103.44996751008701</v>
      </c>
      <c r="M974">
        <v>35.866269885286499</v>
      </c>
      <c r="N974">
        <v>0.33872632295012101</v>
      </c>
      <c r="O974">
        <v>63.5315533980582</v>
      </c>
      <c r="P974">
        <v>51.5402298850574</v>
      </c>
      <c r="Q974">
        <v>0.18673986159723699</v>
      </c>
    </row>
    <row r="975" spans="1:17" hidden="1" x14ac:dyDescent="0.3">
      <c r="A975" t="s">
        <v>2102</v>
      </c>
      <c r="B975" t="s">
        <v>2103</v>
      </c>
      <c r="C975" t="s">
        <v>3160</v>
      </c>
      <c r="D975" t="s">
        <v>286</v>
      </c>
      <c r="E975">
        <v>3023.6841174000001</v>
      </c>
      <c r="F975">
        <v>171.57</v>
      </c>
      <c r="G975">
        <v>47.658041616080197</v>
      </c>
      <c r="H975">
        <v>0.55033961465318104</v>
      </c>
      <c r="I975">
        <v>14.899878967867901</v>
      </c>
      <c r="J975">
        <v>-2.5940784898578899</v>
      </c>
      <c r="K975">
        <v>163.50434291985499</v>
      </c>
      <c r="L975">
        <v>140.32080664711401</v>
      </c>
      <c r="M975">
        <v>38.218247138743301</v>
      </c>
      <c r="N975">
        <v>0.53542455764681596</v>
      </c>
      <c r="O975">
        <v>12.0242466631695</v>
      </c>
      <c r="P975">
        <v>87.918948521358104</v>
      </c>
      <c r="Q975">
        <v>0.16690159446071301</v>
      </c>
    </row>
    <row r="976" spans="1:17" hidden="1" x14ac:dyDescent="0.3">
      <c r="A976" t="s">
        <v>2104</v>
      </c>
      <c r="B976" t="s">
        <v>2105</v>
      </c>
      <c r="C976" t="s">
        <v>3160</v>
      </c>
      <c r="D976" t="s">
        <v>21</v>
      </c>
      <c r="E976">
        <v>3019.824325</v>
      </c>
      <c r="F976">
        <v>235.85</v>
      </c>
      <c r="G976">
        <v>-47.373358336863902</v>
      </c>
      <c r="H976">
        <v>-16.497240712910699</v>
      </c>
      <c r="I976">
        <v>-9.5331358413422898</v>
      </c>
      <c r="J976">
        <v>-0.92616096218587296</v>
      </c>
      <c r="K976">
        <v>249.69768035177901</v>
      </c>
      <c r="L976">
        <v>236.042434203883</v>
      </c>
      <c r="M976">
        <v>32.812030220439297</v>
      </c>
      <c r="N976">
        <v>0.37752204700997</v>
      </c>
      <c r="O976">
        <v>36.425694297222798</v>
      </c>
      <c r="P976">
        <v>40.4203381757561</v>
      </c>
      <c r="Q976">
        <v>0.116943766390829</v>
      </c>
    </row>
    <row r="977" spans="1:17" hidden="1" x14ac:dyDescent="0.3">
      <c r="A977" t="s">
        <v>2106</v>
      </c>
      <c r="B977" t="s">
        <v>2107</v>
      </c>
      <c r="C977" t="s">
        <v>3160</v>
      </c>
      <c r="D977" t="s">
        <v>2108</v>
      </c>
      <c r="E977">
        <v>3015.46</v>
      </c>
      <c r="F977">
        <v>1052.05</v>
      </c>
      <c r="G977">
        <v>85.225611526449299</v>
      </c>
      <c r="H977">
        <v>30.271180219655999</v>
      </c>
      <c r="I977">
        <v>16.576517004930601</v>
      </c>
      <c r="J977">
        <v>-9.15353202718922</v>
      </c>
      <c r="K977">
        <v>1013.45656163364</v>
      </c>
      <c r="L977">
        <v>896.46717959602097</v>
      </c>
      <c r="M977">
        <v>51.098090820384797</v>
      </c>
      <c r="N977">
        <v>1.5083787009191501</v>
      </c>
      <c r="O977">
        <v>38.581816453590598</v>
      </c>
      <c r="P977">
        <v>146.902135648908</v>
      </c>
      <c r="Q977">
        <v>0.108078570774788</v>
      </c>
    </row>
    <row r="978" spans="1:17" hidden="1" x14ac:dyDescent="0.3">
      <c r="A978" t="s">
        <v>2109</v>
      </c>
      <c r="B978" t="s">
        <v>2110</v>
      </c>
      <c r="C978" t="s">
        <v>3160</v>
      </c>
      <c r="D978" t="s">
        <v>117</v>
      </c>
      <c r="E978">
        <v>3008.9330588779999</v>
      </c>
      <c r="F978">
        <v>168.07</v>
      </c>
      <c r="G978">
        <v>-36.830067544659997</v>
      </c>
      <c r="H978">
        <v>-8.4696344768295297</v>
      </c>
      <c r="I978">
        <v>-12.534018327515801</v>
      </c>
      <c r="J978">
        <v>-0.91475967681867998</v>
      </c>
      <c r="K978">
        <v>184.014697261241</v>
      </c>
      <c r="L978">
        <v>174.91370833943401</v>
      </c>
      <c r="M978">
        <v>36.451609800620297</v>
      </c>
      <c r="N978">
        <v>0.359714185494584</v>
      </c>
      <c r="O978">
        <v>41.012673290890703</v>
      </c>
      <c r="P978">
        <v>31.1509949278189</v>
      </c>
      <c r="Q978">
        <v>9.0084499184880998E-2</v>
      </c>
    </row>
    <row r="979" spans="1:17" hidden="1" x14ac:dyDescent="0.3">
      <c r="A979" t="s">
        <v>2111</v>
      </c>
      <c r="B979" t="s">
        <v>2112</v>
      </c>
      <c r="C979" t="s">
        <v>3160</v>
      </c>
      <c r="D979" t="s">
        <v>736</v>
      </c>
      <c r="E979">
        <v>3001.5145215970001</v>
      </c>
      <c r="F979">
        <v>29.09</v>
      </c>
      <c r="G979">
        <v>19.1019564233825</v>
      </c>
      <c r="H979">
        <v>29.465145736897401</v>
      </c>
      <c r="I979">
        <v>8.7212117980072001</v>
      </c>
      <c r="J979">
        <v>-11.4224364377956</v>
      </c>
      <c r="K979">
        <v>26.161997966662</v>
      </c>
      <c r="L979">
        <v>23.425837216207199</v>
      </c>
      <c r="M979">
        <v>40.369903595775398</v>
      </c>
      <c r="N979">
        <v>0.92053161114170701</v>
      </c>
      <c r="O979">
        <v>29.563423856995499</v>
      </c>
      <c r="P979">
        <v>74.714714714714702</v>
      </c>
      <c r="Q979">
        <v>-8.9443234536179996E-3</v>
      </c>
    </row>
    <row r="980" spans="1:17" hidden="1" x14ac:dyDescent="0.3">
      <c r="A980" t="s">
        <v>2113</v>
      </c>
      <c r="B980" t="s">
        <v>2114</v>
      </c>
      <c r="C980" t="s">
        <v>3160</v>
      </c>
      <c r="D980" t="s">
        <v>21</v>
      </c>
      <c r="E980">
        <v>2995.3519443</v>
      </c>
      <c r="F980">
        <v>728.6</v>
      </c>
      <c r="G980">
        <v>85.793461737110803</v>
      </c>
      <c r="H980">
        <v>-2.7185566666569598</v>
      </c>
      <c r="I980">
        <v>5.7282334780152002</v>
      </c>
      <c r="J980">
        <v>-3.5293438486158402</v>
      </c>
      <c r="K980">
        <v>750.86783331494598</v>
      </c>
      <c r="L980">
        <v>627.85358173694897</v>
      </c>
      <c r="M980">
        <v>39.656159387193497</v>
      </c>
      <c r="N980">
        <v>0.48793978602974403</v>
      </c>
      <c r="O980">
        <v>17.465001372495198</v>
      </c>
      <c r="P980">
        <v>144.04622341316301</v>
      </c>
      <c r="Q980">
        <v>0.101842543035123</v>
      </c>
    </row>
    <row r="981" spans="1:17" hidden="1" x14ac:dyDescent="0.3">
      <c r="A981" t="s">
        <v>2115</v>
      </c>
      <c r="B981" t="s">
        <v>2116</v>
      </c>
      <c r="C981" t="s">
        <v>3160</v>
      </c>
      <c r="D981" t="s">
        <v>2117</v>
      </c>
      <c r="E981">
        <v>2993.7428599999998</v>
      </c>
      <c r="F981">
        <v>299.39999999999998</v>
      </c>
      <c r="G981">
        <v>162.78763966819099</v>
      </c>
      <c r="H981">
        <v>19.931063940586299</v>
      </c>
      <c r="I981">
        <v>71.478928408344402</v>
      </c>
      <c r="J981">
        <v>2.5740928755660502</v>
      </c>
      <c r="K981">
        <v>254.52805321130299</v>
      </c>
      <c r="L981">
        <v>187.29139922613601</v>
      </c>
      <c r="M981">
        <v>60.742029242268202</v>
      </c>
      <c r="N981">
        <v>0.25644013535908</v>
      </c>
      <c r="O981">
        <v>10.170340681362701</v>
      </c>
      <c r="P981">
        <v>236.97242543612799</v>
      </c>
    </row>
    <row r="982" spans="1:17" hidden="1" x14ac:dyDescent="0.3">
      <c r="A982" t="s">
        <v>2118</v>
      </c>
      <c r="B982" t="s">
        <v>2119</v>
      </c>
      <c r="C982" t="s">
        <v>3160</v>
      </c>
      <c r="D982" t="s">
        <v>229</v>
      </c>
      <c r="E982">
        <v>2985.4</v>
      </c>
      <c r="F982">
        <v>673.55</v>
      </c>
      <c r="G982">
        <v>142.26611395079999</v>
      </c>
      <c r="H982">
        <v>5.3352974190472597</v>
      </c>
      <c r="I982">
        <v>84.643641424581105</v>
      </c>
      <c r="J982">
        <v>-7.4961535565736801</v>
      </c>
      <c r="K982">
        <v>613.21291646287705</v>
      </c>
      <c r="L982">
        <v>447.21031096251602</v>
      </c>
      <c r="M982">
        <v>43.090270277023102</v>
      </c>
      <c r="N982">
        <v>0.781359096827137</v>
      </c>
      <c r="O982">
        <v>12.508351273105101</v>
      </c>
      <c r="P982">
        <v>196.131017806111</v>
      </c>
      <c r="Q982">
        <v>0.21004034556419601</v>
      </c>
    </row>
    <row r="983" spans="1:17" hidden="1" x14ac:dyDescent="0.3">
      <c r="A983" t="s">
        <v>2120</v>
      </c>
      <c r="B983" t="s">
        <v>2121</v>
      </c>
      <c r="C983" t="s">
        <v>3160</v>
      </c>
      <c r="D983" t="s">
        <v>2122</v>
      </c>
      <c r="E983">
        <v>2971.75</v>
      </c>
      <c r="F983">
        <v>611</v>
      </c>
      <c r="G983">
        <v>163.65195642338199</v>
      </c>
      <c r="H983">
        <v>28.520293694833299</v>
      </c>
      <c r="I983">
        <v>20.295433942340399</v>
      </c>
      <c r="J983">
        <v>-1.9641516761415301</v>
      </c>
      <c r="K983">
        <v>540.19192312904704</v>
      </c>
      <c r="M983">
        <v>64.268046260645207</v>
      </c>
      <c r="N983">
        <v>1.0980404562627599</v>
      </c>
      <c r="O983">
        <v>17.307692307692299</v>
      </c>
      <c r="P983">
        <v>205.5</v>
      </c>
    </row>
    <row r="984" spans="1:17" hidden="1" x14ac:dyDescent="0.3">
      <c r="A984" t="s">
        <v>2123</v>
      </c>
      <c r="B984" t="s">
        <v>2124</v>
      </c>
      <c r="C984" t="s">
        <v>3160</v>
      </c>
      <c r="D984" t="s">
        <v>1343</v>
      </c>
      <c r="E984">
        <v>2967.6343965299998</v>
      </c>
      <c r="F984">
        <v>393.2</v>
      </c>
      <c r="G984">
        <v>1.1487138812294799</v>
      </c>
      <c r="H984">
        <v>5.53655895646461E-2</v>
      </c>
      <c r="I984">
        <v>6.6831008897371103</v>
      </c>
      <c r="J984">
        <v>0.124333326845113</v>
      </c>
      <c r="K984">
        <v>392.24607416570399</v>
      </c>
      <c r="L984">
        <v>355.37836338335097</v>
      </c>
      <c r="M984">
        <v>52.040491937085903</v>
      </c>
      <c r="N984">
        <v>0.36156133327158901</v>
      </c>
      <c r="O984">
        <v>14.9160732451678</v>
      </c>
      <c r="P984">
        <v>50.277087712593101</v>
      </c>
      <c r="Q984">
        <v>3.7039592326527003E-2</v>
      </c>
    </row>
    <row r="985" spans="1:17" hidden="1" x14ac:dyDescent="0.3">
      <c r="A985" t="s">
        <v>2125</v>
      </c>
      <c r="B985" t="s">
        <v>2126</v>
      </c>
      <c r="C985" t="s">
        <v>3160</v>
      </c>
      <c r="D985" t="s">
        <v>77</v>
      </c>
      <c r="E985">
        <v>2954.7748300879998</v>
      </c>
      <c r="F985">
        <v>222.66</v>
      </c>
      <c r="G985">
        <v>-36.601973443606497</v>
      </c>
      <c r="H985">
        <v>-2.1490175204569</v>
      </c>
      <c r="I985">
        <v>-6.5856672230032798</v>
      </c>
      <c r="J985">
        <v>-0.87257757158239602</v>
      </c>
      <c r="K985">
        <v>230.974408075832</v>
      </c>
      <c r="L985">
        <v>234.14347227261101</v>
      </c>
      <c r="M985">
        <v>40.702459850247003</v>
      </c>
      <c r="N985">
        <v>0.30916291168779297</v>
      </c>
      <c r="O985">
        <v>36.980149106260598</v>
      </c>
      <c r="P985">
        <v>14.7731958762886</v>
      </c>
      <c r="Q985">
        <v>-6.2841736039657994E-2</v>
      </c>
    </row>
    <row r="986" spans="1:17" hidden="1" x14ac:dyDescent="0.3">
      <c r="A986" t="s">
        <v>2127</v>
      </c>
      <c r="B986" t="s">
        <v>2128</v>
      </c>
      <c r="C986" t="s">
        <v>3160</v>
      </c>
      <c r="D986" t="s">
        <v>141</v>
      </c>
      <c r="E986">
        <v>2942.2999576349998</v>
      </c>
      <c r="F986">
        <v>45.59</v>
      </c>
      <c r="G986">
        <v>29.782093409683899</v>
      </c>
      <c r="H986">
        <v>-11.989685946697801</v>
      </c>
      <c r="I986">
        <v>4.6573435296848897</v>
      </c>
      <c r="J986">
        <v>-3.9218255382859102</v>
      </c>
      <c r="K986">
        <v>50.489594501656399</v>
      </c>
      <c r="L986">
        <v>45.853307803538698</v>
      </c>
      <c r="M986">
        <v>33.527578016706499</v>
      </c>
      <c r="N986">
        <v>0.37211420988097299</v>
      </c>
      <c r="O986">
        <v>49.045843386707602</v>
      </c>
      <c r="P986">
        <v>84.574898785425106</v>
      </c>
      <c r="Q986">
        <v>8.1151676961975006E-2</v>
      </c>
    </row>
    <row r="987" spans="1:17" hidden="1" x14ac:dyDescent="0.3">
      <c r="A987" t="s">
        <v>2129</v>
      </c>
      <c r="B987" t="s">
        <v>2130</v>
      </c>
      <c r="C987" t="s">
        <v>3160</v>
      </c>
      <c r="D987" t="s">
        <v>190</v>
      </c>
      <c r="E987">
        <v>2921.19436959</v>
      </c>
      <c r="F987">
        <v>307.93</v>
      </c>
      <c r="G987">
        <v>-13.3047249275719</v>
      </c>
      <c r="H987">
        <v>21.259777237859499</v>
      </c>
      <c r="I987">
        <v>32.978710005458801</v>
      </c>
      <c r="J987">
        <v>28.941828188144299</v>
      </c>
      <c r="K987">
        <v>242.10423481558499</v>
      </c>
      <c r="L987">
        <v>220.60793300775001</v>
      </c>
      <c r="M987">
        <v>82.0044143678235</v>
      </c>
      <c r="N987">
        <v>2.47337138249731</v>
      </c>
      <c r="O987">
        <v>7.7192868509076504</v>
      </c>
      <c r="P987">
        <v>78.3550535766</v>
      </c>
      <c r="Q987">
        <v>0.10493638442714601</v>
      </c>
    </row>
    <row r="988" spans="1:17" hidden="1" x14ac:dyDescent="0.3">
      <c r="A988" t="s">
        <v>2131</v>
      </c>
      <c r="B988" t="s">
        <v>2132</v>
      </c>
      <c r="C988" t="s">
        <v>3160</v>
      </c>
      <c r="D988" t="s">
        <v>133</v>
      </c>
      <c r="E988">
        <v>2913.1202079049999</v>
      </c>
      <c r="F988">
        <v>868.95</v>
      </c>
      <c r="G988">
        <v>97.492036793648595</v>
      </c>
      <c r="H988">
        <v>20.772286414346301</v>
      </c>
      <c r="I988">
        <v>2.9418589157302901</v>
      </c>
      <c r="J988">
        <v>19.5461297298496</v>
      </c>
      <c r="K988">
        <v>697.84593006279999</v>
      </c>
      <c r="L988">
        <v>631.90330151655496</v>
      </c>
      <c r="M988">
        <v>74.268944932881197</v>
      </c>
      <c r="N988">
        <v>3.82457812176711</v>
      </c>
      <c r="O988">
        <v>0.66171816560216501</v>
      </c>
      <c r="P988">
        <v>165.29778539659</v>
      </c>
      <c r="Q988">
        <v>0.10298763530298401</v>
      </c>
    </row>
    <row r="989" spans="1:17" hidden="1" x14ac:dyDescent="0.3">
      <c r="A989" t="s">
        <v>2133</v>
      </c>
      <c r="B989" t="s">
        <v>2134</v>
      </c>
      <c r="C989" t="s">
        <v>3160</v>
      </c>
      <c r="D989" t="s">
        <v>906</v>
      </c>
      <c r="E989">
        <v>2909.17372965</v>
      </c>
      <c r="F989">
        <v>1060.95</v>
      </c>
      <c r="G989">
        <v>330.17088929773701</v>
      </c>
      <c r="H989">
        <v>11.8171466406225</v>
      </c>
      <c r="I989">
        <v>207.655522844063</v>
      </c>
      <c r="J989">
        <v>11.0682422127789</v>
      </c>
      <c r="K989">
        <v>934.37511236355397</v>
      </c>
      <c r="L989">
        <v>609.272424932734</v>
      </c>
      <c r="M989">
        <v>68.426582288871202</v>
      </c>
      <c r="N989">
        <v>0.399337330348282</v>
      </c>
      <c r="O989">
        <v>12.1636269381214</v>
      </c>
      <c r="P989">
        <v>454.817623218721</v>
      </c>
    </row>
    <row r="990" spans="1:17" hidden="1" x14ac:dyDescent="0.3">
      <c r="A990" t="s">
        <v>2135</v>
      </c>
      <c r="B990" t="s">
        <v>2136</v>
      </c>
      <c r="C990" t="s">
        <v>3160</v>
      </c>
      <c r="D990" t="s">
        <v>151</v>
      </c>
      <c r="E990">
        <v>2908.29205361</v>
      </c>
      <c r="F990">
        <v>304.8</v>
      </c>
      <c r="G990">
        <v>-34.994829130341401</v>
      </c>
      <c r="H990">
        <v>-2.3634598159217899</v>
      </c>
      <c r="I990">
        <v>-21.845944014689199</v>
      </c>
      <c r="J990">
        <v>2.9498487551002599</v>
      </c>
      <c r="K990">
        <v>319.953808882597</v>
      </c>
      <c r="L990">
        <v>335.12937543672501</v>
      </c>
      <c r="M990">
        <v>48.062098380492699</v>
      </c>
      <c r="N990">
        <v>0.97775955295945205</v>
      </c>
      <c r="O990">
        <v>58.5301837270341</v>
      </c>
      <c r="P990">
        <v>11.6483516483516</v>
      </c>
      <c r="Q990">
        <v>9.7398682221093005E-2</v>
      </c>
    </row>
    <row r="991" spans="1:17" hidden="1" x14ac:dyDescent="0.3">
      <c r="A991" t="s">
        <v>2137</v>
      </c>
      <c r="B991" t="s">
        <v>2138</v>
      </c>
      <c r="C991" t="s">
        <v>3160</v>
      </c>
      <c r="D991" t="s">
        <v>303</v>
      </c>
      <c r="E991">
        <v>2906.0759100750001</v>
      </c>
      <c r="F991">
        <v>881.1</v>
      </c>
      <c r="G991">
        <v>28.149589248211502</v>
      </c>
      <c r="H991">
        <v>-3.5818384171059101</v>
      </c>
      <c r="I991">
        <v>91.555933760527495</v>
      </c>
      <c r="J991">
        <v>-0.75533243462974498</v>
      </c>
      <c r="K991">
        <v>828.85383888460296</v>
      </c>
      <c r="L991">
        <v>646.42462390529295</v>
      </c>
      <c r="M991">
        <v>46.031265265233301</v>
      </c>
      <c r="N991">
        <v>0.59253133828261295</v>
      </c>
      <c r="O991">
        <v>9.8059244126659895</v>
      </c>
      <c r="P991">
        <v>115.164835164835</v>
      </c>
      <c r="Q991">
        <v>-2.4647757731849001E-2</v>
      </c>
    </row>
    <row r="992" spans="1:17" hidden="1" x14ac:dyDescent="0.3">
      <c r="A992" t="s">
        <v>2139</v>
      </c>
      <c r="B992" t="s">
        <v>2140</v>
      </c>
      <c r="C992" t="s">
        <v>3160</v>
      </c>
      <c r="D992" t="s">
        <v>77</v>
      </c>
      <c r="E992">
        <v>2903.9491290000001</v>
      </c>
      <c r="F992">
        <v>225.7</v>
      </c>
      <c r="G992">
        <v>35.618228400418701</v>
      </c>
      <c r="H992">
        <v>-7.4753057241190097</v>
      </c>
      <c r="I992">
        <v>20.280014653621699</v>
      </c>
      <c r="J992">
        <v>-5.6652798829545903</v>
      </c>
      <c r="K992">
        <v>238.76329314834601</v>
      </c>
      <c r="L992">
        <v>209.92062456637899</v>
      </c>
      <c r="M992">
        <v>25.8319412281555</v>
      </c>
      <c r="N992">
        <v>0.52418627346125202</v>
      </c>
      <c r="O992">
        <v>24.851572884359701</v>
      </c>
      <c r="P992">
        <v>85.227739023389404</v>
      </c>
      <c r="Q992">
        <v>5.8466509679945003E-2</v>
      </c>
    </row>
    <row r="993" spans="1:17" hidden="1" x14ac:dyDescent="0.3">
      <c r="A993" t="s">
        <v>2141</v>
      </c>
      <c r="B993" t="s">
        <v>2142</v>
      </c>
      <c r="C993" t="s">
        <v>3160</v>
      </c>
      <c r="D993" t="s">
        <v>2143</v>
      </c>
      <c r="E993">
        <v>2901.9280110350001</v>
      </c>
      <c r="F993">
        <v>5758.75</v>
      </c>
      <c r="G993">
        <v>66.352185639196705</v>
      </c>
      <c r="H993">
        <v>11.2186789814193</v>
      </c>
      <c r="I993">
        <v>50.574055107386101</v>
      </c>
      <c r="J993">
        <v>2.1539615339793898</v>
      </c>
      <c r="K993">
        <v>5474.3437774158501</v>
      </c>
      <c r="L993">
        <v>4520.0331657004699</v>
      </c>
      <c r="M993">
        <v>60.707166491767502</v>
      </c>
      <c r="N993">
        <v>0.58216574683869005</v>
      </c>
      <c r="O993">
        <v>11.881918819188099</v>
      </c>
      <c r="P993">
        <v>109.40909090909</v>
      </c>
      <c r="Q993">
        <v>0.16673030507345499</v>
      </c>
    </row>
    <row r="994" spans="1:17" hidden="1" x14ac:dyDescent="0.3">
      <c r="A994" t="s">
        <v>2144</v>
      </c>
      <c r="B994" t="s">
        <v>2145</v>
      </c>
      <c r="C994" t="s">
        <v>3160</v>
      </c>
      <c r="D994" t="s">
        <v>133</v>
      </c>
      <c r="E994">
        <v>2898.0233977529901</v>
      </c>
      <c r="F994">
        <v>152.83000000000001</v>
      </c>
      <c r="G994">
        <v>-34.204066728673403</v>
      </c>
      <c r="H994">
        <v>-8.7428673993915194</v>
      </c>
      <c r="I994">
        <v>-20.850292525596799</v>
      </c>
      <c r="J994">
        <v>-6.0859057196026498</v>
      </c>
      <c r="M994">
        <v>48.064947092344603</v>
      </c>
      <c r="O994">
        <v>24.3211411372112</v>
      </c>
      <c r="P994">
        <v>9.5791209579121102</v>
      </c>
    </row>
    <row r="995" spans="1:17" hidden="1" x14ac:dyDescent="0.3">
      <c r="A995" t="s">
        <v>2146</v>
      </c>
      <c r="B995" t="s">
        <v>2147</v>
      </c>
      <c r="C995" t="s">
        <v>3160</v>
      </c>
      <c r="D995" t="s">
        <v>172</v>
      </c>
      <c r="E995">
        <v>2889.7492994999998</v>
      </c>
      <c r="F995">
        <v>455.25</v>
      </c>
      <c r="G995">
        <v>7.3523969520168801</v>
      </c>
      <c r="H995">
        <v>13.117996722636001</v>
      </c>
      <c r="I995">
        <v>38.377301698778197</v>
      </c>
      <c r="J995">
        <v>3.92611973665108</v>
      </c>
      <c r="K995">
        <v>414.84580722299802</v>
      </c>
      <c r="L995">
        <v>377.56500696489002</v>
      </c>
      <c r="M995">
        <v>63.504016830601302</v>
      </c>
      <c r="N995">
        <v>1.5381418255229999</v>
      </c>
      <c r="O995">
        <v>6.3152114222954499</v>
      </c>
      <c r="P995">
        <v>84.311740890688199</v>
      </c>
      <c r="Q995">
        <v>0.119140827872576</v>
      </c>
    </row>
    <row r="996" spans="1:17" hidden="1" x14ac:dyDescent="0.3">
      <c r="A996" t="s">
        <v>2148</v>
      </c>
      <c r="B996" t="s">
        <v>2149</v>
      </c>
      <c r="C996" t="s">
        <v>3160</v>
      </c>
      <c r="D996" t="s">
        <v>51</v>
      </c>
      <c r="E996">
        <v>2889.69482396699</v>
      </c>
      <c r="F996">
        <v>130.66</v>
      </c>
      <c r="G996">
        <v>55.756486040107198</v>
      </c>
      <c r="H996">
        <v>-14.0700645060823</v>
      </c>
      <c r="I996">
        <v>5.7875488082772497</v>
      </c>
      <c r="J996">
        <v>-6.3401375187059203</v>
      </c>
      <c r="K996">
        <v>140.527689088785</v>
      </c>
      <c r="L996">
        <v>119.337705431861</v>
      </c>
      <c r="M996">
        <v>29.421516130349101</v>
      </c>
      <c r="N996">
        <v>0.42416162033955201</v>
      </c>
      <c r="O996">
        <v>29.572937394764999</v>
      </c>
      <c r="P996">
        <v>115.078189300411</v>
      </c>
      <c r="Q996">
        <v>2.5129528910369001E-2</v>
      </c>
    </row>
    <row r="997" spans="1:17" hidden="1" x14ac:dyDescent="0.3">
      <c r="A997" t="s">
        <v>2150</v>
      </c>
      <c r="B997" t="s">
        <v>2151</v>
      </c>
      <c r="C997" t="s">
        <v>3160</v>
      </c>
      <c r="D997" t="s">
        <v>763</v>
      </c>
      <c r="E997">
        <v>2884.8096851</v>
      </c>
      <c r="F997">
        <v>701.9</v>
      </c>
      <c r="G997">
        <v>-24.917407738467102</v>
      </c>
      <c r="H997">
        <v>0.118596015242608</v>
      </c>
      <c r="I997">
        <v>2.6495233606216799</v>
      </c>
      <c r="J997">
        <v>-0.54372110009086605</v>
      </c>
      <c r="K997">
        <v>719.59365067901399</v>
      </c>
      <c r="L997">
        <v>706.34380019663399</v>
      </c>
      <c r="M997">
        <v>41.943754840660297</v>
      </c>
      <c r="N997">
        <v>0.50696344477064903</v>
      </c>
      <c r="O997">
        <v>24.319703661490198</v>
      </c>
      <c r="P997">
        <v>25.071275837491001</v>
      </c>
      <c r="Q997">
        <v>-3.9768380390541001E-2</v>
      </c>
    </row>
    <row r="998" spans="1:17" hidden="1" x14ac:dyDescent="0.3">
      <c r="A998" t="s">
        <v>2152</v>
      </c>
      <c r="B998" t="s">
        <v>2153</v>
      </c>
      <c r="C998" t="s">
        <v>3160</v>
      </c>
      <c r="D998" t="s">
        <v>1506</v>
      </c>
      <c r="E998">
        <v>2877.875</v>
      </c>
      <c r="F998">
        <v>175.1</v>
      </c>
      <c r="G998">
        <v>135.46415738031999</v>
      </c>
      <c r="H998">
        <v>23.744262815526199</v>
      </c>
      <c r="I998">
        <v>184.28926203562699</v>
      </c>
      <c r="J998">
        <v>-5.43008007506553</v>
      </c>
      <c r="K998">
        <v>155.248079456082</v>
      </c>
      <c r="L998">
        <v>108.26761134577301</v>
      </c>
      <c r="M998">
        <v>43.4993600069824</v>
      </c>
      <c r="N998">
        <v>6.8661702435507302E-2</v>
      </c>
      <c r="O998">
        <v>18.646487721302101</v>
      </c>
      <c r="P998">
        <v>236.66602576427599</v>
      </c>
      <c r="Q998">
        <v>0.200692817504561</v>
      </c>
    </row>
    <row r="999" spans="1:17" hidden="1" x14ac:dyDescent="0.3">
      <c r="A999" t="s">
        <v>2154</v>
      </c>
      <c r="B999" t="s">
        <v>2155</v>
      </c>
      <c r="C999" t="s">
        <v>3160</v>
      </c>
      <c r="D999" t="s">
        <v>263</v>
      </c>
      <c r="E999">
        <v>2868.772692128</v>
      </c>
      <c r="F999">
        <v>2.2200000000000002</v>
      </c>
      <c r="G999">
        <v>107.336166949698</v>
      </c>
      <c r="H999">
        <v>-6.8802425445715398</v>
      </c>
      <c r="I999">
        <v>13.8628734836019</v>
      </c>
      <c r="J999">
        <v>-0.44352450552961098</v>
      </c>
      <c r="K999">
        <v>2.4576408139382901</v>
      </c>
      <c r="L999">
        <v>2.1858656770029801</v>
      </c>
      <c r="M999">
        <v>38.423606320566499</v>
      </c>
      <c r="N999">
        <v>0.42662427926165503</v>
      </c>
      <c r="O999">
        <v>95.045045045045001</v>
      </c>
      <c r="P999">
        <v>161.17647058823499</v>
      </c>
      <c r="Q999">
        <v>5.1365097449052002E-2</v>
      </c>
    </row>
    <row r="1000" spans="1:17" x14ac:dyDescent="0.3">
      <c r="A1000" t="s">
        <v>2156</v>
      </c>
      <c r="B1000" t="s">
        <v>2157</v>
      </c>
      <c r="C1000" t="s">
        <v>3143</v>
      </c>
      <c r="D1000" t="s">
        <v>67</v>
      </c>
      <c r="E1000">
        <v>2867.03450552</v>
      </c>
      <c r="F1000">
        <v>216.73</v>
      </c>
      <c r="G1000">
        <v>-6.2427512518737798</v>
      </c>
      <c r="H1000">
        <v>-7.5284792187648097</v>
      </c>
      <c r="I1000">
        <v>-3.1184772315890799</v>
      </c>
      <c r="J1000">
        <v>-2.0590184744901099</v>
      </c>
      <c r="K1000">
        <v>234.971850036494</v>
      </c>
      <c r="L1000">
        <v>215.44562031981499</v>
      </c>
      <c r="M1000">
        <v>33.808647921907898</v>
      </c>
      <c r="N1000">
        <v>0.44966656944356298</v>
      </c>
      <c r="O1000">
        <v>35.445023762284798</v>
      </c>
      <c r="P1000">
        <v>39.465894465894401</v>
      </c>
      <c r="Q1000">
        <v>2.6046729167272999E-2</v>
      </c>
    </row>
    <row r="1001" spans="1:17" x14ac:dyDescent="0.3">
      <c r="A1001" t="s">
        <v>2158</v>
      </c>
      <c r="B1001" t="s">
        <v>2159</v>
      </c>
      <c r="C1001" t="s">
        <v>3154</v>
      </c>
      <c r="D1001" t="s">
        <v>83</v>
      </c>
      <c r="E1001">
        <v>2845.5928131800001</v>
      </c>
      <c r="F1001">
        <v>649.35</v>
      </c>
      <c r="G1001">
        <v>-43.880428641387603</v>
      </c>
      <c r="H1001">
        <v>-5.1882050070853802</v>
      </c>
      <c r="I1001">
        <v>-18.7626629303541</v>
      </c>
      <c r="J1001">
        <v>-2.8702143414450401</v>
      </c>
      <c r="K1001">
        <v>700.06726688741298</v>
      </c>
      <c r="L1001">
        <v>759.10226784385895</v>
      </c>
      <c r="M1001">
        <v>30.843537241926199</v>
      </c>
      <c r="N1001">
        <v>0.65580245733816001</v>
      </c>
      <c r="O1001">
        <v>36.875336875336799</v>
      </c>
      <c r="P1001">
        <v>4.9369747899159702</v>
      </c>
    </row>
    <row r="1002" spans="1:17" hidden="1" x14ac:dyDescent="0.3">
      <c r="A1002" t="s">
        <v>2160</v>
      </c>
      <c r="B1002" t="s">
        <v>2161</v>
      </c>
      <c r="C1002" t="s">
        <v>3160</v>
      </c>
      <c r="D1002" t="s">
        <v>127</v>
      </c>
      <c r="E1002">
        <v>2845.4822012499999</v>
      </c>
      <c r="F1002">
        <v>3965.1</v>
      </c>
      <c r="G1002">
        <v>28.357379755415199</v>
      </c>
      <c r="H1002">
        <v>-11.482687073057001</v>
      </c>
      <c r="I1002">
        <v>-14.850659066865299</v>
      </c>
      <c r="J1002">
        <v>1.5602194815261199</v>
      </c>
      <c r="K1002">
        <v>4099.5335857135797</v>
      </c>
      <c r="L1002">
        <v>3891.68650717943</v>
      </c>
      <c r="M1002">
        <v>45.5647877510199</v>
      </c>
      <c r="N1002">
        <v>0.57102134520205305</v>
      </c>
      <c r="O1002">
        <v>29.706690877909701</v>
      </c>
      <c r="P1002">
        <v>85.875679729983105</v>
      </c>
      <c r="Q1002">
        <v>0.13220692452407501</v>
      </c>
    </row>
    <row r="1003" spans="1:17" hidden="1" x14ac:dyDescent="0.3">
      <c r="A1003" t="s">
        <v>2162</v>
      </c>
      <c r="B1003" t="s">
        <v>2163</v>
      </c>
      <c r="C1003" t="s">
        <v>3160</v>
      </c>
      <c r="D1003" t="s">
        <v>370</v>
      </c>
      <c r="E1003">
        <v>2844.1586523750002</v>
      </c>
      <c r="F1003">
        <v>1926.95</v>
      </c>
      <c r="G1003">
        <v>-43.0132686771667</v>
      </c>
      <c r="H1003">
        <v>2.46583903719459</v>
      </c>
      <c r="I1003">
        <v>-10.3577144719456</v>
      </c>
      <c r="J1003">
        <v>-1.1209073547013899</v>
      </c>
      <c r="K1003">
        <v>1900.60367751528</v>
      </c>
      <c r="L1003">
        <v>1956.5424286561699</v>
      </c>
      <c r="M1003">
        <v>48.074444984050501</v>
      </c>
      <c r="N1003">
        <v>0.355293983307921</v>
      </c>
      <c r="O1003">
        <v>27.662886945691302</v>
      </c>
      <c r="P1003">
        <v>14.0207100591716</v>
      </c>
      <c r="Q1003">
        <v>-7.5576658265572999E-2</v>
      </c>
    </row>
    <row r="1004" spans="1:17" hidden="1" x14ac:dyDescent="0.3">
      <c r="A1004" t="s">
        <v>2164</v>
      </c>
      <c r="B1004" t="s">
        <v>2165</v>
      </c>
      <c r="C1004" t="s">
        <v>3160</v>
      </c>
      <c r="D1004" t="s">
        <v>51</v>
      </c>
      <c r="E1004">
        <v>2819.33585915</v>
      </c>
      <c r="F1004">
        <v>317.39999999999998</v>
      </c>
      <c r="G1004">
        <v>135.64122592400099</v>
      </c>
      <c r="H1004">
        <v>-5.64118525999843</v>
      </c>
      <c r="I1004">
        <v>40.710331110720503</v>
      </c>
      <c r="J1004">
        <v>-4.1287693263831402</v>
      </c>
      <c r="K1004">
        <v>332.950868416047</v>
      </c>
      <c r="L1004">
        <v>249.043431185744</v>
      </c>
      <c r="M1004">
        <v>32.005015080679001</v>
      </c>
      <c r="N1004">
        <v>0.43920703957474</v>
      </c>
      <c r="O1004">
        <v>25.393824826717001</v>
      </c>
      <c r="P1004">
        <v>183.77291014751799</v>
      </c>
      <c r="Q1004">
        <v>9.1127380680177006E-2</v>
      </c>
    </row>
    <row r="1005" spans="1:17" hidden="1" x14ac:dyDescent="0.3">
      <c r="A1005" t="s">
        <v>2166</v>
      </c>
      <c r="B1005" t="s">
        <v>2167</v>
      </c>
      <c r="C1005" t="s">
        <v>3160</v>
      </c>
      <c r="D1005" t="s">
        <v>229</v>
      </c>
      <c r="E1005">
        <v>2817.3722081999999</v>
      </c>
      <c r="F1005">
        <v>462.14</v>
      </c>
      <c r="G1005">
        <v>-29.8255598154695</v>
      </c>
      <c r="H1005">
        <v>-3.5059031136772498</v>
      </c>
      <c r="I1005">
        <v>-16.471785612392999</v>
      </c>
      <c r="J1005">
        <v>-2.4965331636900499</v>
      </c>
      <c r="O1005">
        <v>11.113515384948199</v>
      </c>
      <c r="P1005">
        <v>14.931609052474499</v>
      </c>
    </row>
    <row r="1006" spans="1:17" hidden="1" x14ac:dyDescent="0.3">
      <c r="A1006" t="s">
        <v>2168</v>
      </c>
      <c r="B1006" t="s">
        <v>2169</v>
      </c>
      <c r="C1006" t="s">
        <v>3160</v>
      </c>
      <c r="D1006" t="s">
        <v>72</v>
      </c>
      <c r="E1006">
        <v>2813.0392499999998</v>
      </c>
      <c r="F1006">
        <v>1070.2</v>
      </c>
      <c r="G1006">
        <v>311.00381584308002</v>
      </c>
      <c r="H1006">
        <v>14.1622058606817</v>
      </c>
      <c r="I1006">
        <v>-34.134936973570298</v>
      </c>
      <c r="J1006">
        <v>-8.5489408584434496</v>
      </c>
      <c r="K1006">
        <v>1065.5623817338901</v>
      </c>
      <c r="L1006">
        <v>960.36241708671696</v>
      </c>
      <c r="M1006">
        <v>33.111247467793198</v>
      </c>
      <c r="N1006">
        <v>0.70935730635480398</v>
      </c>
      <c r="O1006">
        <v>48.383479723416102</v>
      </c>
      <c r="P1006">
        <v>377.12884529647698</v>
      </c>
      <c r="Q1006">
        <v>0.19758468327360801</v>
      </c>
    </row>
    <row r="1007" spans="1:17" hidden="1" x14ac:dyDescent="0.3">
      <c r="A1007" t="s">
        <v>2170</v>
      </c>
      <c r="B1007" t="s">
        <v>2171</v>
      </c>
      <c r="C1007" t="s">
        <v>3160</v>
      </c>
      <c r="D1007" t="s">
        <v>117</v>
      </c>
      <c r="E1007">
        <v>2806.1131700000001</v>
      </c>
      <c r="F1007">
        <v>545.29999999999995</v>
      </c>
      <c r="G1007">
        <v>-60.964350531053903</v>
      </c>
      <c r="H1007">
        <v>-3.4665950417175599</v>
      </c>
      <c r="I1007">
        <v>-31.7940609006051</v>
      </c>
      <c r="J1007">
        <v>-1.3269860642565301</v>
      </c>
      <c r="K1007">
        <v>573.56764103902196</v>
      </c>
      <c r="L1007">
        <v>618.41847393761498</v>
      </c>
      <c r="M1007">
        <v>41.086625077437503</v>
      </c>
      <c r="N1007">
        <v>0.68110115537261895</v>
      </c>
      <c r="O1007">
        <v>57.527966257106101</v>
      </c>
      <c r="P1007">
        <v>8.8423153692614704</v>
      </c>
      <c r="Q1007">
        <v>1.1758254949385E-2</v>
      </c>
    </row>
    <row r="1008" spans="1:17" hidden="1" x14ac:dyDescent="0.3">
      <c r="A1008" t="s">
        <v>2172</v>
      </c>
      <c r="B1008" t="s">
        <v>2173</v>
      </c>
      <c r="C1008" t="s">
        <v>3160</v>
      </c>
      <c r="D1008" t="s">
        <v>190</v>
      </c>
      <c r="E1008">
        <v>2798.3599706250002</v>
      </c>
      <c r="F1008">
        <v>1867.15</v>
      </c>
      <c r="G1008">
        <v>-44.604287693685002</v>
      </c>
      <c r="H1008">
        <v>-3.5075952449768302</v>
      </c>
      <c r="I1008">
        <v>-12.3582707748937</v>
      </c>
      <c r="J1008">
        <v>-3.2303431376313698</v>
      </c>
      <c r="K1008">
        <v>1928.40030402756</v>
      </c>
      <c r="L1008">
        <v>1995.8578735624501</v>
      </c>
      <c r="M1008">
        <v>32.090109835249002</v>
      </c>
      <c r="N1008">
        <v>0.32010937060989503</v>
      </c>
      <c r="O1008">
        <v>31.751600032134501</v>
      </c>
      <c r="P1008">
        <v>7.1750423327497703</v>
      </c>
      <c r="Q1008">
        <v>3.2430165957786E-2</v>
      </c>
    </row>
    <row r="1009" spans="1:17" hidden="1" x14ac:dyDescent="0.3">
      <c r="A1009" t="s">
        <v>2174</v>
      </c>
      <c r="B1009" t="s">
        <v>2175</v>
      </c>
      <c r="C1009" t="s">
        <v>3160</v>
      </c>
      <c r="D1009" t="s">
        <v>190</v>
      </c>
      <c r="E1009">
        <v>2796.8800050099999</v>
      </c>
      <c r="F1009">
        <v>1936.7</v>
      </c>
      <c r="G1009">
        <v>38.379352868053701</v>
      </c>
      <c r="H1009">
        <v>-7.3417085536124898</v>
      </c>
      <c r="I1009">
        <v>47.149609569692998</v>
      </c>
      <c r="J1009">
        <v>-2.1347859910951201</v>
      </c>
      <c r="K1009">
        <v>1961.7094561359299</v>
      </c>
      <c r="L1009">
        <v>1584.43221049506</v>
      </c>
      <c r="M1009">
        <v>38.570564507614598</v>
      </c>
      <c r="N1009">
        <v>0.27292354773501398</v>
      </c>
      <c r="O1009">
        <v>26.953064491144701</v>
      </c>
      <c r="P1009">
        <v>89.853935888638304</v>
      </c>
      <c r="Q1009">
        <v>0.13667237709497701</v>
      </c>
    </row>
    <row r="1010" spans="1:17" hidden="1" x14ac:dyDescent="0.3">
      <c r="A1010" t="s">
        <v>2176</v>
      </c>
      <c r="B1010" t="s">
        <v>2177</v>
      </c>
      <c r="C1010" t="s">
        <v>3160</v>
      </c>
      <c r="D1010" t="s">
        <v>268</v>
      </c>
      <c r="E1010">
        <v>2786.0121815049902</v>
      </c>
      <c r="F1010">
        <v>109.37</v>
      </c>
      <c r="G1010">
        <v>11.0187275832571</v>
      </c>
      <c r="H1010">
        <v>5.5779182271523799</v>
      </c>
      <c r="I1010">
        <v>16.132058843696299</v>
      </c>
      <c r="J1010">
        <v>8.8638382142203493</v>
      </c>
      <c r="K1010">
        <v>100.425447583664</v>
      </c>
      <c r="L1010">
        <v>91.1869622120239</v>
      </c>
      <c r="M1010">
        <v>62.325630072269099</v>
      </c>
      <c r="N1010">
        <v>1.15899373069664</v>
      </c>
      <c r="O1010">
        <v>6.01627502971564</v>
      </c>
      <c r="P1010">
        <v>53.179271708683402</v>
      </c>
      <c r="Q1010">
        <v>-1.123829037386E-2</v>
      </c>
    </row>
    <row r="1011" spans="1:17" hidden="1" x14ac:dyDescent="0.3">
      <c r="A1011" t="s">
        <v>2178</v>
      </c>
      <c r="B1011" t="s">
        <v>2179</v>
      </c>
      <c r="C1011" t="s">
        <v>3160</v>
      </c>
      <c r="D1011" t="s">
        <v>275</v>
      </c>
      <c r="E1011">
        <v>2785.6137473499998</v>
      </c>
      <c r="F1011">
        <v>259</v>
      </c>
      <c r="G1011">
        <v>-26.386638713630202</v>
      </c>
      <c r="H1011">
        <v>-7.7791944259494201</v>
      </c>
      <c r="I1011">
        <v>-16.244175985419801</v>
      </c>
      <c r="J1011">
        <v>-2.2926511503209901</v>
      </c>
      <c r="K1011">
        <v>271.52264527790902</v>
      </c>
      <c r="L1011">
        <v>268.34456127010998</v>
      </c>
      <c r="M1011">
        <v>36.3922456394344</v>
      </c>
      <c r="N1011">
        <v>0.52440473027464096</v>
      </c>
      <c r="O1011">
        <v>31.081081081080999</v>
      </c>
      <c r="P1011">
        <v>23.128119800332701</v>
      </c>
      <c r="Q1011">
        <v>4.2693787439187003E-2</v>
      </c>
    </row>
    <row r="1012" spans="1:17" hidden="1" x14ac:dyDescent="0.3">
      <c r="A1012" t="s">
        <v>2180</v>
      </c>
      <c r="B1012" t="s">
        <v>2181</v>
      </c>
      <c r="C1012" t="s">
        <v>3160</v>
      </c>
      <c r="D1012" t="s">
        <v>384</v>
      </c>
      <c r="E1012">
        <v>2774.3307192500001</v>
      </c>
      <c r="F1012">
        <v>1131.8</v>
      </c>
      <c r="G1012">
        <v>3.0670842033836601</v>
      </c>
      <c r="H1012">
        <v>44.651803941537402</v>
      </c>
      <c r="I1012">
        <v>11.242832712079201</v>
      </c>
      <c r="J1012">
        <v>2.74346918849356</v>
      </c>
      <c r="K1012">
        <v>975.45931072276096</v>
      </c>
      <c r="L1012">
        <v>937.30244219762994</v>
      </c>
      <c r="M1012">
        <v>76.336670733357806</v>
      </c>
      <c r="N1012">
        <v>0.72158641880549701</v>
      </c>
      <c r="O1012">
        <v>28.114507863580101</v>
      </c>
      <c r="P1012">
        <v>51.573590464711302</v>
      </c>
      <c r="Q1012">
        <v>3.8284677932271E-2</v>
      </c>
    </row>
    <row r="1013" spans="1:17" hidden="1" x14ac:dyDescent="0.3">
      <c r="A1013" t="s">
        <v>2182</v>
      </c>
      <c r="B1013" t="s">
        <v>2183</v>
      </c>
      <c r="C1013" t="s">
        <v>3160</v>
      </c>
      <c r="D1013" t="s">
        <v>409</v>
      </c>
      <c r="E1013">
        <v>2765.5577750000002</v>
      </c>
      <c r="F1013">
        <v>1690.6</v>
      </c>
      <c r="G1013">
        <v>261.00445957379998</v>
      </c>
      <c r="H1013">
        <v>-2.4949681999860598</v>
      </c>
      <c r="I1013">
        <v>93.996853981218706</v>
      </c>
      <c r="J1013">
        <v>-3.1705090518247001</v>
      </c>
      <c r="K1013">
        <v>1623.60918633809</v>
      </c>
      <c r="L1013">
        <v>1291.1291502434101</v>
      </c>
      <c r="M1013">
        <v>55.515889198610303</v>
      </c>
      <c r="N1013">
        <v>0.77259560502096303</v>
      </c>
      <c r="O1013">
        <v>28.900981899917099</v>
      </c>
      <c r="P1013">
        <v>308.35748792270499</v>
      </c>
      <c r="Q1013">
        <v>0.25297477865630202</v>
      </c>
    </row>
    <row r="1014" spans="1:17" hidden="1" x14ac:dyDescent="0.3">
      <c r="A1014" t="s">
        <v>2184</v>
      </c>
      <c r="B1014" t="s">
        <v>2185</v>
      </c>
      <c r="C1014" t="s">
        <v>3160</v>
      </c>
      <c r="D1014" t="s">
        <v>633</v>
      </c>
      <c r="E1014">
        <v>2762.87206784</v>
      </c>
      <c r="F1014">
        <v>1110.6500000000001</v>
      </c>
      <c r="G1014">
        <v>67185.773168544605</v>
      </c>
      <c r="H1014">
        <v>53.552992149911397</v>
      </c>
      <c r="I1014">
        <v>1397.06691349525</v>
      </c>
      <c r="J1014">
        <v>10.838528806446201</v>
      </c>
      <c r="K1014">
        <v>750.32072905265102</v>
      </c>
      <c r="L1014">
        <v>369.715002778761</v>
      </c>
      <c r="M1014">
        <v>99.999999047614907</v>
      </c>
      <c r="N1014">
        <v>3.5725857942064101</v>
      </c>
      <c r="O1014">
        <v>0</v>
      </c>
      <c r="P1014">
        <v>73943.333333333299</v>
      </c>
      <c r="Q1014">
        <v>0.32812057014198098</v>
      </c>
    </row>
    <row r="1015" spans="1:17" hidden="1" x14ac:dyDescent="0.3">
      <c r="A1015" t="s">
        <v>2186</v>
      </c>
      <c r="B1015" t="s">
        <v>2187</v>
      </c>
      <c r="C1015" t="s">
        <v>3160</v>
      </c>
      <c r="D1015" t="s">
        <v>133</v>
      </c>
      <c r="E1015">
        <v>2749.7324003970002</v>
      </c>
      <c r="F1015">
        <v>10.86</v>
      </c>
      <c r="G1015">
        <v>291.34426411569001</v>
      </c>
      <c r="H1015">
        <v>5.1020625725972604</v>
      </c>
      <c r="I1015">
        <v>-20.960371068456102</v>
      </c>
      <c r="J1015">
        <v>-6.5497191957951202</v>
      </c>
      <c r="K1015">
        <v>10.828775233776399</v>
      </c>
      <c r="L1015">
        <v>9.9042983383025405</v>
      </c>
      <c r="M1015">
        <v>34.239089307797101</v>
      </c>
      <c r="N1015">
        <v>0.93104781919089896</v>
      </c>
      <c r="O1015">
        <v>82.320441988950293</v>
      </c>
      <c r="P1015">
        <v>372.17391304347802</v>
      </c>
      <c r="Q1015">
        <v>0.14603691999627899</v>
      </c>
    </row>
    <row r="1016" spans="1:17" hidden="1" x14ac:dyDescent="0.3">
      <c r="A1016" t="s">
        <v>2188</v>
      </c>
      <c r="B1016" t="s">
        <v>2189</v>
      </c>
      <c r="C1016" t="s">
        <v>3160</v>
      </c>
      <c r="D1016" t="s">
        <v>51</v>
      </c>
      <c r="E1016">
        <v>2742.0364608350001</v>
      </c>
      <c r="F1016">
        <v>1110.05</v>
      </c>
      <c r="G1016">
        <v>28.481442440538501</v>
      </c>
      <c r="H1016">
        <v>4.7964269048241297</v>
      </c>
      <c r="I1016">
        <v>-5.2538054309999103</v>
      </c>
      <c r="J1016">
        <v>7.53400598149471</v>
      </c>
      <c r="K1016">
        <v>1093.0279574999699</v>
      </c>
      <c r="L1016">
        <v>1025.072812588</v>
      </c>
      <c r="M1016">
        <v>60.026678046450797</v>
      </c>
      <c r="N1016">
        <v>0.89378831371579504</v>
      </c>
      <c r="O1016">
        <v>12.427368136570401</v>
      </c>
      <c r="P1016">
        <v>85.023751979331493</v>
      </c>
      <c r="Q1016">
        <v>3.7680114105478002E-2</v>
      </c>
    </row>
    <row r="1017" spans="1:17" hidden="1" x14ac:dyDescent="0.3">
      <c r="A1017" t="s">
        <v>2190</v>
      </c>
      <c r="B1017" t="s">
        <v>2191</v>
      </c>
      <c r="C1017" t="s">
        <v>3160</v>
      </c>
      <c r="D1017" t="s">
        <v>80</v>
      </c>
      <c r="E1017">
        <v>2741.9754611200001</v>
      </c>
      <c r="F1017">
        <v>31.35</v>
      </c>
      <c r="G1017">
        <v>99.227984653791495</v>
      </c>
      <c r="H1017">
        <v>19.077772259456999</v>
      </c>
      <c r="I1017">
        <v>21.555086849635</v>
      </c>
      <c r="J1017">
        <v>-6.4469297984478802</v>
      </c>
      <c r="K1017">
        <v>28.560975027310199</v>
      </c>
      <c r="L1017">
        <v>24.9924949268901</v>
      </c>
      <c r="M1017">
        <v>56.467645538338097</v>
      </c>
      <c r="N1017">
        <v>2.89027321586412</v>
      </c>
      <c r="O1017">
        <v>11.3237639553428</v>
      </c>
      <c r="P1017">
        <v>191.74499651132899</v>
      </c>
      <c r="Q1017">
        <v>6.5164319242860994E-2</v>
      </c>
    </row>
    <row r="1018" spans="1:17" x14ac:dyDescent="0.3">
      <c r="A1018" t="s">
        <v>2192</v>
      </c>
      <c r="B1018" t="s">
        <v>2193</v>
      </c>
      <c r="C1018" t="s">
        <v>3143</v>
      </c>
      <c r="D1018" t="s">
        <v>437</v>
      </c>
      <c r="E1018">
        <v>2731.0213734599902</v>
      </c>
      <c r="F1018">
        <v>80.86</v>
      </c>
      <c r="G1018">
        <v>-33.6718258115745</v>
      </c>
      <c r="H1018">
        <v>-11.7645983385435</v>
      </c>
      <c r="I1018">
        <v>-21.9869536729218</v>
      </c>
      <c r="J1018">
        <v>1.0164954825814401</v>
      </c>
      <c r="K1018">
        <v>85.372564368327701</v>
      </c>
      <c r="L1018">
        <v>86.003520545113403</v>
      </c>
      <c r="M1018">
        <v>42.655139722967398</v>
      </c>
      <c r="N1018">
        <v>0.30998333925819299</v>
      </c>
      <c r="O1018">
        <v>48.404650012367</v>
      </c>
      <c r="P1018">
        <v>29.272581934452401</v>
      </c>
      <c r="Q1018">
        <v>-2.0508727578683002E-2</v>
      </c>
    </row>
    <row r="1019" spans="1:17" hidden="1" x14ac:dyDescent="0.3">
      <c r="A1019" t="s">
        <v>2194</v>
      </c>
      <c r="B1019" t="s">
        <v>2195</v>
      </c>
      <c r="C1019" t="s">
        <v>3160</v>
      </c>
      <c r="D1019" t="s">
        <v>114</v>
      </c>
      <c r="E1019">
        <v>2721.1469199500002</v>
      </c>
      <c r="F1019">
        <v>486.5</v>
      </c>
      <c r="G1019">
        <v>-23.873056741441001</v>
      </c>
      <c r="H1019">
        <v>-2.6396291520159001</v>
      </c>
      <c r="I1019">
        <v>-10.5192825383645</v>
      </c>
      <c r="J1019">
        <v>0.64088537223387998</v>
      </c>
      <c r="K1019">
        <v>501.63213030665298</v>
      </c>
      <c r="M1019">
        <v>48.6920680922195</v>
      </c>
      <c r="N1019">
        <v>0.45077278583448999</v>
      </c>
      <c r="O1019">
        <v>28.982528263103799</v>
      </c>
      <c r="P1019">
        <v>10.769581056466301</v>
      </c>
    </row>
    <row r="1020" spans="1:17" hidden="1" x14ac:dyDescent="0.3">
      <c r="A1020" t="s">
        <v>2196</v>
      </c>
      <c r="B1020" t="s">
        <v>2197</v>
      </c>
      <c r="C1020" t="s">
        <v>3160</v>
      </c>
      <c r="D1020" t="s">
        <v>268</v>
      </c>
      <c r="E1020">
        <v>2709.5642280000002</v>
      </c>
      <c r="F1020">
        <v>509.7</v>
      </c>
      <c r="G1020">
        <v>76.388522192444995</v>
      </c>
      <c r="H1020">
        <v>-6.1338744251526496</v>
      </c>
      <c r="I1020">
        <v>13.1815896223992</v>
      </c>
      <c r="J1020">
        <v>-4.1040232987717804</v>
      </c>
      <c r="K1020">
        <v>551.77012006064001</v>
      </c>
      <c r="L1020">
        <v>490.68242273286302</v>
      </c>
      <c r="M1020">
        <v>36.109325852786696</v>
      </c>
      <c r="N1020">
        <v>0.78111105800241998</v>
      </c>
      <c r="O1020">
        <v>78.300961349813605</v>
      </c>
      <c r="P1020">
        <v>129.38793879387899</v>
      </c>
      <c r="Q1020">
        <v>0.18144467055691799</v>
      </c>
    </row>
    <row r="1021" spans="1:17" hidden="1" x14ac:dyDescent="0.3">
      <c r="A1021" t="s">
        <v>2198</v>
      </c>
      <c r="B1021" t="s">
        <v>2199</v>
      </c>
      <c r="C1021" t="s">
        <v>3160</v>
      </c>
      <c r="D1021" t="s">
        <v>258</v>
      </c>
      <c r="E1021">
        <v>2692.0170249749999</v>
      </c>
      <c r="F1021">
        <v>18607.849999999999</v>
      </c>
      <c r="G1021">
        <v>9.4444566879202299</v>
      </c>
      <c r="H1021">
        <v>5.48156197012164</v>
      </c>
      <c r="I1021">
        <v>23.826145032129499</v>
      </c>
      <c r="J1021">
        <v>3.28559791334943</v>
      </c>
      <c r="K1021">
        <v>17991.433355097201</v>
      </c>
      <c r="L1021">
        <v>16231.7641520048</v>
      </c>
      <c r="M1021">
        <v>74.482819698771607</v>
      </c>
      <c r="N1021">
        <v>1.0641964670400601</v>
      </c>
      <c r="O1021">
        <v>12.318188291500601</v>
      </c>
      <c r="P1021">
        <v>47.681349206349097</v>
      </c>
      <c r="Q1021">
        <v>0.15501289629033399</v>
      </c>
    </row>
    <row r="1022" spans="1:17" x14ac:dyDescent="0.3">
      <c r="A1022" t="s">
        <v>2200</v>
      </c>
      <c r="B1022" t="s">
        <v>2201</v>
      </c>
      <c r="C1022" t="s">
        <v>3151</v>
      </c>
      <c r="D1022" t="s">
        <v>258</v>
      </c>
      <c r="E1022">
        <v>2680.394503</v>
      </c>
      <c r="F1022">
        <v>274.45</v>
      </c>
      <c r="G1022">
        <v>-22.8405949626253</v>
      </c>
      <c r="H1022">
        <v>-10.518155168363499</v>
      </c>
      <c r="I1022">
        <v>-26.252802875437201</v>
      </c>
      <c r="J1022">
        <v>-3.19968373589563</v>
      </c>
      <c r="K1022">
        <v>303.52958502979499</v>
      </c>
      <c r="L1022">
        <v>304.86735958725302</v>
      </c>
      <c r="M1022">
        <v>17.514639055199101</v>
      </c>
      <c r="N1022">
        <v>1.23151382953906</v>
      </c>
      <c r="O1022">
        <v>46.3108034250318</v>
      </c>
      <c r="P1022">
        <v>11.951866204364601</v>
      </c>
      <c r="Q1022">
        <v>7.4264168499449001E-2</v>
      </c>
    </row>
    <row r="1023" spans="1:17" x14ac:dyDescent="0.3">
      <c r="A1023" t="s">
        <v>2202</v>
      </c>
      <c r="B1023" t="s">
        <v>2203</v>
      </c>
      <c r="C1023" t="s">
        <v>3151</v>
      </c>
      <c r="D1023" t="s">
        <v>1581</v>
      </c>
      <c r="E1023">
        <v>2673.4899133499998</v>
      </c>
      <c r="F1023">
        <v>653.95000000000005</v>
      </c>
      <c r="G1023">
        <v>-40.992695407198902</v>
      </c>
      <c r="H1023">
        <v>11.364975983990799</v>
      </c>
      <c r="I1023">
        <v>-27.4938444536219</v>
      </c>
      <c r="J1023">
        <v>0.728252952109119</v>
      </c>
      <c r="K1023">
        <v>631.43931525613004</v>
      </c>
      <c r="L1023">
        <v>674.39609104081705</v>
      </c>
      <c r="M1023">
        <v>52.704185322663101</v>
      </c>
      <c r="N1023">
        <v>0.68455139035097001</v>
      </c>
      <c r="O1023">
        <v>38.389785151769999</v>
      </c>
      <c r="P1023">
        <v>20.8333333333333</v>
      </c>
    </row>
    <row r="1024" spans="1:17" hidden="1" x14ac:dyDescent="0.3">
      <c r="A1024" t="s">
        <v>2204</v>
      </c>
      <c r="B1024" t="s">
        <v>2205</v>
      </c>
      <c r="C1024" t="s">
        <v>3160</v>
      </c>
      <c r="D1024" t="s">
        <v>859</v>
      </c>
      <c r="E1024">
        <v>2672.1</v>
      </c>
      <c r="F1024">
        <v>445.35</v>
      </c>
      <c r="G1024">
        <v>-25.851597677937502</v>
      </c>
      <c r="H1024">
        <v>-21.1195593232503</v>
      </c>
      <c r="I1024">
        <v>-12.497823474861001</v>
      </c>
      <c r="J1024">
        <v>-6.3598662316054</v>
      </c>
      <c r="M1024">
        <v>32.053253221619897</v>
      </c>
      <c r="O1024">
        <v>33.310879083866602</v>
      </c>
      <c r="P1024">
        <v>17.197368421052602</v>
      </c>
    </row>
    <row r="1025" spans="1:17" hidden="1" x14ac:dyDescent="0.3">
      <c r="A1025" t="s">
        <v>2206</v>
      </c>
      <c r="B1025" t="s">
        <v>2207</v>
      </c>
      <c r="C1025" t="s">
        <v>3160</v>
      </c>
      <c r="D1025" t="s">
        <v>275</v>
      </c>
      <c r="E1025">
        <v>2670.5248489149999</v>
      </c>
      <c r="F1025">
        <v>827.65</v>
      </c>
      <c r="G1025">
        <v>-8.2557271037630908</v>
      </c>
      <c r="H1025">
        <v>2.3113317348075899</v>
      </c>
      <c r="I1025">
        <v>28.665978807888202</v>
      </c>
      <c r="J1025">
        <v>-5.0385687533172403</v>
      </c>
      <c r="K1025">
        <v>785.67266368481205</v>
      </c>
      <c r="L1025">
        <v>691.18476117300304</v>
      </c>
      <c r="M1025">
        <v>47.217656662131098</v>
      </c>
      <c r="N1025">
        <v>0.90047509874632503</v>
      </c>
      <c r="O1025">
        <v>9.0315954811816592</v>
      </c>
      <c r="P1025">
        <v>56.737051415585597</v>
      </c>
      <c r="Q1025">
        <v>8.9552187585549992E-3</v>
      </c>
    </row>
    <row r="1026" spans="1:17" hidden="1" x14ac:dyDescent="0.3">
      <c r="A1026" t="s">
        <v>2208</v>
      </c>
      <c r="B1026" t="s">
        <v>2209</v>
      </c>
      <c r="C1026" t="s">
        <v>3160</v>
      </c>
      <c r="D1026" t="s">
        <v>2210</v>
      </c>
      <c r="E1026">
        <v>2666.1298548200002</v>
      </c>
      <c r="F1026">
        <v>1689.55</v>
      </c>
      <c r="G1026">
        <v>14.954122518556799</v>
      </c>
      <c r="H1026">
        <v>31.481263687615101</v>
      </c>
      <c r="I1026">
        <v>28.307896721633401</v>
      </c>
      <c r="J1026">
        <v>9.6575184995798296</v>
      </c>
      <c r="M1026">
        <v>75.421071850372897</v>
      </c>
      <c r="O1026">
        <v>0.91444467461749801</v>
      </c>
      <c r="P1026">
        <v>52.1911453407197</v>
      </c>
    </row>
    <row r="1027" spans="1:17" hidden="1" x14ac:dyDescent="0.3">
      <c r="A1027" t="s">
        <v>2211</v>
      </c>
      <c r="B1027" t="s">
        <v>2212</v>
      </c>
      <c r="C1027" t="s">
        <v>3160</v>
      </c>
      <c r="D1027" t="s">
        <v>529</v>
      </c>
      <c r="E1027">
        <v>2659.2046249999999</v>
      </c>
      <c r="F1027">
        <v>468.95</v>
      </c>
      <c r="G1027">
        <v>-44.841134738518903</v>
      </c>
      <c r="H1027">
        <v>-0.64676456561998596</v>
      </c>
      <c r="I1027">
        <v>-5.1152723641091198</v>
      </c>
      <c r="J1027">
        <v>-6.2651086101659397</v>
      </c>
      <c r="K1027">
        <v>467.75497009225001</v>
      </c>
      <c r="L1027">
        <v>450.52917141792199</v>
      </c>
      <c r="M1027">
        <v>38.0202948450465</v>
      </c>
      <c r="N1027">
        <v>0.56482506944103195</v>
      </c>
      <c r="O1027">
        <v>27.945409958417699</v>
      </c>
      <c r="P1027">
        <v>44.292307692307602</v>
      </c>
      <c r="Q1027">
        <v>0.23838859111876001</v>
      </c>
    </row>
    <row r="1028" spans="1:17" hidden="1" x14ac:dyDescent="0.3">
      <c r="A1028" t="s">
        <v>2213</v>
      </c>
      <c r="B1028" t="s">
        <v>2214</v>
      </c>
      <c r="C1028" t="s">
        <v>3160</v>
      </c>
      <c r="D1028" t="s">
        <v>1581</v>
      </c>
      <c r="E1028">
        <v>2658.989374155</v>
      </c>
      <c r="F1028">
        <v>355.2</v>
      </c>
      <c r="G1028">
        <v>-37.548043576617403</v>
      </c>
      <c r="H1028">
        <v>-0.86551050948220398</v>
      </c>
      <c r="I1028">
        <v>-24.194269373540902</v>
      </c>
      <c r="J1028">
        <v>-2.2881988884339299</v>
      </c>
      <c r="M1028">
        <v>39.8401554999095</v>
      </c>
      <c r="O1028">
        <v>21.382319819819799</v>
      </c>
      <c r="P1028">
        <v>4.2865531415149496</v>
      </c>
    </row>
    <row r="1029" spans="1:17" hidden="1" x14ac:dyDescent="0.3">
      <c r="A1029" t="s">
        <v>2215</v>
      </c>
      <c r="B1029" t="s">
        <v>2216</v>
      </c>
      <c r="C1029" t="s">
        <v>3160</v>
      </c>
      <c r="D1029" t="s">
        <v>154</v>
      </c>
      <c r="E1029">
        <v>2654.6282999999999</v>
      </c>
      <c r="F1029">
        <v>2527.3000000000002</v>
      </c>
      <c r="G1029">
        <v>353.53423117891202</v>
      </c>
      <c r="H1029">
        <v>25.164962076788399</v>
      </c>
      <c r="I1029">
        <v>47.428480404293197</v>
      </c>
      <c r="J1029">
        <v>21.9872239577765</v>
      </c>
      <c r="K1029">
        <v>1991.65501827152</v>
      </c>
      <c r="L1029">
        <v>1563.2127769736801</v>
      </c>
      <c r="M1029">
        <v>86.646128478443899</v>
      </c>
      <c r="N1029">
        <v>1.12213103766914</v>
      </c>
      <c r="O1029">
        <v>3.8499584536857401</v>
      </c>
      <c r="P1029">
        <v>430.49958018471801</v>
      </c>
      <c r="Q1029">
        <v>0.19590957004531101</v>
      </c>
    </row>
    <row r="1030" spans="1:17" hidden="1" x14ac:dyDescent="0.3">
      <c r="A1030" t="s">
        <v>2217</v>
      </c>
      <c r="B1030" t="s">
        <v>2218</v>
      </c>
      <c r="C1030" t="s">
        <v>3160</v>
      </c>
      <c r="D1030" t="s">
        <v>1690</v>
      </c>
      <c r="E1030">
        <v>2644.090741</v>
      </c>
      <c r="F1030">
        <v>67.150000000000006</v>
      </c>
      <c r="G1030">
        <v>2.0703920707338401</v>
      </c>
      <c r="H1030">
        <v>7.0071256494682501</v>
      </c>
      <c r="I1030">
        <v>-7.8917494173662304</v>
      </c>
      <c r="J1030">
        <v>2.79905525158172</v>
      </c>
      <c r="K1030">
        <v>64.212099648667703</v>
      </c>
      <c r="L1030">
        <v>60.822238804799298</v>
      </c>
      <c r="M1030">
        <v>53.860821394049402</v>
      </c>
      <c r="N1030">
        <v>1.1651851476987301</v>
      </c>
      <c r="O1030">
        <v>0.52122114668651198</v>
      </c>
      <c r="P1030">
        <v>29.308684767956802</v>
      </c>
      <c r="Q1030">
        <v>-2.7484158448541001E-2</v>
      </c>
    </row>
    <row r="1031" spans="1:17" hidden="1" x14ac:dyDescent="0.3">
      <c r="A1031" t="s">
        <v>2219</v>
      </c>
      <c r="B1031" t="s">
        <v>2220</v>
      </c>
      <c r="C1031" t="s">
        <v>3160</v>
      </c>
      <c r="D1031" t="s">
        <v>48</v>
      </c>
      <c r="E1031">
        <v>2632.9639017149998</v>
      </c>
      <c r="F1031">
        <v>389.6</v>
      </c>
      <c r="G1031">
        <v>90.820295330851806</v>
      </c>
      <c r="H1031">
        <v>-3.1181239404536698</v>
      </c>
      <c r="I1031">
        <v>10.238373359339001</v>
      </c>
      <c r="J1031">
        <v>-5.1623286954719703</v>
      </c>
      <c r="K1031">
        <v>408.82959727773698</v>
      </c>
      <c r="L1031">
        <v>360.84073412701099</v>
      </c>
      <c r="M1031">
        <v>47.6277729616518</v>
      </c>
      <c r="N1031">
        <v>0.99272950726615905</v>
      </c>
      <c r="O1031">
        <v>65.811088295687796</v>
      </c>
      <c r="P1031">
        <v>143.652282676672</v>
      </c>
      <c r="Q1031">
        <v>3.2709282765986003E-2</v>
      </c>
    </row>
    <row r="1032" spans="1:17" hidden="1" x14ac:dyDescent="0.3">
      <c r="A1032" t="s">
        <v>2221</v>
      </c>
      <c r="B1032" t="s">
        <v>2222</v>
      </c>
      <c r="C1032" t="s">
        <v>3160</v>
      </c>
      <c r="D1032" t="s">
        <v>117</v>
      </c>
      <c r="E1032">
        <v>2631.8300159999999</v>
      </c>
      <c r="F1032">
        <v>540.65</v>
      </c>
      <c r="G1032">
        <v>-7.4846820288544897</v>
      </c>
      <c r="H1032">
        <v>-6.4697481300376802</v>
      </c>
      <c r="I1032">
        <v>-3.2788820263743599</v>
      </c>
      <c r="J1032">
        <v>-4.5189035105310698</v>
      </c>
      <c r="K1032">
        <v>580.14828972491898</v>
      </c>
      <c r="L1032">
        <v>551.69493483578697</v>
      </c>
      <c r="M1032">
        <v>25.4487404144263</v>
      </c>
      <c r="N1032">
        <v>0.61360655175572698</v>
      </c>
      <c r="O1032">
        <v>34.985665402755899</v>
      </c>
      <c r="P1032">
        <v>31.066666666666599</v>
      </c>
      <c r="Q1032">
        <v>6.8820777550779996E-3</v>
      </c>
    </row>
    <row r="1033" spans="1:17" hidden="1" x14ac:dyDescent="0.3">
      <c r="A1033" t="s">
        <v>2223</v>
      </c>
      <c r="B1033" t="s">
        <v>2224</v>
      </c>
      <c r="C1033" t="s">
        <v>3160</v>
      </c>
      <c r="D1033" t="s">
        <v>258</v>
      </c>
      <c r="E1033">
        <v>2617.6398306000001</v>
      </c>
      <c r="F1033">
        <v>383</v>
      </c>
      <c r="G1033">
        <v>-57.076927642452098</v>
      </c>
      <c r="H1033">
        <v>-3.3165485485939601</v>
      </c>
      <c r="I1033">
        <v>-25.210634260086799</v>
      </c>
      <c r="J1033">
        <v>-0.82031717613172095</v>
      </c>
      <c r="K1033">
        <v>405.21899783053101</v>
      </c>
      <c r="L1033">
        <v>453.99684598331203</v>
      </c>
      <c r="M1033">
        <v>33.786489304015099</v>
      </c>
      <c r="N1033">
        <v>0.65502603107177104</v>
      </c>
      <c r="O1033">
        <v>50.861618798955597</v>
      </c>
      <c r="P1033">
        <v>1.1221122112211099</v>
      </c>
      <c r="Q1033">
        <v>-0.198171963662715</v>
      </c>
    </row>
    <row r="1034" spans="1:17" hidden="1" x14ac:dyDescent="0.3">
      <c r="A1034" t="s">
        <v>2225</v>
      </c>
      <c r="B1034" t="s">
        <v>2226</v>
      </c>
      <c r="C1034" t="s">
        <v>3160</v>
      </c>
      <c r="D1034" t="s">
        <v>609</v>
      </c>
      <c r="E1034">
        <v>2609.763156</v>
      </c>
      <c r="F1034">
        <v>621.79999999999995</v>
      </c>
      <c r="G1034">
        <v>-14.281719344843101</v>
      </c>
      <c r="H1034">
        <v>-1.8488401787120301</v>
      </c>
      <c r="I1034">
        <v>8.7363492638905402</v>
      </c>
      <c r="J1034">
        <v>-1.09955235987461</v>
      </c>
      <c r="K1034">
        <v>612.49339725255902</v>
      </c>
      <c r="L1034">
        <v>581.09813819114004</v>
      </c>
      <c r="M1034">
        <v>46.267141710622198</v>
      </c>
      <c r="N1034">
        <v>0.42745644052091197</v>
      </c>
      <c r="O1034">
        <v>12.576391122547401</v>
      </c>
      <c r="P1034">
        <v>36.6593406593406</v>
      </c>
      <c r="Q1034">
        <v>2.4137810091701999E-2</v>
      </c>
    </row>
    <row r="1035" spans="1:17" x14ac:dyDescent="0.3">
      <c r="A1035" t="s">
        <v>2227</v>
      </c>
      <c r="B1035" t="s">
        <v>2228</v>
      </c>
      <c r="C1035" t="s">
        <v>3147</v>
      </c>
      <c r="D1035" t="s">
        <v>384</v>
      </c>
      <c r="E1035">
        <v>2598.9726186399998</v>
      </c>
      <c r="F1035">
        <v>1849.65</v>
      </c>
      <c r="G1035">
        <v>-37.839573866597298</v>
      </c>
      <c r="H1035">
        <v>-17.020486447010502</v>
      </c>
      <c r="I1035">
        <v>-8.8033103536845498</v>
      </c>
      <c r="J1035">
        <v>-1.32108206535131</v>
      </c>
      <c r="K1035">
        <v>2057.8423681163699</v>
      </c>
      <c r="L1035">
        <v>1980.12605790159</v>
      </c>
      <c r="M1035">
        <v>24.9114296446031</v>
      </c>
      <c r="N1035">
        <v>0.41372855170668799</v>
      </c>
      <c r="O1035">
        <v>38.401859811315603</v>
      </c>
      <c r="P1035">
        <v>20.813193990855599</v>
      </c>
      <c r="Q1035">
        <v>-7.5187016094032E-2</v>
      </c>
    </row>
    <row r="1036" spans="1:17" hidden="1" x14ac:dyDescent="0.3">
      <c r="A1036" t="s">
        <v>2229</v>
      </c>
      <c r="B1036" t="s">
        <v>2230</v>
      </c>
      <c r="C1036" t="s">
        <v>3160</v>
      </c>
      <c r="D1036" t="s">
        <v>127</v>
      </c>
      <c r="E1036">
        <v>2593.6690139339998</v>
      </c>
      <c r="F1036">
        <v>221.39</v>
      </c>
      <c r="G1036">
        <v>-25.647565978254899</v>
      </c>
      <c r="H1036">
        <v>21.8349611594553</v>
      </c>
      <c r="I1036">
        <v>-8.2190682377150903</v>
      </c>
      <c r="J1036">
        <v>-0.197867351426746</v>
      </c>
      <c r="K1036">
        <v>200.04705883105899</v>
      </c>
      <c r="L1036">
        <v>196.14796216439299</v>
      </c>
      <c r="M1036">
        <v>54.2217867360228</v>
      </c>
      <c r="N1036">
        <v>2.3296499736116401</v>
      </c>
      <c r="O1036">
        <v>30.8776367496273</v>
      </c>
      <c r="P1036">
        <v>47.7903871829105</v>
      </c>
      <c r="Q1036">
        <v>5.4560366360998001E-2</v>
      </c>
    </row>
    <row r="1037" spans="1:17" hidden="1" x14ac:dyDescent="0.3">
      <c r="A1037" t="s">
        <v>2231</v>
      </c>
      <c r="B1037" t="s">
        <v>2232</v>
      </c>
      <c r="C1037" t="s">
        <v>3160</v>
      </c>
      <c r="D1037" t="s">
        <v>202</v>
      </c>
      <c r="E1037">
        <v>2585.6489908200001</v>
      </c>
      <c r="F1037">
        <v>1820.7</v>
      </c>
      <c r="G1037">
        <v>22.602747931543</v>
      </c>
      <c r="H1037">
        <v>-6.7301289425651696</v>
      </c>
      <c r="I1037">
        <v>-24.9760923896633</v>
      </c>
      <c r="J1037">
        <v>-1.9220213066656899</v>
      </c>
      <c r="K1037">
        <v>1921.0704355245</v>
      </c>
      <c r="L1037">
        <v>1861.16758208286</v>
      </c>
      <c r="M1037">
        <v>34.411081527847699</v>
      </c>
      <c r="N1037">
        <v>0.43865370578093599</v>
      </c>
      <c r="O1037">
        <v>36.211347284011602</v>
      </c>
      <c r="P1037">
        <v>52.3662077911209</v>
      </c>
      <c r="Q1037">
        <v>9.2603130903578995E-2</v>
      </c>
    </row>
    <row r="1038" spans="1:17" hidden="1" x14ac:dyDescent="0.3">
      <c r="A1038" t="s">
        <v>2233</v>
      </c>
      <c r="B1038" t="s">
        <v>2234</v>
      </c>
      <c r="C1038" t="s">
        <v>3160</v>
      </c>
      <c r="D1038" t="s">
        <v>117</v>
      </c>
      <c r="E1038">
        <v>2584.2089537100001</v>
      </c>
      <c r="F1038">
        <v>200.12</v>
      </c>
      <c r="G1038">
        <v>-2.70269294331503</v>
      </c>
      <c r="H1038">
        <v>5.6017069899497001</v>
      </c>
      <c r="I1038">
        <v>24.734567515653801</v>
      </c>
      <c r="J1038">
        <v>2.9183543236058398</v>
      </c>
      <c r="K1038">
        <v>182.89781673399099</v>
      </c>
      <c r="L1038">
        <v>163.82500305787801</v>
      </c>
      <c r="M1038">
        <v>57.356662854562899</v>
      </c>
      <c r="N1038">
        <v>1.44126453199218</v>
      </c>
      <c r="O1038">
        <v>6.9358384969018401</v>
      </c>
      <c r="P1038">
        <v>74.017391304347797</v>
      </c>
    </row>
    <row r="1039" spans="1:17" hidden="1" x14ac:dyDescent="0.3">
      <c r="A1039" t="s">
        <v>2235</v>
      </c>
      <c r="B1039" t="s">
        <v>2236</v>
      </c>
      <c r="C1039" t="s">
        <v>3160</v>
      </c>
      <c r="D1039" t="s">
        <v>1361</v>
      </c>
      <c r="E1039">
        <v>2580.8388</v>
      </c>
      <c r="F1039">
        <v>1000</v>
      </c>
      <c r="G1039">
        <v>-26.3480435766174</v>
      </c>
      <c r="H1039">
        <v>2.0618468863227499</v>
      </c>
      <c r="I1039">
        <v>-12.994269373540901</v>
      </c>
      <c r="J1039">
        <v>0.44043124668276001</v>
      </c>
      <c r="K1039">
        <v>999.99510255405505</v>
      </c>
      <c r="L1039">
        <v>999.99617107528002</v>
      </c>
      <c r="M1039">
        <v>55.379180563809697</v>
      </c>
      <c r="N1039">
        <v>1.3545012802949301</v>
      </c>
      <c r="O1039">
        <v>3</v>
      </c>
      <c r="P1039">
        <v>3.0927835051546202</v>
      </c>
      <c r="Q1039">
        <v>-0.101916752053546</v>
      </c>
    </row>
    <row r="1040" spans="1:17" hidden="1" x14ac:dyDescent="0.3">
      <c r="A1040" t="s">
        <v>2237</v>
      </c>
      <c r="B1040" t="s">
        <v>2238</v>
      </c>
      <c r="C1040" t="s">
        <v>3160</v>
      </c>
      <c r="D1040" t="s">
        <v>117</v>
      </c>
      <c r="E1040">
        <v>2571.462495756</v>
      </c>
      <c r="F1040">
        <v>48.25</v>
      </c>
      <c r="G1040">
        <v>-12.5777063919912</v>
      </c>
      <c r="H1040">
        <v>-10.2156341263354</v>
      </c>
      <c r="I1040">
        <v>15.775413039055801</v>
      </c>
      <c r="J1040">
        <v>-3.3085687533172399</v>
      </c>
      <c r="K1040">
        <v>50.222579081017201</v>
      </c>
      <c r="L1040">
        <v>43.675672244350203</v>
      </c>
      <c r="M1040">
        <v>33.340519124770502</v>
      </c>
      <c r="N1040">
        <v>0.70518178828474998</v>
      </c>
      <c r="O1040">
        <v>22.072538860103599</v>
      </c>
      <c r="P1040">
        <v>57.268578878748301</v>
      </c>
      <c r="Q1040">
        <v>0.12281557761895399</v>
      </c>
    </row>
    <row r="1041" spans="1:17" hidden="1" x14ac:dyDescent="0.3">
      <c r="A1041" t="s">
        <v>2239</v>
      </c>
      <c r="B1041" t="s">
        <v>2240</v>
      </c>
      <c r="C1041" t="s">
        <v>3160</v>
      </c>
      <c r="D1041" t="s">
        <v>278</v>
      </c>
      <c r="E1041">
        <v>2566.2652090799902</v>
      </c>
      <c r="F1041">
        <v>1716.2</v>
      </c>
      <c r="G1041">
        <v>7.7405570953100096</v>
      </c>
      <c r="H1041">
        <v>15.4068554264882</v>
      </c>
      <c r="I1041">
        <v>-3.1187932059299199</v>
      </c>
      <c r="J1041">
        <v>-2.7608479555964398</v>
      </c>
      <c r="K1041">
        <v>1584.3906358568699</v>
      </c>
      <c r="L1041">
        <v>1515.8532497825699</v>
      </c>
      <c r="M1041">
        <v>67.195080255471197</v>
      </c>
      <c r="N1041">
        <v>2.4254958082898201</v>
      </c>
      <c r="O1041">
        <v>13.926115837315001</v>
      </c>
      <c r="P1041">
        <v>58.145963877626201</v>
      </c>
      <c r="Q1041">
        <v>1.5537679525022999E-2</v>
      </c>
    </row>
    <row r="1042" spans="1:17" hidden="1" x14ac:dyDescent="0.3">
      <c r="A1042" t="s">
        <v>2241</v>
      </c>
      <c r="B1042" t="s">
        <v>2242</v>
      </c>
      <c r="C1042" t="s">
        <v>3160</v>
      </c>
      <c r="D1042" t="s">
        <v>48</v>
      </c>
      <c r="E1042">
        <v>2565.814922475</v>
      </c>
      <c r="F1042">
        <v>649.15</v>
      </c>
      <c r="G1042">
        <v>-41.624733735844799</v>
      </c>
      <c r="H1042">
        <v>-4.2888857332243697</v>
      </c>
      <c r="I1042">
        <v>-16.595397974669499</v>
      </c>
      <c r="J1042">
        <v>-2.2204230280747401</v>
      </c>
      <c r="K1042">
        <v>666.00649661172804</v>
      </c>
      <c r="L1042">
        <v>686.08114572516001</v>
      </c>
      <c r="M1042">
        <v>43.616577186252897</v>
      </c>
      <c r="N1042">
        <v>0.45965801584159199</v>
      </c>
      <c r="O1042">
        <v>24.316413771855501</v>
      </c>
      <c r="P1042">
        <v>8.2097016169361492</v>
      </c>
      <c r="Q1042">
        <v>7.4100229527739999E-3</v>
      </c>
    </row>
    <row r="1043" spans="1:17" hidden="1" x14ac:dyDescent="0.3">
      <c r="A1043" t="s">
        <v>2243</v>
      </c>
      <c r="B1043" t="s">
        <v>2244</v>
      </c>
      <c r="C1043" t="s">
        <v>3160</v>
      </c>
      <c r="D1043" t="s">
        <v>138</v>
      </c>
      <c r="E1043">
        <v>2562.7474092000002</v>
      </c>
      <c r="F1043">
        <v>3433.7</v>
      </c>
      <c r="G1043">
        <v>425.82691823089198</v>
      </c>
      <c r="H1043">
        <v>-2.2578694791115002</v>
      </c>
      <c r="I1043">
        <v>96.065367145074504</v>
      </c>
      <c r="J1043">
        <v>-12.454292684299901</v>
      </c>
      <c r="K1043">
        <v>3253.0772656075501</v>
      </c>
      <c r="L1043">
        <v>2085.4548030707701</v>
      </c>
      <c r="M1043">
        <v>30.4283263696116</v>
      </c>
      <c r="N1043">
        <v>0.70452762163585403</v>
      </c>
      <c r="O1043">
        <v>42.079972041820703</v>
      </c>
      <c r="P1043">
        <v>505.85796206440199</v>
      </c>
      <c r="Q1043">
        <v>0.24158649409672001</v>
      </c>
    </row>
    <row r="1044" spans="1:17" hidden="1" x14ac:dyDescent="0.3">
      <c r="A1044" t="s">
        <v>2245</v>
      </c>
      <c r="B1044" t="s">
        <v>2246</v>
      </c>
      <c r="C1044" t="s">
        <v>3160</v>
      </c>
      <c r="D1044" t="s">
        <v>409</v>
      </c>
      <c r="E1044">
        <v>2552.885662225</v>
      </c>
      <c r="F1044">
        <v>1113.3499999999999</v>
      </c>
      <c r="G1044">
        <v>-43.438560015534698</v>
      </c>
      <c r="H1044">
        <v>-3.6574018571818101</v>
      </c>
      <c r="I1044">
        <v>-17.616046123305299</v>
      </c>
      <c r="J1044">
        <v>-2.4709771922838599</v>
      </c>
      <c r="K1044">
        <v>1151.7318019215099</v>
      </c>
      <c r="L1044">
        <v>1191.6782375057501</v>
      </c>
      <c r="M1044">
        <v>32.698356874489001</v>
      </c>
      <c r="N1044">
        <v>0.74977448522256696</v>
      </c>
      <c r="O1044">
        <v>29.339381146988799</v>
      </c>
      <c r="P1044">
        <v>2.0485792850595699</v>
      </c>
      <c r="Q1044">
        <v>-2.1136334027115001E-2</v>
      </c>
    </row>
    <row r="1045" spans="1:17" hidden="1" x14ac:dyDescent="0.3">
      <c r="A1045" t="s">
        <v>2247</v>
      </c>
      <c r="B1045" t="s">
        <v>2248</v>
      </c>
      <c r="C1045" t="s">
        <v>3160</v>
      </c>
      <c r="D1045" t="s">
        <v>172</v>
      </c>
      <c r="E1045">
        <v>2549.8808377349901</v>
      </c>
      <c r="F1045">
        <v>1685.6</v>
      </c>
      <c r="G1045">
        <v>157.01751076481301</v>
      </c>
      <c r="H1045">
        <v>-0.95434509075461504</v>
      </c>
      <c r="I1045">
        <v>23.474985372846099</v>
      </c>
      <c r="J1045">
        <v>0.99399950074532095</v>
      </c>
      <c r="K1045">
        <v>1664.74447406069</v>
      </c>
      <c r="L1045">
        <v>1344.9094036741301</v>
      </c>
      <c r="M1045">
        <v>51.276488532947504</v>
      </c>
      <c r="N1045">
        <v>0.51164956158592401</v>
      </c>
      <c r="O1045">
        <v>15.507831039392499</v>
      </c>
      <c r="P1045">
        <v>214.62435837610801</v>
      </c>
      <c r="Q1045">
        <v>0.105935380929905</v>
      </c>
    </row>
    <row r="1046" spans="1:17" hidden="1" x14ac:dyDescent="0.3">
      <c r="A1046" t="s">
        <v>2249</v>
      </c>
      <c r="B1046" t="s">
        <v>2250</v>
      </c>
      <c r="C1046" t="s">
        <v>3160</v>
      </c>
      <c r="D1046" t="s">
        <v>278</v>
      </c>
      <c r="E1046">
        <v>2549.10685358</v>
      </c>
      <c r="F1046">
        <v>1689.5</v>
      </c>
      <c r="G1046">
        <v>-26.066102635825001</v>
      </c>
      <c r="H1046">
        <v>-2.5258492524573199</v>
      </c>
      <c r="I1046">
        <v>-19.821600758309</v>
      </c>
      <c r="J1046">
        <v>-3.86881681707299</v>
      </c>
      <c r="K1046">
        <v>1773.2962036352701</v>
      </c>
      <c r="L1046">
        <v>1715.9501064318999</v>
      </c>
      <c r="M1046">
        <v>38.932161768824599</v>
      </c>
      <c r="N1046">
        <v>1.295562805096</v>
      </c>
      <c r="O1046">
        <v>25.918910920390601</v>
      </c>
      <c r="P1046">
        <v>28.9694656488549</v>
      </c>
      <c r="Q1046">
        <v>2.0158425526478001E-2</v>
      </c>
    </row>
    <row r="1047" spans="1:17" hidden="1" x14ac:dyDescent="0.3">
      <c r="A1047" t="s">
        <v>2251</v>
      </c>
      <c r="B1047" t="s">
        <v>2252</v>
      </c>
      <c r="C1047" t="s">
        <v>3160</v>
      </c>
      <c r="D1047" t="s">
        <v>370</v>
      </c>
      <c r="E1047">
        <v>2547.1762872149998</v>
      </c>
      <c r="F1047">
        <v>1160.6500000000001</v>
      </c>
      <c r="G1047">
        <v>-11.460639468723301</v>
      </c>
      <c r="H1047">
        <v>2.61874288562242</v>
      </c>
      <c r="I1047">
        <v>-7.1679643815190301</v>
      </c>
      <c r="J1047">
        <v>5.1783693336710002</v>
      </c>
      <c r="K1047">
        <v>1118.6692209125499</v>
      </c>
      <c r="L1047">
        <v>1065.5321458158701</v>
      </c>
      <c r="M1047">
        <v>63.646730160076601</v>
      </c>
      <c r="N1047">
        <v>0.60606357853416304</v>
      </c>
      <c r="O1047">
        <v>11.8166544608624</v>
      </c>
      <c r="P1047">
        <v>34.959302325581397</v>
      </c>
      <c r="Q1047">
        <v>0.109425118129984</v>
      </c>
    </row>
    <row r="1048" spans="1:17" hidden="1" x14ac:dyDescent="0.3">
      <c r="A1048" t="s">
        <v>2253</v>
      </c>
      <c r="B1048" t="s">
        <v>2254</v>
      </c>
      <c r="C1048" t="s">
        <v>3160</v>
      </c>
      <c r="D1048" t="s">
        <v>275</v>
      </c>
      <c r="E1048">
        <v>2531.7959999999998</v>
      </c>
      <c r="F1048">
        <v>5378.75</v>
      </c>
      <c r="G1048">
        <v>60.203590863684198</v>
      </c>
      <c r="H1048">
        <v>32.178788915308203</v>
      </c>
      <c r="I1048">
        <v>52.439557095871301</v>
      </c>
      <c r="J1048">
        <v>3.0666932013407902</v>
      </c>
      <c r="K1048">
        <v>4471.4446067246099</v>
      </c>
      <c r="L1048">
        <v>3595.3984902094599</v>
      </c>
      <c r="M1048">
        <v>68.195835837535896</v>
      </c>
      <c r="N1048">
        <v>0.93035746688441301</v>
      </c>
      <c r="O1048">
        <v>6.6957936323495097</v>
      </c>
      <c r="P1048">
        <v>112.716522977141</v>
      </c>
      <c r="Q1048">
        <v>0.220707005831876</v>
      </c>
    </row>
    <row r="1049" spans="1:17" hidden="1" x14ac:dyDescent="0.3">
      <c r="A1049" t="s">
        <v>2255</v>
      </c>
      <c r="B1049" t="s">
        <v>2256</v>
      </c>
      <c r="C1049" t="s">
        <v>3160</v>
      </c>
      <c r="D1049" t="s">
        <v>48</v>
      </c>
      <c r="E1049">
        <v>2524.0922545150001</v>
      </c>
      <c r="F1049">
        <v>2394.35</v>
      </c>
      <c r="G1049">
        <v>3.7690664415875501</v>
      </c>
      <c r="H1049">
        <v>-10.1642355828502</v>
      </c>
      <c r="I1049">
        <v>-26.4869350285738</v>
      </c>
      <c r="J1049">
        <v>-4.7459414620748701</v>
      </c>
      <c r="K1049">
        <v>2645.30753882419</v>
      </c>
      <c r="L1049">
        <v>2571.89670607273</v>
      </c>
      <c r="M1049">
        <v>19.638547912146802</v>
      </c>
      <c r="N1049">
        <v>0.58644463288524395</v>
      </c>
      <c r="O1049">
        <v>54.860400526238799</v>
      </c>
      <c r="P1049">
        <v>40.410496994575503</v>
      </c>
      <c r="Q1049">
        <v>8.3922523729794002E-2</v>
      </c>
    </row>
    <row r="1050" spans="1:17" hidden="1" x14ac:dyDescent="0.3">
      <c r="A1050" t="s">
        <v>2257</v>
      </c>
      <c r="B1050" t="s">
        <v>2258</v>
      </c>
      <c r="C1050" t="s">
        <v>3160</v>
      </c>
      <c r="D1050" t="s">
        <v>748</v>
      </c>
      <c r="E1050">
        <v>2520.6193057850001</v>
      </c>
      <c r="F1050">
        <v>2117.8000000000002</v>
      </c>
      <c r="G1050">
        <v>-32.993257479771401</v>
      </c>
      <c r="H1050">
        <v>-8.7325480850530894</v>
      </c>
      <c r="I1050">
        <v>-24.505571759367999</v>
      </c>
      <c r="J1050">
        <v>-1.84862755522831</v>
      </c>
      <c r="K1050">
        <v>2345.9816084822801</v>
      </c>
      <c r="L1050">
        <v>2383.3196496761202</v>
      </c>
      <c r="M1050">
        <v>34.029202355578597</v>
      </c>
      <c r="N1050">
        <v>0.55052697112317195</v>
      </c>
      <c r="O1050">
        <v>52.516762678250998</v>
      </c>
      <c r="P1050">
        <v>8.7696772039752506</v>
      </c>
      <c r="Q1050">
        <v>6.5074814777228998E-2</v>
      </c>
    </row>
    <row r="1051" spans="1:17" hidden="1" x14ac:dyDescent="0.3">
      <c r="A1051" t="s">
        <v>2259</v>
      </c>
      <c r="B1051" t="s">
        <v>2260</v>
      </c>
      <c r="C1051" t="s">
        <v>3160</v>
      </c>
      <c r="D1051" t="s">
        <v>1040</v>
      </c>
      <c r="E1051">
        <v>2512.7542264499998</v>
      </c>
      <c r="F1051">
        <v>378</v>
      </c>
      <c r="G1051">
        <v>-8.7741711038336501</v>
      </c>
      <c r="H1051">
        <v>-4.0208969560417698</v>
      </c>
      <c r="I1051">
        <v>7.2156209110830201</v>
      </c>
      <c r="J1051">
        <v>-1.7768018601258</v>
      </c>
      <c r="K1051">
        <v>390.96649244375902</v>
      </c>
      <c r="M1051">
        <v>43.8627527462967</v>
      </c>
      <c r="N1051">
        <v>0.50965161582900098</v>
      </c>
      <c r="O1051">
        <v>25.634920634920601</v>
      </c>
      <c r="P1051">
        <v>33.947554925584697</v>
      </c>
    </row>
    <row r="1052" spans="1:17" hidden="1" x14ac:dyDescent="0.3">
      <c r="A1052" t="s">
        <v>2261</v>
      </c>
      <c r="B1052" t="s">
        <v>2262</v>
      </c>
      <c r="C1052" t="s">
        <v>3160</v>
      </c>
      <c r="D1052" t="s">
        <v>538</v>
      </c>
      <c r="E1052">
        <v>2509.45969995</v>
      </c>
      <c r="F1052">
        <v>631.15</v>
      </c>
      <c r="G1052">
        <v>-39.568172821770702</v>
      </c>
      <c r="H1052">
        <v>3.23644486993964</v>
      </c>
      <c r="I1052">
        <v>5.4270837814984298E-2</v>
      </c>
      <c r="J1052">
        <v>-3.5355441588640701</v>
      </c>
      <c r="K1052">
        <v>631.30319042226495</v>
      </c>
      <c r="L1052">
        <v>609.97192037237005</v>
      </c>
      <c r="M1052">
        <v>39.458201936993198</v>
      </c>
      <c r="N1052">
        <v>1.0106447331839601</v>
      </c>
      <c r="O1052">
        <v>20.169531807018899</v>
      </c>
      <c r="P1052">
        <v>36.894046198893797</v>
      </c>
      <c r="Q1052">
        <v>-9.5759252762263006E-2</v>
      </c>
    </row>
    <row r="1053" spans="1:17" hidden="1" x14ac:dyDescent="0.3">
      <c r="A1053" t="s">
        <v>2263</v>
      </c>
      <c r="B1053" t="s">
        <v>2264</v>
      </c>
      <c r="C1053" t="s">
        <v>3160</v>
      </c>
      <c r="D1053" t="s">
        <v>117</v>
      </c>
      <c r="E1053">
        <v>2508.2455955969999</v>
      </c>
      <c r="F1053">
        <v>207.39</v>
      </c>
      <c r="G1053">
        <v>43.088230933186402</v>
      </c>
      <c r="H1053">
        <v>10.669835316847401</v>
      </c>
      <c r="I1053">
        <v>53.852070127665797</v>
      </c>
      <c r="J1053">
        <v>4.2040617385043397</v>
      </c>
      <c r="K1053">
        <v>177.61857997828699</v>
      </c>
      <c r="L1053">
        <v>155.48089085853499</v>
      </c>
      <c r="M1053">
        <v>63.064013414274001</v>
      </c>
      <c r="N1053">
        <v>1.4829621508511199</v>
      </c>
      <c r="O1053">
        <v>1.42726264525772</v>
      </c>
      <c r="P1053">
        <v>120.39319872476</v>
      </c>
      <c r="Q1053">
        <v>0.18777686542941499</v>
      </c>
    </row>
    <row r="1054" spans="1:17" hidden="1" x14ac:dyDescent="0.3">
      <c r="A1054" t="s">
        <v>2265</v>
      </c>
      <c r="B1054" t="s">
        <v>2266</v>
      </c>
      <c r="C1054" t="s">
        <v>3160</v>
      </c>
      <c r="D1054" t="s">
        <v>2267</v>
      </c>
      <c r="E1054">
        <v>2504.2715880000001</v>
      </c>
      <c r="F1054">
        <v>1000</v>
      </c>
      <c r="G1054">
        <v>1040.3186230900401</v>
      </c>
      <c r="H1054">
        <v>44.677722686758997</v>
      </c>
      <c r="I1054">
        <v>188.210549903567</v>
      </c>
      <c r="J1054">
        <v>-4.49759314356114</v>
      </c>
      <c r="K1054">
        <v>873.13005888791895</v>
      </c>
      <c r="L1054">
        <v>621.33813245571696</v>
      </c>
      <c r="M1054">
        <v>51.180858569772496</v>
      </c>
      <c r="N1054">
        <v>0.84212540315967799</v>
      </c>
      <c r="O1054">
        <v>14.324999999999999</v>
      </c>
      <c r="P1054">
        <v>1341.8125643666301</v>
      </c>
    </row>
    <row r="1055" spans="1:17" hidden="1" x14ac:dyDescent="0.3">
      <c r="A1055" t="s">
        <v>2268</v>
      </c>
      <c r="B1055" t="s">
        <v>2269</v>
      </c>
      <c r="C1055" t="s">
        <v>3160</v>
      </c>
      <c r="D1055" t="s">
        <v>487</v>
      </c>
      <c r="E1055">
        <v>2502.8646629099999</v>
      </c>
      <c r="F1055">
        <v>373.2</v>
      </c>
      <c r="G1055">
        <v>4.7373094265437397</v>
      </c>
      <c r="H1055">
        <v>-2.773604685524</v>
      </c>
      <c r="I1055">
        <v>8.3124102949134908</v>
      </c>
      <c r="J1055">
        <v>-0.83926587504947303</v>
      </c>
      <c r="K1055">
        <v>363.46357492161002</v>
      </c>
      <c r="L1055">
        <v>331.64245064663402</v>
      </c>
      <c r="M1055">
        <v>45.251031918181297</v>
      </c>
      <c r="N1055">
        <v>0.48287158827159399</v>
      </c>
      <c r="O1055">
        <v>8.4673097534833897</v>
      </c>
      <c r="P1055">
        <v>58.606034849128697</v>
      </c>
    </row>
    <row r="1056" spans="1:17" x14ac:dyDescent="0.3">
      <c r="A1056" t="s">
        <v>2270</v>
      </c>
      <c r="B1056" t="s">
        <v>2271</v>
      </c>
      <c r="C1056" t="s">
        <v>3162</v>
      </c>
      <c r="D1056" t="s">
        <v>1981</v>
      </c>
      <c r="E1056">
        <v>2502.267113286</v>
      </c>
      <c r="F1056">
        <v>13.86</v>
      </c>
      <c r="G1056">
        <v>-50.194197422771303</v>
      </c>
      <c r="H1056">
        <v>0.46979837075432002</v>
      </c>
      <c r="I1056">
        <v>-34.689184627778197</v>
      </c>
      <c r="J1056">
        <v>-4.1901477006856602</v>
      </c>
      <c r="K1056">
        <v>14.4053565243227</v>
      </c>
      <c r="L1056">
        <v>16.086970890471399</v>
      </c>
      <c r="M1056">
        <v>33.7957306534094</v>
      </c>
      <c r="N1056">
        <v>0.91592473193345703</v>
      </c>
      <c r="O1056">
        <v>87.950937950937899</v>
      </c>
      <c r="P1056">
        <v>7.8599221789883202</v>
      </c>
      <c r="Q1056">
        <v>-2.2720156734423999E-2</v>
      </c>
    </row>
    <row r="1057" spans="1:17" hidden="1" x14ac:dyDescent="0.3">
      <c r="A1057" t="s">
        <v>2272</v>
      </c>
      <c r="B1057" t="s">
        <v>2273</v>
      </c>
      <c r="C1057" t="s">
        <v>3160</v>
      </c>
      <c r="D1057" t="s">
        <v>222</v>
      </c>
      <c r="E1057">
        <v>2500.3771466399999</v>
      </c>
      <c r="F1057">
        <v>692.65</v>
      </c>
      <c r="G1057">
        <v>10.2693134253549</v>
      </c>
      <c r="H1057">
        <v>10.3499594474972</v>
      </c>
      <c r="I1057">
        <v>18.863716539270801</v>
      </c>
      <c r="J1057">
        <v>1.6304556369266501</v>
      </c>
      <c r="K1057">
        <v>626.36923681405096</v>
      </c>
      <c r="L1057">
        <v>582.80068402202403</v>
      </c>
      <c r="M1057">
        <v>59.171349939062502</v>
      </c>
      <c r="N1057">
        <v>1.8824762555105099</v>
      </c>
      <c r="O1057">
        <v>5.10358767054068</v>
      </c>
      <c r="P1057">
        <v>54.955257270693501</v>
      </c>
      <c r="Q1057">
        <v>6.5364788719672995E-2</v>
      </c>
    </row>
    <row r="1058" spans="1:17" x14ac:dyDescent="0.3">
      <c r="A1058" t="s">
        <v>2274</v>
      </c>
      <c r="B1058" t="s">
        <v>2275</v>
      </c>
      <c r="C1058" t="s">
        <v>3157</v>
      </c>
      <c r="D1058" t="s">
        <v>609</v>
      </c>
      <c r="E1058">
        <v>2492.8667417060001</v>
      </c>
      <c r="F1058">
        <v>168.38</v>
      </c>
      <c r="G1058">
        <v>-62.5314811358367</v>
      </c>
      <c r="H1058">
        <v>-6.4885044650285897</v>
      </c>
      <c r="I1058">
        <v>-34.072310151605102</v>
      </c>
      <c r="J1058">
        <v>-2.3230954502538399</v>
      </c>
      <c r="K1058">
        <v>174.125594575718</v>
      </c>
      <c r="L1058">
        <v>200.60482702854</v>
      </c>
      <c r="M1058">
        <v>37.161315644392602</v>
      </c>
      <c r="N1058">
        <v>0.44321484492643298</v>
      </c>
      <c r="O1058">
        <v>85.295165696638506</v>
      </c>
      <c r="P1058">
        <v>16.995553085047199</v>
      </c>
    </row>
    <row r="1059" spans="1:17" hidden="1" x14ac:dyDescent="0.3">
      <c r="A1059" t="s">
        <v>2276</v>
      </c>
      <c r="B1059" t="s">
        <v>2277</v>
      </c>
      <c r="C1059" t="s">
        <v>3160</v>
      </c>
      <c r="D1059" t="s">
        <v>268</v>
      </c>
      <c r="E1059">
        <v>2484.7103721499998</v>
      </c>
      <c r="F1059">
        <v>419.1</v>
      </c>
      <c r="G1059">
        <v>-35.985818479592801</v>
      </c>
      <c r="H1059">
        <v>-12.172208838094599</v>
      </c>
      <c r="I1059">
        <v>-5.2703264356151998</v>
      </c>
      <c r="J1059">
        <v>-2.1028929531790901</v>
      </c>
      <c r="K1059">
        <v>448.316703126427</v>
      </c>
      <c r="L1059">
        <v>425.780897857708</v>
      </c>
      <c r="M1059">
        <v>27.906896036356802</v>
      </c>
      <c r="N1059">
        <v>0.38862525353128302</v>
      </c>
      <c r="O1059">
        <v>28.298735385349499</v>
      </c>
      <c r="P1059">
        <v>26.673719208100302</v>
      </c>
      <c r="Q1059">
        <v>-3.8561393785339002E-2</v>
      </c>
    </row>
    <row r="1060" spans="1:17" x14ac:dyDescent="0.3">
      <c r="A1060" t="s">
        <v>2278</v>
      </c>
      <c r="B1060" t="s">
        <v>2279</v>
      </c>
      <c r="C1060" t="s">
        <v>3155</v>
      </c>
      <c r="D1060" t="s">
        <v>1239</v>
      </c>
      <c r="E1060">
        <v>2480.850794425</v>
      </c>
      <c r="F1060">
        <v>334.3</v>
      </c>
      <c r="G1060">
        <v>-61.366023944000098</v>
      </c>
      <c r="H1060">
        <v>1.8302549398188901</v>
      </c>
      <c r="I1060">
        <v>-27.930656141988699</v>
      </c>
      <c r="J1060">
        <v>13.9169603472118</v>
      </c>
      <c r="K1060">
        <v>348.27318365366102</v>
      </c>
      <c r="L1060">
        <v>398.76226647800701</v>
      </c>
      <c r="M1060">
        <v>68.106378499905205</v>
      </c>
      <c r="N1060">
        <v>1.2890551168608999</v>
      </c>
      <c r="O1060">
        <v>65.839066706550994</v>
      </c>
      <c r="P1060">
        <v>18.9468066180394</v>
      </c>
      <c r="Q1060">
        <v>-3.8925094305361001E-2</v>
      </c>
    </row>
    <row r="1061" spans="1:17" hidden="1" x14ac:dyDescent="0.3">
      <c r="A1061" t="s">
        <v>2280</v>
      </c>
      <c r="B1061" t="s">
        <v>2281</v>
      </c>
      <c r="C1061" t="s">
        <v>3160</v>
      </c>
      <c r="D1061" t="s">
        <v>529</v>
      </c>
      <c r="E1061">
        <v>2479.3119999999999</v>
      </c>
      <c r="F1061">
        <v>140.88</v>
      </c>
      <c r="G1061">
        <v>109.040427601327</v>
      </c>
      <c r="H1061">
        <v>-15.6724953234413</v>
      </c>
      <c r="I1061">
        <v>31.8694838398266</v>
      </c>
      <c r="J1061">
        <v>3.6807130348835702</v>
      </c>
      <c r="K1061">
        <v>148.558345158127</v>
      </c>
      <c r="L1061">
        <v>123.070638138612</v>
      </c>
      <c r="M1061">
        <v>44.071374653846803</v>
      </c>
      <c r="N1061">
        <v>0.54285512430461902</v>
      </c>
      <c r="O1061">
        <v>32.3821692220329</v>
      </c>
      <c r="P1061">
        <v>169.36902485659601</v>
      </c>
      <c r="Q1061">
        <v>5.1044144027372999E-2</v>
      </c>
    </row>
    <row r="1062" spans="1:17" hidden="1" x14ac:dyDescent="0.3">
      <c r="A1062" t="s">
        <v>2282</v>
      </c>
      <c r="B1062" t="s">
        <v>2283</v>
      </c>
      <c r="C1062" t="s">
        <v>3160</v>
      </c>
      <c r="D1062" t="s">
        <v>929</v>
      </c>
      <c r="E1062">
        <v>2475.5984215200001</v>
      </c>
      <c r="F1062">
        <v>368.95</v>
      </c>
      <c r="G1062">
        <v>249.595071808412</v>
      </c>
      <c r="H1062">
        <v>16.9623832078065</v>
      </c>
      <c r="I1062">
        <v>65.199403652298201</v>
      </c>
      <c r="J1062">
        <v>21.123249428500898</v>
      </c>
      <c r="K1062">
        <v>345.94295423121201</v>
      </c>
      <c r="L1062">
        <v>264.29473224156499</v>
      </c>
      <c r="M1062">
        <v>72.528441745716094</v>
      </c>
      <c r="N1062">
        <v>0.87953277171087896</v>
      </c>
      <c r="O1062">
        <v>17.942810678953698</v>
      </c>
      <c r="Q1062">
        <v>0.17457202980574801</v>
      </c>
    </row>
    <row r="1063" spans="1:17" hidden="1" x14ac:dyDescent="0.3">
      <c r="A1063" t="s">
        <v>2284</v>
      </c>
      <c r="B1063" t="s">
        <v>2285</v>
      </c>
      <c r="C1063" t="s">
        <v>3160</v>
      </c>
      <c r="D1063" t="s">
        <v>51</v>
      </c>
      <c r="E1063">
        <v>2473.1180244000002</v>
      </c>
      <c r="F1063">
        <v>266.35000000000002</v>
      </c>
      <c r="G1063">
        <v>37.358164167697197</v>
      </c>
      <c r="H1063">
        <v>-0.22806220458634099</v>
      </c>
      <c r="I1063">
        <v>13.628026799503999</v>
      </c>
      <c r="J1063">
        <v>-1.06150130463689</v>
      </c>
      <c r="K1063">
        <v>262.62332202974397</v>
      </c>
      <c r="L1063">
        <v>230.096388674249</v>
      </c>
      <c r="M1063">
        <v>45.410987188232497</v>
      </c>
      <c r="N1063">
        <v>0.36490983811093902</v>
      </c>
      <c r="O1063">
        <v>13.760090107002</v>
      </c>
      <c r="P1063">
        <v>87.570422535211193</v>
      </c>
      <c r="Q1063">
        <v>0.121853634792754</v>
      </c>
    </row>
    <row r="1064" spans="1:17" hidden="1" x14ac:dyDescent="0.3">
      <c r="A1064" t="s">
        <v>2286</v>
      </c>
      <c r="B1064" t="s">
        <v>2287</v>
      </c>
      <c r="C1064" t="s">
        <v>3160</v>
      </c>
      <c r="D1064" t="s">
        <v>609</v>
      </c>
      <c r="E1064">
        <v>2467.3017054400002</v>
      </c>
      <c r="F1064">
        <v>1723.4</v>
      </c>
      <c r="G1064">
        <v>214.62254465867599</v>
      </c>
      <c r="H1064">
        <v>-16.902265570830799</v>
      </c>
      <c r="I1064">
        <v>-12.1162548570342</v>
      </c>
      <c r="J1064">
        <v>-4.2052343149504798</v>
      </c>
      <c r="K1064">
        <v>1862.66915476847</v>
      </c>
      <c r="L1064">
        <v>1568.8674144993599</v>
      </c>
      <c r="M1064">
        <v>30.269135684893499</v>
      </c>
      <c r="N1064">
        <v>0.64927756516088297</v>
      </c>
      <c r="O1064">
        <v>30.288963676453498</v>
      </c>
      <c r="P1064">
        <v>255.34020618556701</v>
      </c>
      <c r="Q1064">
        <v>0.25483668976750901</v>
      </c>
    </row>
    <row r="1065" spans="1:17" x14ac:dyDescent="0.3">
      <c r="A1065" t="s">
        <v>2288</v>
      </c>
      <c r="B1065" t="s">
        <v>2289</v>
      </c>
      <c r="C1065" t="s">
        <v>3156</v>
      </c>
      <c r="D1065" t="s">
        <v>432</v>
      </c>
      <c r="E1065">
        <v>2443.55283448</v>
      </c>
      <c r="F1065">
        <v>460.4</v>
      </c>
      <c r="G1065">
        <v>-32.312095864199101</v>
      </c>
      <c r="H1065">
        <v>-8.0152781136772493</v>
      </c>
      <c r="I1065">
        <v>-23.976481283826999</v>
      </c>
      <c r="J1065">
        <v>0.15986312885732901</v>
      </c>
      <c r="K1065">
        <v>471.20208161993202</v>
      </c>
      <c r="L1065">
        <v>488.74789786376698</v>
      </c>
      <c r="M1065">
        <v>44.364246052280102</v>
      </c>
      <c r="N1065">
        <v>0.34708703296389098</v>
      </c>
      <c r="O1065">
        <v>26.4118158123371</v>
      </c>
      <c r="P1065">
        <v>6.3033941353036003</v>
      </c>
      <c r="Q1065">
        <v>-1.3012676632482E-2</v>
      </c>
    </row>
    <row r="1066" spans="1:17" hidden="1" x14ac:dyDescent="0.3">
      <c r="A1066" t="s">
        <v>2290</v>
      </c>
      <c r="B1066" t="s">
        <v>2291</v>
      </c>
      <c r="C1066" t="s">
        <v>3160</v>
      </c>
      <c r="D1066" t="s">
        <v>370</v>
      </c>
      <c r="E1066">
        <v>2442.98975728</v>
      </c>
      <c r="F1066">
        <v>727.25</v>
      </c>
      <c r="G1066">
        <v>-43.143421415413798</v>
      </c>
      <c r="H1066">
        <v>-6.1174953142517401</v>
      </c>
      <c r="I1066">
        <v>-27.1222655950546</v>
      </c>
      <c r="J1066">
        <v>-0.57506151669656802</v>
      </c>
      <c r="K1066">
        <v>765.38323513106002</v>
      </c>
      <c r="L1066">
        <v>810.66646774214803</v>
      </c>
      <c r="M1066">
        <v>38.475219017201297</v>
      </c>
      <c r="N1066">
        <v>0.72772243421504701</v>
      </c>
      <c r="O1066">
        <v>29.212787899621802</v>
      </c>
      <c r="P1066">
        <v>1.7702211027148</v>
      </c>
      <c r="Q1066">
        <v>-2.7654257676277001E-2</v>
      </c>
    </row>
    <row r="1067" spans="1:17" hidden="1" x14ac:dyDescent="0.3">
      <c r="A1067" t="s">
        <v>2292</v>
      </c>
      <c r="B1067" t="s">
        <v>2293</v>
      </c>
      <c r="C1067" t="s">
        <v>3160</v>
      </c>
      <c r="D1067" t="s">
        <v>1142</v>
      </c>
      <c r="E1067">
        <v>2432.8441386</v>
      </c>
      <c r="F1067">
        <v>468.85</v>
      </c>
      <c r="G1067">
        <v>58.529716675748404</v>
      </c>
      <c r="H1067">
        <v>-10.640366724263201</v>
      </c>
      <c r="I1067">
        <v>61.917127753860598</v>
      </c>
      <c r="J1067">
        <v>-0.39601775482034901</v>
      </c>
      <c r="K1067">
        <v>489.54422783737101</v>
      </c>
      <c r="L1067">
        <v>396.14685547698002</v>
      </c>
      <c r="M1067">
        <v>39.393005187014801</v>
      </c>
      <c r="N1067">
        <v>0.35188302668284899</v>
      </c>
      <c r="O1067">
        <v>30.8947424549429</v>
      </c>
      <c r="P1067">
        <v>121.521379636191</v>
      </c>
      <c r="Q1067">
        <v>8.5798579691536994E-2</v>
      </c>
    </row>
    <row r="1068" spans="1:17" hidden="1" x14ac:dyDescent="0.3">
      <c r="A1068" t="s">
        <v>2294</v>
      </c>
      <c r="B1068" t="s">
        <v>2295</v>
      </c>
      <c r="C1068" t="s">
        <v>3160</v>
      </c>
      <c r="D1068" t="s">
        <v>190</v>
      </c>
      <c r="E1068">
        <v>2420.45498542</v>
      </c>
      <c r="F1068">
        <v>2555.15</v>
      </c>
      <c r="G1068">
        <v>-10.6989985870275</v>
      </c>
      <c r="H1068">
        <v>-2.1080603877839499</v>
      </c>
      <c r="I1068">
        <v>-5.2729371644346701</v>
      </c>
      <c r="J1068">
        <v>4.8907162550528804</v>
      </c>
      <c r="K1068">
        <v>2675.2279223825199</v>
      </c>
      <c r="L1068">
        <v>2608.25462535529</v>
      </c>
      <c r="M1068">
        <v>57.379366407072098</v>
      </c>
      <c r="N1068">
        <v>0.388610552884598</v>
      </c>
      <c r="O1068">
        <v>18.732755415533301</v>
      </c>
      <c r="P1068">
        <v>21.7317770366841</v>
      </c>
      <c r="Q1068">
        <v>6.7771737665237003E-2</v>
      </c>
    </row>
    <row r="1069" spans="1:17" hidden="1" x14ac:dyDescent="0.3">
      <c r="A1069" t="s">
        <v>2296</v>
      </c>
      <c r="B1069" t="s">
        <v>2297</v>
      </c>
      <c r="C1069" t="s">
        <v>3160</v>
      </c>
      <c r="D1069" t="s">
        <v>609</v>
      </c>
      <c r="E1069">
        <v>2403.0267109199999</v>
      </c>
      <c r="F1069">
        <v>520.25</v>
      </c>
      <c r="G1069">
        <v>-33.354925335487799</v>
      </c>
      <c r="H1069">
        <v>6.4788153436909104</v>
      </c>
      <c r="I1069">
        <v>1.7569444749504701E-2</v>
      </c>
      <c r="J1069">
        <v>1.37520923620157</v>
      </c>
      <c r="K1069">
        <v>498.62232998426703</v>
      </c>
      <c r="L1069">
        <v>497.363450661267</v>
      </c>
      <c r="M1069">
        <v>64.332078432814498</v>
      </c>
      <c r="N1069">
        <v>2.0049275969498601</v>
      </c>
      <c r="O1069">
        <v>9.9855838539163901</v>
      </c>
      <c r="P1069">
        <v>27.01416015625</v>
      </c>
      <c r="Q1069">
        <v>9.6061750725520006E-3</v>
      </c>
    </row>
    <row r="1070" spans="1:17" hidden="1" x14ac:dyDescent="0.3">
      <c r="A1070" t="s">
        <v>2298</v>
      </c>
      <c r="B1070" t="s">
        <v>2299</v>
      </c>
      <c r="C1070" t="s">
        <v>3160</v>
      </c>
      <c r="D1070" t="s">
        <v>229</v>
      </c>
      <c r="E1070">
        <v>2400.2935419999999</v>
      </c>
      <c r="F1070">
        <v>1668.2</v>
      </c>
      <c r="G1070">
        <v>44.793274710122702</v>
      </c>
      <c r="H1070">
        <v>-10.508581685105799</v>
      </c>
      <c r="I1070">
        <v>11.4982679398919</v>
      </c>
      <c r="J1070">
        <v>-2.1063394539541802</v>
      </c>
      <c r="K1070">
        <v>1738.95853045687</v>
      </c>
      <c r="L1070">
        <v>1605.8917837501001</v>
      </c>
      <c r="M1070">
        <v>30.203662853994601</v>
      </c>
      <c r="N1070">
        <v>0.78769453184794602</v>
      </c>
      <c r="O1070">
        <v>51.061023858050497</v>
      </c>
      <c r="P1070">
        <v>80.141461044219994</v>
      </c>
      <c r="Q1070">
        <v>0.28615896844031402</v>
      </c>
    </row>
    <row r="1071" spans="1:17" x14ac:dyDescent="0.3">
      <c r="A1071" t="s">
        <v>2300</v>
      </c>
      <c r="B1071" t="s">
        <v>2301</v>
      </c>
      <c r="C1071" t="s">
        <v>3145</v>
      </c>
      <c r="D1071" t="s">
        <v>24</v>
      </c>
      <c r="E1071">
        <v>2387.470255752</v>
      </c>
      <c r="F1071">
        <v>46.92</v>
      </c>
      <c r="G1071">
        <v>-59.193807515791903</v>
      </c>
      <c r="H1071">
        <v>-5.2898004663245999</v>
      </c>
      <c r="I1071">
        <v>-34.401304549420303</v>
      </c>
      <c r="J1071">
        <v>1.8409501620555999</v>
      </c>
      <c r="K1071">
        <v>48.370383151789603</v>
      </c>
      <c r="L1071">
        <v>56.669192084964102</v>
      </c>
      <c r="M1071">
        <v>51.151494140856201</v>
      </c>
      <c r="N1071">
        <v>1.15879360840353</v>
      </c>
      <c r="O1071">
        <v>75.618073316283002</v>
      </c>
      <c r="P1071">
        <v>6.6363636363636402</v>
      </c>
    </row>
    <row r="1072" spans="1:17" hidden="1" x14ac:dyDescent="0.3">
      <c r="A1072" t="s">
        <v>2302</v>
      </c>
      <c r="B1072" t="s">
        <v>2303</v>
      </c>
      <c r="C1072" t="s">
        <v>3160</v>
      </c>
      <c r="D1072" t="s">
        <v>278</v>
      </c>
      <c r="E1072">
        <v>2383.1194999999998</v>
      </c>
      <c r="F1072">
        <v>3775.05</v>
      </c>
      <c r="G1072">
        <v>1772.57046748978</v>
      </c>
      <c r="H1072">
        <v>-1.6440496654013701</v>
      </c>
      <c r="I1072">
        <v>83.025669874063993</v>
      </c>
      <c r="J1072">
        <v>-2.37842545751375</v>
      </c>
      <c r="K1072">
        <v>3780.5972408212201</v>
      </c>
      <c r="L1072">
        <v>2628.6013490985201</v>
      </c>
      <c r="M1072">
        <v>47.909556661565396</v>
      </c>
      <c r="N1072">
        <v>0.84952728718884996</v>
      </c>
      <c r="O1072">
        <v>27.1214950795353</v>
      </c>
      <c r="P1072">
        <v>1898.4383271572201</v>
      </c>
      <c r="Q1072">
        <v>0.236957896261035</v>
      </c>
    </row>
    <row r="1073" spans="1:17" hidden="1" x14ac:dyDescent="0.3">
      <c r="A1073" t="s">
        <v>2304</v>
      </c>
      <c r="B1073" t="s">
        <v>2305</v>
      </c>
      <c r="C1073" t="s">
        <v>3160</v>
      </c>
      <c r="D1073" t="s">
        <v>268</v>
      </c>
      <c r="E1073">
        <v>2380.1693714550001</v>
      </c>
      <c r="F1073">
        <v>447.1</v>
      </c>
      <c r="G1073">
        <v>75.776730383599499</v>
      </c>
      <c r="H1073">
        <v>14.402445071675899</v>
      </c>
      <c r="I1073">
        <v>130.989359548696</v>
      </c>
      <c r="J1073">
        <v>12.014551741018501</v>
      </c>
      <c r="K1073">
        <v>377.651090790799</v>
      </c>
      <c r="M1073">
        <v>67.7917990069853</v>
      </c>
      <c r="N1073">
        <v>0.64647172083439197</v>
      </c>
      <c r="O1073">
        <v>3.5786177588906298</v>
      </c>
      <c r="P1073">
        <v>168.125937031484</v>
      </c>
    </row>
    <row r="1074" spans="1:17" hidden="1" x14ac:dyDescent="0.3">
      <c r="A1074" t="s">
        <v>2306</v>
      </c>
      <c r="B1074" t="s">
        <v>2307</v>
      </c>
      <c r="C1074" t="s">
        <v>3160</v>
      </c>
      <c r="D1074" t="s">
        <v>138</v>
      </c>
      <c r="E1074">
        <v>2375.6563334349999</v>
      </c>
      <c r="F1074">
        <v>1863.75</v>
      </c>
      <c r="G1074">
        <v>4.2032312902920204</v>
      </c>
      <c r="H1074">
        <v>6.6326859485123002</v>
      </c>
      <c r="I1074">
        <v>-9.0222741711755692</v>
      </c>
      <c r="J1074">
        <v>2.6894954136500901</v>
      </c>
      <c r="K1074">
        <v>1761.1415672056701</v>
      </c>
      <c r="L1074">
        <v>1654.1827950240099</v>
      </c>
      <c r="M1074">
        <v>58.2154254554384</v>
      </c>
      <c r="N1074">
        <v>0.58241381025493999</v>
      </c>
      <c r="O1074">
        <v>12.6224010731053</v>
      </c>
      <c r="P1074">
        <v>46.406127258444599</v>
      </c>
      <c r="Q1074">
        <v>0.122215753086096</v>
      </c>
    </row>
    <row r="1075" spans="1:17" hidden="1" x14ac:dyDescent="0.3">
      <c r="A1075" t="s">
        <v>2308</v>
      </c>
      <c r="B1075" t="s">
        <v>2309</v>
      </c>
      <c r="C1075" t="s">
        <v>3160</v>
      </c>
      <c r="D1075" t="s">
        <v>18</v>
      </c>
      <c r="E1075">
        <v>2373.245313678</v>
      </c>
      <c r="F1075">
        <v>244.56</v>
      </c>
      <c r="G1075">
        <v>-45.206703165203997</v>
      </c>
      <c r="H1075">
        <v>14.6133226347562</v>
      </c>
      <c r="I1075">
        <v>0.28039482284629103</v>
      </c>
      <c r="J1075">
        <v>4.9629829708206898</v>
      </c>
      <c r="K1075">
        <v>219.96693445732899</v>
      </c>
      <c r="L1075">
        <v>229.06679618411101</v>
      </c>
      <c r="M1075">
        <v>76.100578220692299</v>
      </c>
      <c r="N1075">
        <v>2.4653889462387402</v>
      </c>
      <c r="O1075">
        <v>40.681223421655197</v>
      </c>
      <c r="P1075">
        <v>34.042203343381701</v>
      </c>
    </row>
    <row r="1076" spans="1:17" hidden="1" x14ac:dyDescent="0.3">
      <c r="A1076" t="s">
        <v>2310</v>
      </c>
      <c r="B1076" t="s">
        <v>2311</v>
      </c>
      <c r="C1076" t="s">
        <v>3160</v>
      </c>
      <c r="D1076" t="s">
        <v>395</v>
      </c>
      <c r="E1076">
        <v>2370.1643128349901</v>
      </c>
      <c r="F1076">
        <v>819.75</v>
      </c>
      <c r="G1076">
        <v>34.782177553603603</v>
      </c>
      <c r="H1076">
        <v>-9.1965495620921001</v>
      </c>
      <c r="I1076">
        <v>35.4170640201406</v>
      </c>
      <c r="J1076">
        <v>8.6669487553749397E-2</v>
      </c>
      <c r="K1076">
        <v>852.62581366421205</v>
      </c>
      <c r="L1076">
        <v>722.87538545251903</v>
      </c>
      <c r="M1076">
        <v>34.764202431599202</v>
      </c>
      <c r="N1076">
        <v>0.61077074293584599</v>
      </c>
      <c r="O1076">
        <v>32.265934736200002</v>
      </c>
      <c r="P1076">
        <v>76.252418834659196</v>
      </c>
      <c r="Q1076">
        <v>6.1956188424961998E-2</v>
      </c>
    </row>
    <row r="1077" spans="1:17" hidden="1" x14ac:dyDescent="0.3">
      <c r="A1077" t="s">
        <v>2312</v>
      </c>
      <c r="B1077" t="s">
        <v>2313</v>
      </c>
      <c r="C1077" t="s">
        <v>3160</v>
      </c>
      <c r="D1077" t="s">
        <v>448</v>
      </c>
      <c r="E1077">
        <v>2359.2503219999999</v>
      </c>
      <c r="F1077">
        <v>405.3</v>
      </c>
      <c r="G1077">
        <v>-2.5545188362387199</v>
      </c>
      <c r="H1077">
        <v>8.9741444573345097E-2</v>
      </c>
      <c r="I1077">
        <v>8.1354377394297792</v>
      </c>
      <c r="J1077">
        <v>-2.5315753461770401</v>
      </c>
      <c r="K1077">
        <v>400.24261154095097</v>
      </c>
      <c r="L1077">
        <v>374.56499232205499</v>
      </c>
      <c r="M1077">
        <v>40.024813520603502</v>
      </c>
      <c r="N1077">
        <v>0.357796335395971</v>
      </c>
      <c r="O1077">
        <v>11.645694547248899</v>
      </c>
      <c r="P1077">
        <v>39.278350515463899</v>
      </c>
      <c r="Q1077">
        <v>4.2796578094342001E-2</v>
      </c>
    </row>
    <row r="1078" spans="1:17" hidden="1" x14ac:dyDescent="0.3">
      <c r="A1078" t="s">
        <v>2314</v>
      </c>
      <c r="B1078" t="s">
        <v>2315</v>
      </c>
      <c r="C1078" t="s">
        <v>3160</v>
      </c>
      <c r="D1078" t="s">
        <v>286</v>
      </c>
      <c r="E1078">
        <v>2357.6252148599901</v>
      </c>
      <c r="F1078">
        <v>382.7</v>
      </c>
      <c r="G1078">
        <v>34.924607076564101</v>
      </c>
      <c r="H1078">
        <v>-1.50947387310767</v>
      </c>
      <c r="I1078">
        <v>-10.756908791159301</v>
      </c>
      <c r="J1078">
        <v>-2.5736441302016599</v>
      </c>
      <c r="K1078">
        <v>404.942434152945</v>
      </c>
      <c r="L1078">
        <v>379.2010054337</v>
      </c>
      <c r="M1078">
        <v>44.105158570027797</v>
      </c>
      <c r="N1078">
        <v>0.892810617418202</v>
      </c>
      <c r="O1078">
        <v>42.1348314606741</v>
      </c>
      <c r="P1078">
        <v>84.968583856935695</v>
      </c>
      <c r="Q1078">
        <v>7.4334870241869994E-2</v>
      </c>
    </row>
    <row r="1079" spans="1:17" hidden="1" x14ac:dyDescent="0.3">
      <c r="A1079" t="s">
        <v>2316</v>
      </c>
      <c r="B1079" t="s">
        <v>2317</v>
      </c>
      <c r="C1079" t="s">
        <v>3160</v>
      </c>
      <c r="D1079" t="s">
        <v>258</v>
      </c>
      <c r="E1079">
        <v>2354.861911725</v>
      </c>
      <c r="F1079">
        <v>1341.95</v>
      </c>
      <c r="G1079">
        <v>-17.068727615705399</v>
      </c>
      <c r="H1079">
        <v>2.2702005353767101</v>
      </c>
      <c r="I1079">
        <v>-21.465435352465299</v>
      </c>
      <c r="J1079">
        <v>0.268063485708955</v>
      </c>
      <c r="K1079">
        <v>1355.8037177430799</v>
      </c>
      <c r="L1079">
        <v>1353.3275376573399</v>
      </c>
      <c r="M1079">
        <v>46.066318538001397</v>
      </c>
      <c r="N1079">
        <v>0.48435863689111502</v>
      </c>
      <c r="O1079">
        <v>31.897611684488901</v>
      </c>
      <c r="P1079">
        <v>21.218553814190798</v>
      </c>
      <c r="Q1079">
        <v>7.4915263036376994E-2</v>
      </c>
    </row>
    <row r="1080" spans="1:17" hidden="1" x14ac:dyDescent="0.3">
      <c r="A1080" t="s">
        <v>2318</v>
      </c>
      <c r="B1080" t="s">
        <v>2319</v>
      </c>
      <c r="C1080" t="s">
        <v>3160</v>
      </c>
      <c r="D1080" t="s">
        <v>190</v>
      </c>
      <c r="E1080">
        <v>2347.675886</v>
      </c>
      <c r="F1080">
        <v>420.15</v>
      </c>
      <c r="G1080">
        <v>-10.8111262110186</v>
      </c>
      <c r="H1080">
        <v>-5.1593142657053903</v>
      </c>
      <c r="I1080">
        <v>-0.92438407079352203</v>
      </c>
      <c r="J1080">
        <v>1.362153475548</v>
      </c>
      <c r="K1080">
        <v>430.62567029405602</v>
      </c>
      <c r="L1080">
        <v>405.69042742923801</v>
      </c>
      <c r="M1080">
        <v>49.499246653701299</v>
      </c>
      <c r="N1080">
        <v>0.64067376113798102</v>
      </c>
      <c r="O1080">
        <v>16.3870046411995</v>
      </c>
      <c r="P1080">
        <v>34.211787254432103</v>
      </c>
      <c r="Q1080">
        <v>4.2067037385013002E-2</v>
      </c>
    </row>
    <row r="1081" spans="1:17" hidden="1" x14ac:dyDescent="0.3">
      <c r="A1081" t="s">
        <v>2320</v>
      </c>
      <c r="B1081" t="s">
        <v>2321</v>
      </c>
      <c r="C1081" t="s">
        <v>3160</v>
      </c>
      <c r="D1081" t="s">
        <v>281</v>
      </c>
      <c r="E1081">
        <v>2347.4885279999999</v>
      </c>
      <c r="F1081">
        <v>935.5</v>
      </c>
      <c r="G1081">
        <v>144.45815124173501</v>
      </c>
      <c r="H1081">
        <v>21.962846886322701</v>
      </c>
      <c r="I1081">
        <v>88.426766260004101</v>
      </c>
      <c r="J1081">
        <v>6.1092913403208797</v>
      </c>
      <c r="K1081">
        <v>860.40309268112105</v>
      </c>
      <c r="M1081">
        <v>64.660841551886705</v>
      </c>
      <c r="N1081">
        <v>1.3388789859378001</v>
      </c>
      <c r="O1081">
        <v>20.9727418492784</v>
      </c>
      <c r="P1081">
        <v>298.08510638297798</v>
      </c>
    </row>
    <row r="1082" spans="1:17" hidden="1" x14ac:dyDescent="0.3">
      <c r="A1082" t="s">
        <v>2322</v>
      </c>
      <c r="B1082" t="s">
        <v>2323</v>
      </c>
      <c r="C1082" t="s">
        <v>3160</v>
      </c>
      <c r="D1082" t="s">
        <v>51</v>
      </c>
      <c r="E1082">
        <v>2347.0483113</v>
      </c>
      <c r="F1082">
        <v>1649.95</v>
      </c>
      <c r="G1082">
        <v>4.6575541049101696</v>
      </c>
      <c r="H1082">
        <v>-2.5071548557363399</v>
      </c>
      <c r="I1082">
        <v>-5.0450397618427898</v>
      </c>
      <c r="J1082">
        <v>-1.2808507769986099</v>
      </c>
      <c r="K1082">
        <v>1640.3217731945899</v>
      </c>
      <c r="L1082">
        <v>1519.9531425755399</v>
      </c>
      <c r="M1082">
        <v>50.711076596707997</v>
      </c>
      <c r="N1082">
        <v>0.783946958816651</v>
      </c>
      <c r="O1082">
        <v>14.7883269189975</v>
      </c>
      <c r="P1082">
        <v>40.075558196790801</v>
      </c>
      <c r="Q1082">
        <v>0.10251865850109</v>
      </c>
    </row>
    <row r="1083" spans="1:17" x14ac:dyDescent="0.3">
      <c r="A1083" t="s">
        <v>2324</v>
      </c>
      <c r="B1083" t="s">
        <v>2325</v>
      </c>
      <c r="C1083" t="s">
        <v>3162</v>
      </c>
      <c r="D1083" t="s">
        <v>1981</v>
      </c>
      <c r="E1083">
        <v>2344.2579991379998</v>
      </c>
      <c r="F1083">
        <v>48.55</v>
      </c>
      <c r="G1083">
        <v>-26.141645227804201</v>
      </c>
      <c r="H1083">
        <v>-10.678945482798801</v>
      </c>
      <c r="I1083">
        <v>-17.704769864218001</v>
      </c>
      <c r="J1083">
        <v>-5.6330673206524802</v>
      </c>
      <c r="K1083">
        <v>52.2082571684792</v>
      </c>
      <c r="L1083">
        <v>51.946107338287803</v>
      </c>
      <c r="M1083">
        <v>29.0779920837243</v>
      </c>
      <c r="N1083">
        <v>0.62573969003008101</v>
      </c>
      <c r="O1083">
        <v>42.945417095777501</v>
      </c>
      <c r="P1083">
        <v>14.369846878680701</v>
      </c>
      <c r="Q1083">
        <v>-1.3048315373464001E-2</v>
      </c>
    </row>
    <row r="1084" spans="1:17" hidden="1" x14ac:dyDescent="0.3">
      <c r="A1084" t="s">
        <v>2326</v>
      </c>
      <c r="B1084" t="s">
        <v>2327</v>
      </c>
      <c r="C1084" t="s">
        <v>3160</v>
      </c>
      <c r="D1084" t="s">
        <v>552</v>
      </c>
      <c r="E1084">
        <v>2341.2899318599998</v>
      </c>
      <c r="F1084">
        <v>75.53</v>
      </c>
      <c r="G1084">
        <v>-4.5254629314561798</v>
      </c>
      <c r="H1084">
        <v>-18.774352824987599</v>
      </c>
      <c r="I1084">
        <v>-18.699637663178802</v>
      </c>
      <c r="J1084">
        <v>-3.4273555318323301</v>
      </c>
      <c r="K1084">
        <v>82.925064536391503</v>
      </c>
      <c r="L1084">
        <v>77.799831857483895</v>
      </c>
      <c r="M1084">
        <v>30.962996333649102</v>
      </c>
      <c r="N1084">
        <v>0.55525685286196202</v>
      </c>
      <c r="O1084">
        <v>54.706739044088401</v>
      </c>
      <c r="P1084">
        <v>46.660194174757201</v>
      </c>
      <c r="Q1084">
        <v>0.145394218394269</v>
      </c>
    </row>
    <row r="1085" spans="1:17" hidden="1" x14ac:dyDescent="0.3">
      <c r="A1085" t="s">
        <v>2328</v>
      </c>
      <c r="B1085" t="s">
        <v>2329</v>
      </c>
      <c r="C1085" t="s">
        <v>3160</v>
      </c>
      <c r="D1085" t="s">
        <v>529</v>
      </c>
      <c r="E1085">
        <v>2340.2354792450001</v>
      </c>
      <c r="F1085">
        <v>254.65</v>
      </c>
      <c r="G1085">
        <v>-38.431592687613502</v>
      </c>
      <c r="H1085">
        <v>-0.70116378847709304</v>
      </c>
      <c r="I1085">
        <v>-13.754207019682701</v>
      </c>
      <c r="J1085">
        <v>5.27085993554424</v>
      </c>
      <c r="K1085">
        <v>251.20385491450199</v>
      </c>
      <c r="L1085">
        <v>256.09991120778</v>
      </c>
      <c r="M1085">
        <v>54.859897416629003</v>
      </c>
      <c r="N1085">
        <v>0.981543684482722</v>
      </c>
      <c r="O1085">
        <v>24.484586687610399</v>
      </c>
      <c r="P1085">
        <v>19.553990610328601</v>
      </c>
      <c r="Q1085">
        <v>3.5448398846341003E-2</v>
      </c>
    </row>
    <row r="1086" spans="1:17" hidden="1" x14ac:dyDescent="0.3">
      <c r="A1086" t="s">
        <v>2330</v>
      </c>
      <c r="B1086" t="s">
        <v>2331</v>
      </c>
      <c r="C1086" t="s">
        <v>3160</v>
      </c>
      <c r="D1086" t="s">
        <v>268</v>
      </c>
      <c r="E1086">
        <v>2339.9232499999998</v>
      </c>
      <c r="F1086">
        <v>469</v>
      </c>
      <c r="G1086">
        <v>-17.316310460262699</v>
      </c>
      <c r="H1086">
        <v>5.70688643748373</v>
      </c>
      <c r="I1086">
        <v>-10.8823599461514</v>
      </c>
      <c r="J1086">
        <v>-2.7143872937511602</v>
      </c>
      <c r="K1086">
        <v>465.134097727746</v>
      </c>
      <c r="L1086">
        <v>447.68148999390701</v>
      </c>
      <c r="M1086">
        <v>41.247622893147202</v>
      </c>
      <c r="N1086">
        <v>0.44660678106663898</v>
      </c>
      <c r="O1086">
        <v>12.9850746268656</v>
      </c>
      <c r="P1086">
        <v>22.9196697680513</v>
      </c>
      <c r="Q1086">
        <v>2.3521799955572999E-2</v>
      </c>
    </row>
    <row r="1087" spans="1:17" hidden="1" x14ac:dyDescent="0.3">
      <c r="A1087" t="s">
        <v>2332</v>
      </c>
      <c r="B1087" t="s">
        <v>2333</v>
      </c>
      <c r="C1087" t="s">
        <v>3160</v>
      </c>
      <c r="D1087" t="s">
        <v>975</v>
      </c>
      <c r="E1087">
        <v>2324.7076529999999</v>
      </c>
      <c r="F1087">
        <v>126.77</v>
      </c>
      <c r="G1087">
        <v>-16.180319582526899</v>
      </c>
      <c r="H1087">
        <v>-11.161642909595599</v>
      </c>
      <c r="I1087">
        <v>-2.8265453794503599</v>
      </c>
      <c r="J1087">
        <v>-0.52130167257190596</v>
      </c>
      <c r="K1087">
        <v>129.71948084170299</v>
      </c>
      <c r="M1087">
        <v>40.091585412287401</v>
      </c>
      <c r="O1087">
        <v>25.266230180642101</v>
      </c>
      <c r="P1087">
        <v>18.366013071895399</v>
      </c>
    </row>
    <row r="1088" spans="1:17" hidden="1" x14ac:dyDescent="0.3">
      <c r="A1088" t="s">
        <v>2334</v>
      </c>
      <c r="B1088" t="s">
        <v>2335</v>
      </c>
      <c r="C1088" t="s">
        <v>3160</v>
      </c>
      <c r="D1088" t="s">
        <v>117</v>
      </c>
      <c r="E1088">
        <v>2314.21046325</v>
      </c>
      <c r="F1088">
        <v>281.14999999999998</v>
      </c>
      <c r="G1088">
        <v>13.7366599610008</v>
      </c>
      <c r="H1088">
        <v>0.84439605951683505</v>
      </c>
      <c r="I1088">
        <v>6.3140268284535503</v>
      </c>
      <c r="J1088">
        <v>-1.6462154061812799</v>
      </c>
      <c r="K1088">
        <v>287.30600840426098</v>
      </c>
      <c r="L1088">
        <v>265.79790832438403</v>
      </c>
      <c r="M1088">
        <v>37.581301891595402</v>
      </c>
      <c r="N1088">
        <v>0.46771432141397301</v>
      </c>
      <c r="O1088">
        <v>21.003023297172302</v>
      </c>
      <c r="P1088">
        <v>51.645091693635301</v>
      </c>
      <c r="Q1088">
        <v>8.5795360498615997E-2</v>
      </c>
    </row>
    <row r="1089" spans="1:17" hidden="1" x14ac:dyDescent="0.3">
      <c r="A1089" t="s">
        <v>2336</v>
      </c>
      <c r="B1089" t="s">
        <v>2337</v>
      </c>
      <c r="C1089" t="s">
        <v>3160</v>
      </c>
      <c r="D1089" t="s">
        <v>2338</v>
      </c>
      <c r="E1089">
        <v>2313.8693416799902</v>
      </c>
      <c r="F1089">
        <v>464.75</v>
      </c>
      <c r="G1089">
        <v>54.876366639798903</v>
      </c>
      <c r="H1089">
        <v>-5.3375515200517398</v>
      </c>
      <c r="I1089">
        <v>10.265245279687999</v>
      </c>
      <c r="J1089">
        <v>1.94814595352849</v>
      </c>
      <c r="K1089">
        <v>484.66404503021698</v>
      </c>
      <c r="L1089">
        <v>439.107095527865</v>
      </c>
      <c r="M1089">
        <v>46.535296057795001</v>
      </c>
      <c r="N1089">
        <v>1.3266679602567799</v>
      </c>
      <c r="O1089">
        <v>32.974717590102202</v>
      </c>
      <c r="P1089">
        <v>108.174692049272</v>
      </c>
    </row>
    <row r="1090" spans="1:17" hidden="1" x14ac:dyDescent="0.3">
      <c r="A1090" t="s">
        <v>2339</v>
      </c>
      <c r="B1090" t="s">
        <v>2340</v>
      </c>
      <c r="C1090" t="s">
        <v>3160</v>
      </c>
      <c r="D1090" t="s">
        <v>77</v>
      </c>
      <c r="E1090">
        <v>2312.6602482899998</v>
      </c>
      <c r="F1090">
        <v>845.2</v>
      </c>
      <c r="G1090">
        <v>105.785985536263</v>
      </c>
      <c r="H1090">
        <v>-6.5633685517781801</v>
      </c>
      <c r="I1090">
        <v>-13.8970715777852</v>
      </c>
      <c r="J1090">
        <v>0.38201707046031202</v>
      </c>
      <c r="K1090">
        <v>899.43975907455297</v>
      </c>
      <c r="L1090">
        <v>809.79077783525702</v>
      </c>
      <c r="M1090">
        <v>40.447745817214802</v>
      </c>
      <c r="N1090">
        <v>0.56990024746141899</v>
      </c>
      <c r="O1090">
        <v>29.401325130146699</v>
      </c>
      <c r="P1090">
        <v>140.48940105278101</v>
      </c>
      <c r="Q1090">
        <v>8.1465551998956998E-2</v>
      </c>
    </row>
    <row r="1091" spans="1:17" hidden="1" x14ac:dyDescent="0.3">
      <c r="A1091" t="s">
        <v>2341</v>
      </c>
      <c r="B1091" t="s">
        <v>2342</v>
      </c>
      <c r="C1091" t="s">
        <v>3160</v>
      </c>
      <c r="D1091" t="s">
        <v>384</v>
      </c>
      <c r="E1091">
        <v>2306.7945302399999</v>
      </c>
      <c r="F1091">
        <v>945.25</v>
      </c>
      <c r="G1091">
        <v>-13.3541998135429</v>
      </c>
      <c r="H1091">
        <v>22.212621589629201</v>
      </c>
      <c r="I1091">
        <v>18.263107561819702</v>
      </c>
      <c r="J1091">
        <v>7.2269239422662599</v>
      </c>
      <c r="K1091">
        <v>857.97858826724303</v>
      </c>
      <c r="L1091">
        <v>818.35383033052995</v>
      </c>
      <c r="M1091">
        <v>68.327119284215897</v>
      </c>
      <c r="N1091">
        <v>1.4755746736490001</v>
      </c>
      <c r="O1091">
        <v>15.313409151018201</v>
      </c>
      <c r="P1091">
        <v>46.675459694312899</v>
      </c>
      <c r="Q1091">
        <v>-4.5356284462899001E-2</v>
      </c>
    </row>
    <row r="1092" spans="1:17" hidden="1" x14ac:dyDescent="0.3">
      <c r="A1092" t="s">
        <v>2343</v>
      </c>
      <c r="B1092" t="s">
        <v>2344</v>
      </c>
      <c r="C1092" t="s">
        <v>3160</v>
      </c>
      <c r="D1092" t="s">
        <v>108</v>
      </c>
      <c r="E1092">
        <v>2306.180261254</v>
      </c>
      <c r="F1092">
        <v>19.739999999999998</v>
      </c>
      <c r="G1092">
        <v>29.332383413475998</v>
      </c>
      <c r="H1092">
        <v>-6.3675210689636801</v>
      </c>
      <c r="I1092">
        <v>-11.4313241466704</v>
      </c>
      <c r="J1092">
        <v>-8.7082914889919198</v>
      </c>
      <c r="K1092">
        <v>20.346414006057898</v>
      </c>
      <c r="L1092">
        <v>19.330466806491302</v>
      </c>
      <c r="M1092">
        <v>40.653144682042097</v>
      </c>
      <c r="N1092">
        <v>1.1770146473021901</v>
      </c>
      <c r="O1092">
        <v>61.523101443317501</v>
      </c>
      <c r="P1092">
        <v>76.997663880853096</v>
      </c>
      <c r="Q1092">
        <v>0.13758660830007599</v>
      </c>
    </row>
    <row r="1093" spans="1:17" hidden="1" x14ac:dyDescent="0.3">
      <c r="A1093" t="s">
        <v>2345</v>
      </c>
      <c r="B1093" t="s">
        <v>2346</v>
      </c>
      <c r="C1093" t="s">
        <v>3160</v>
      </c>
      <c r="D1093" t="s">
        <v>609</v>
      </c>
      <c r="E1093">
        <v>2304.1767</v>
      </c>
      <c r="F1093">
        <v>406.35</v>
      </c>
      <c r="G1093">
        <v>11.842740303674899</v>
      </c>
      <c r="H1093">
        <v>2.2951775295118</v>
      </c>
      <c r="I1093">
        <v>5.07924508236494</v>
      </c>
      <c r="J1093">
        <v>5.5177035194683004</v>
      </c>
      <c r="K1093">
        <v>400.67541585947203</v>
      </c>
      <c r="L1093">
        <v>369.62813313489397</v>
      </c>
      <c r="M1093">
        <v>65.479812933616302</v>
      </c>
      <c r="N1093">
        <v>0.40557168041038999</v>
      </c>
      <c r="O1093">
        <v>16.648209671465398</v>
      </c>
      <c r="P1093">
        <v>55.9884836852207</v>
      </c>
      <c r="Q1093">
        <v>6.7938534639672005E-2</v>
      </c>
    </row>
    <row r="1094" spans="1:17" hidden="1" x14ac:dyDescent="0.3">
      <c r="A1094" t="s">
        <v>2347</v>
      </c>
      <c r="B1094" t="s">
        <v>2348</v>
      </c>
      <c r="C1094" t="s">
        <v>3160</v>
      </c>
      <c r="D1094" t="s">
        <v>1386</v>
      </c>
      <c r="E1094">
        <v>2299.9500747900001</v>
      </c>
      <c r="F1094">
        <v>808.25</v>
      </c>
      <c r="G1094">
        <v>72.5323698092092</v>
      </c>
      <c r="H1094">
        <v>11.510815573055099</v>
      </c>
      <c r="I1094">
        <v>48.333075935840299</v>
      </c>
      <c r="J1094">
        <v>-0.78877581787266304</v>
      </c>
      <c r="K1094">
        <v>729.25145013103099</v>
      </c>
      <c r="L1094">
        <v>597.62905414843999</v>
      </c>
      <c r="M1094">
        <v>62.646742029104097</v>
      </c>
      <c r="N1094">
        <v>0.65524293569222403</v>
      </c>
      <c r="O1094">
        <v>11.5991339313331</v>
      </c>
      <c r="P1094">
        <v>127.708127905338</v>
      </c>
      <c r="Q1094">
        <v>9.2431014799050998E-2</v>
      </c>
    </row>
    <row r="1095" spans="1:17" x14ac:dyDescent="0.3">
      <c r="A1095" t="s">
        <v>2349</v>
      </c>
      <c r="B1095" t="s">
        <v>2350</v>
      </c>
      <c r="C1095" t="s">
        <v>3159</v>
      </c>
      <c r="D1095" t="s">
        <v>395</v>
      </c>
      <c r="E1095">
        <v>2290.3718471040002</v>
      </c>
      <c r="F1095">
        <v>201.79</v>
      </c>
      <c r="G1095">
        <v>-59.915121765917803</v>
      </c>
      <c r="H1095">
        <v>-4.9808549131630997</v>
      </c>
      <c r="I1095">
        <v>-25.677090663025901</v>
      </c>
      <c r="J1095">
        <v>-3.06640437507262</v>
      </c>
      <c r="K1095">
        <v>210.27207805929399</v>
      </c>
      <c r="L1095">
        <v>240.151959777088</v>
      </c>
      <c r="M1095">
        <v>35.007734790170197</v>
      </c>
      <c r="N1095">
        <v>0.48688687163292299</v>
      </c>
      <c r="O1095">
        <v>113.960057485504</v>
      </c>
      <c r="P1095">
        <v>5.3733681462140899</v>
      </c>
      <c r="Q1095">
        <v>-5.0474828239574998E-2</v>
      </c>
    </row>
    <row r="1096" spans="1:17" hidden="1" x14ac:dyDescent="0.3">
      <c r="A1096" t="s">
        <v>2351</v>
      </c>
      <c r="B1096" t="s">
        <v>2352</v>
      </c>
      <c r="C1096" t="s">
        <v>3160</v>
      </c>
      <c r="D1096" t="s">
        <v>133</v>
      </c>
      <c r="E1096">
        <v>2289.3660591799999</v>
      </c>
      <c r="F1096">
        <v>123</v>
      </c>
      <c r="G1096">
        <v>13.4246836961097</v>
      </c>
      <c r="H1096">
        <v>12.930871687031299</v>
      </c>
      <c r="I1096">
        <v>14.9308476311392</v>
      </c>
      <c r="J1096">
        <v>-3.2369065755565498</v>
      </c>
      <c r="K1096">
        <v>119.993510848337</v>
      </c>
      <c r="L1096">
        <v>107.267776942331</v>
      </c>
      <c r="M1096">
        <v>58.1388394383033</v>
      </c>
      <c r="N1096">
        <v>0.85084351368209399</v>
      </c>
      <c r="O1096">
        <v>32.0731707317073</v>
      </c>
      <c r="P1096">
        <v>69.421487603305707</v>
      </c>
      <c r="Q1096">
        <v>4.9369969868675E-2</v>
      </c>
    </row>
    <row r="1097" spans="1:17" hidden="1" x14ac:dyDescent="0.3">
      <c r="A1097" t="s">
        <v>2353</v>
      </c>
      <c r="B1097" t="s">
        <v>2354</v>
      </c>
      <c r="C1097" t="s">
        <v>3160</v>
      </c>
      <c r="D1097" t="s">
        <v>448</v>
      </c>
      <c r="E1097">
        <v>2288.561700925</v>
      </c>
      <c r="F1097">
        <v>990.4</v>
      </c>
      <c r="G1097">
        <v>-61.341972230091201</v>
      </c>
      <c r="H1097">
        <v>0.61233064356274602</v>
      </c>
      <c r="I1097">
        <v>-32.201350174617701</v>
      </c>
      <c r="J1097">
        <v>-4.5731318601133504</v>
      </c>
      <c r="K1097">
        <v>1011.6890623637501</v>
      </c>
      <c r="L1097">
        <v>1164.01509494828</v>
      </c>
      <c r="M1097">
        <v>38.247320911284802</v>
      </c>
      <c r="N1097">
        <v>0.67909436864475003</v>
      </c>
      <c r="O1097">
        <v>66.685177705977296</v>
      </c>
      <c r="P1097">
        <v>6.2375972110485201</v>
      </c>
      <c r="Q1097">
        <v>-0.142695375817806</v>
      </c>
    </row>
    <row r="1098" spans="1:17" hidden="1" x14ac:dyDescent="0.3">
      <c r="A1098" t="s">
        <v>2355</v>
      </c>
      <c r="B1098" t="s">
        <v>2356</v>
      </c>
      <c r="C1098" t="s">
        <v>3160</v>
      </c>
      <c r="D1098" t="s">
        <v>412</v>
      </c>
      <c r="E1098">
        <v>2280.9558370499999</v>
      </c>
      <c r="F1098">
        <v>1785.35</v>
      </c>
      <c r="G1098">
        <v>314.06549025796897</v>
      </c>
      <c r="H1098">
        <v>1.9633585406718099</v>
      </c>
      <c r="I1098">
        <v>110.18842954514101</v>
      </c>
      <c r="J1098">
        <v>-2.4729333942012102</v>
      </c>
      <c r="K1098">
        <v>1592.4491739402699</v>
      </c>
      <c r="L1098">
        <v>1150.5936313022</v>
      </c>
      <c r="M1098">
        <v>57.496829301453403</v>
      </c>
      <c r="N1098">
        <v>3.8180437956740501</v>
      </c>
      <c r="O1098">
        <v>4.7413672389167303</v>
      </c>
      <c r="P1098">
        <v>387.800546448087</v>
      </c>
      <c r="Q1098">
        <v>0.123447533097402</v>
      </c>
    </row>
    <row r="1099" spans="1:17" hidden="1" x14ac:dyDescent="0.3">
      <c r="A1099" t="s">
        <v>2357</v>
      </c>
      <c r="B1099" t="s">
        <v>2358</v>
      </c>
      <c r="C1099" t="s">
        <v>3160</v>
      </c>
      <c r="D1099" t="s">
        <v>1988</v>
      </c>
      <c r="E1099">
        <v>2279.0609226000001</v>
      </c>
      <c r="F1099">
        <v>547.4</v>
      </c>
      <c r="G1099">
        <v>994.91373438323501</v>
      </c>
      <c r="H1099">
        <v>-5.4533868799110001</v>
      </c>
      <c r="I1099">
        <v>42.120494015521103</v>
      </c>
      <c r="J1099">
        <v>10.009658960886</v>
      </c>
      <c r="K1099">
        <v>593.17514675469602</v>
      </c>
      <c r="L1099">
        <v>470.60592735563199</v>
      </c>
      <c r="M1099">
        <v>58.378931172223602</v>
      </c>
      <c r="N1099">
        <v>0.96098352173220802</v>
      </c>
      <c r="O1099">
        <v>73.310193642674406</v>
      </c>
    </row>
    <row r="1100" spans="1:17" hidden="1" x14ac:dyDescent="0.3">
      <c r="A1100" t="s">
        <v>2359</v>
      </c>
      <c r="B1100" t="s">
        <v>2360</v>
      </c>
      <c r="C1100" t="s">
        <v>3160</v>
      </c>
      <c r="D1100" t="s">
        <v>229</v>
      </c>
      <c r="E1100">
        <v>2270.8109183199999</v>
      </c>
      <c r="F1100">
        <v>94.13</v>
      </c>
      <c r="G1100">
        <v>94.6143977379364</v>
      </c>
      <c r="H1100">
        <v>-11.757696422924401</v>
      </c>
      <c r="I1100">
        <v>111.391904643145</v>
      </c>
      <c r="J1100">
        <v>-5.8073249722227098</v>
      </c>
      <c r="K1100">
        <v>91.118130171737207</v>
      </c>
      <c r="L1100">
        <v>67.592567356848804</v>
      </c>
      <c r="M1100">
        <v>41.970439956217099</v>
      </c>
      <c r="N1100">
        <v>0.64316546476835001</v>
      </c>
      <c r="O1100">
        <v>21.9483692765324</v>
      </c>
      <c r="P1100">
        <v>194.61658841940499</v>
      </c>
      <c r="Q1100">
        <v>0.141318161654548</v>
      </c>
    </row>
    <row r="1101" spans="1:17" hidden="1" x14ac:dyDescent="0.3">
      <c r="A1101" t="s">
        <v>2361</v>
      </c>
      <c r="B1101" t="s">
        <v>2362</v>
      </c>
      <c r="C1101" t="s">
        <v>3160</v>
      </c>
      <c r="D1101" t="s">
        <v>1506</v>
      </c>
      <c r="E1101">
        <v>2265.2933868780001</v>
      </c>
      <c r="F1101">
        <v>168.17</v>
      </c>
      <c r="G1101">
        <v>11.101895123832</v>
      </c>
      <c r="H1101">
        <v>-7.8913926829908396</v>
      </c>
      <c r="I1101">
        <v>45.432485219016698</v>
      </c>
      <c r="J1101">
        <v>-1.5738001534343999</v>
      </c>
      <c r="K1101">
        <v>160.141889433226</v>
      </c>
      <c r="L1101">
        <v>130.657277395666</v>
      </c>
      <c r="M1101">
        <v>45.4460524075064</v>
      </c>
      <c r="N1101">
        <v>0.560363713072216</v>
      </c>
      <c r="O1101">
        <v>21.2463578521734</v>
      </c>
      <c r="P1101">
        <v>85.720596355604599</v>
      </c>
      <c r="Q1101">
        <v>8.4967042438754997E-2</v>
      </c>
    </row>
    <row r="1102" spans="1:17" hidden="1" x14ac:dyDescent="0.3">
      <c r="A1102" t="s">
        <v>2363</v>
      </c>
      <c r="B1102" t="s">
        <v>2364</v>
      </c>
      <c r="C1102" t="s">
        <v>3160</v>
      </c>
      <c r="D1102" t="s">
        <v>384</v>
      </c>
      <c r="E1102">
        <v>2264.98166971</v>
      </c>
      <c r="F1102">
        <v>44.95</v>
      </c>
      <c r="G1102">
        <v>-65.120773945070795</v>
      </c>
      <c r="H1102">
        <v>-9.1115443155625595</v>
      </c>
      <c r="I1102">
        <v>-43.358328242634599</v>
      </c>
      <c r="J1102">
        <v>-1.86958387210773</v>
      </c>
      <c r="K1102">
        <v>48.804040567427002</v>
      </c>
      <c r="L1102">
        <v>56.029841130295601</v>
      </c>
      <c r="M1102">
        <v>33.613660886988903</v>
      </c>
      <c r="N1102">
        <v>0.91907281758576398</v>
      </c>
      <c r="O1102">
        <v>86.985539488320299</v>
      </c>
      <c r="P1102">
        <v>0.73957866427611896</v>
      </c>
    </row>
    <row r="1103" spans="1:17" hidden="1" x14ac:dyDescent="0.3">
      <c r="A1103" t="s">
        <v>2365</v>
      </c>
      <c r="B1103" t="s">
        <v>2366</v>
      </c>
      <c r="C1103" t="s">
        <v>3160</v>
      </c>
      <c r="D1103" t="s">
        <v>133</v>
      </c>
      <c r="E1103">
        <v>2264.2411768000002</v>
      </c>
      <c r="F1103">
        <v>128.80000000000001</v>
      </c>
      <c r="G1103">
        <v>41.142203497504703</v>
      </c>
      <c r="H1103">
        <v>26.9226599704348</v>
      </c>
      <c r="I1103">
        <v>27.4484304410921</v>
      </c>
      <c r="J1103">
        <v>8.5320461334141502</v>
      </c>
      <c r="K1103">
        <v>117.617595787309</v>
      </c>
      <c r="L1103">
        <v>100.535856855568</v>
      </c>
      <c r="M1103">
        <v>56.978775371098799</v>
      </c>
      <c r="N1103">
        <v>1.0406556576525401</v>
      </c>
      <c r="O1103">
        <v>14.673913043478199</v>
      </c>
      <c r="P1103">
        <v>83.973718040279905</v>
      </c>
      <c r="Q1103">
        <v>8.7765236648209996E-2</v>
      </c>
    </row>
    <row r="1104" spans="1:17" hidden="1" x14ac:dyDescent="0.3">
      <c r="A1104" t="s">
        <v>2367</v>
      </c>
      <c r="B1104" t="s">
        <v>2368</v>
      </c>
      <c r="C1104" t="s">
        <v>3160</v>
      </c>
      <c r="D1104" t="s">
        <v>458</v>
      </c>
      <c r="E1104">
        <v>2261.9738582999998</v>
      </c>
      <c r="F1104">
        <v>547.25</v>
      </c>
      <c r="G1104">
        <v>-47.759690018780098</v>
      </c>
      <c r="H1104">
        <v>-9.7042213867696105</v>
      </c>
      <c r="I1104">
        <v>-29.2080028191506</v>
      </c>
      <c r="J1104">
        <v>-1.8272520273385899</v>
      </c>
      <c r="K1104">
        <v>589.28512820892399</v>
      </c>
      <c r="L1104">
        <v>627.243043000782</v>
      </c>
      <c r="M1104">
        <v>28.615144488330799</v>
      </c>
      <c r="N1104">
        <v>0.36198275618077502</v>
      </c>
      <c r="O1104">
        <v>45.938784833257102</v>
      </c>
      <c r="P1104">
        <v>1.5871542602561699</v>
      </c>
      <c r="Q1104">
        <v>-4.0101762187593003E-2</v>
      </c>
    </row>
    <row r="1105" spans="1:17" hidden="1" x14ac:dyDescent="0.3">
      <c r="A1105" t="s">
        <v>2369</v>
      </c>
      <c r="B1105" t="s">
        <v>2370</v>
      </c>
      <c r="C1105" t="s">
        <v>3160</v>
      </c>
      <c r="D1105" t="s">
        <v>151</v>
      </c>
      <c r="E1105">
        <v>2252.7991121999999</v>
      </c>
      <c r="F1105">
        <v>1350</v>
      </c>
      <c r="G1105">
        <v>387.93767070909598</v>
      </c>
      <c r="H1105">
        <v>-4.6535710241250001</v>
      </c>
      <c r="I1105">
        <v>119.044231829621</v>
      </c>
      <c r="J1105">
        <v>-3.0334722282207101</v>
      </c>
      <c r="K1105">
        <v>1313.90181914957</v>
      </c>
      <c r="M1105">
        <v>30.7183424778759</v>
      </c>
      <c r="N1105">
        <v>0.75983717774762505</v>
      </c>
      <c r="O1105">
        <v>16.2222222222222</v>
      </c>
      <c r="P1105">
        <v>483.53144586124898</v>
      </c>
    </row>
    <row r="1106" spans="1:17" hidden="1" x14ac:dyDescent="0.3">
      <c r="A1106" t="s">
        <v>2371</v>
      </c>
      <c r="B1106" t="s">
        <v>2372</v>
      </c>
      <c r="C1106" t="s">
        <v>3160</v>
      </c>
      <c r="D1106" t="s">
        <v>190</v>
      </c>
      <c r="E1106">
        <v>2249.5216805599998</v>
      </c>
      <c r="F1106">
        <v>706.85</v>
      </c>
      <c r="G1106">
        <v>-18.785082304457301</v>
      </c>
      <c r="H1106">
        <v>6.3986133096804201</v>
      </c>
      <c r="I1106">
        <v>44.679163595452998</v>
      </c>
      <c r="J1106">
        <v>11.687442609434701</v>
      </c>
      <c r="K1106">
        <v>651.24221376216894</v>
      </c>
      <c r="L1106">
        <v>573.41497211435296</v>
      </c>
      <c r="M1106">
        <v>76.9115133810391</v>
      </c>
      <c r="N1106">
        <v>0.67808651618597704</v>
      </c>
      <c r="O1106">
        <v>12.0676239654806</v>
      </c>
      <c r="P1106">
        <v>75.8333333333333</v>
      </c>
      <c r="Q1106">
        <v>2.3791518512158001E-2</v>
      </c>
    </row>
    <row r="1107" spans="1:17" hidden="1" x14ac:dyDescent="0.3">
      <c r="A1107" t="s">
        <v>2373</v>
      </c>
      <c r="B1107" t="s">
        <v>2374</v>
      </c>
      <c r="C1107" t="s">
        <v>3160</v>
      </c>
      <c r="D1107" t="s">
        <v>760</v>
      </c>
      <c r="E1107">
        <v>2248.4933047149998</v>
      </c>
      <c r="F1107">
        <v>20.84</v>
      </c>
      <c r="G1107">
        <v>-36.6750659518326</v>
      </c>
      <c r="H1107">
        <v>-10.6844058609299</v>
      </c>
      <c r="I1107">
        <v>12.170895791624201</v>
      </c>
      <c r="J1107">
        <v>-7.1900252447085702</v>
      </c>
      <c r="K1107">
        <v>19.908744724899801</v>
      </c>
      <c r="L1107">
        <v>18.632347424893499</v>
      </c>
      <c r="M1107">
        <v>34.5160131891014</v>
      </c>
      <c r="N1107">
        <v>0.38713374224691999</v>
      </c>
      <c r="O1107">
        <v>31.957773512475999</v>
      </c>
      <c r="P1107">
        <v>47.696669029057396</v>
      </c>
      <c r="Q1107">
        <v>7.4258616237275005E-2</v>
      </c>
    </row>
    <row r="1108" spans="1:17" hidden="1" x14ac:dyDescent="0.3">
      <c r="A1108" t="s">
        <v>2375</v>
      </c>
      <c r="B1108" t="s">
        <v>2376</v>
      </c>
      <c r="C1108" t="s">
        <v>3160</v>
      </c>
      <c r="D1108" t="s">
        <v>552</v>
      </c>
      <c r="E1108">
        <v>2248.0872118950001</v>
      </c>
      <c r="F1108">
        <v>656</v>
      </c>
      <c r="G1108">
        <v>4.1343035143820197</v>
      </c>
      <c r="H1108">
        <v>-6.5290216502971603</v>
      </c>
      <c r="I1108">
        <v>16.7269091908253</v>
      </c>
      <c r="J1108">
        <v>-1.92655180672925</v>
      </c>
      <c r="K1108">
        <v>684.53198113757503</v>
      </c>
      <c r="L1108">
        <v>629.04185000496102</v>
      </c>
      <c r="M1108">
        <v>44.2983414144107</v>
      </c>
      <c r="N1108">
        <v>0.28271745172037499</v>
      </c>
      <c r="O1108">
        <v>42.987804878048699</v>
      </c>
      <c r="P1108">
        <v>70.389610389610297</v>
      </c>
      <c r="Q1108">
        <v>0.15831269836055301</v>
      </c>
    </row>
    <row r="1109" spans="1:17" hidden="1" x14ac:dyDescent="0.3">
      <c r="A1109" t="s">
        <v>2377</v>
      </c>
      <c r="B1109" t="s">
        <v>2378</v>
      </c>
      <c r="C1109" t="s">
        <v>3160</v>
      </c>
      <c r="D1109" t="s">
        <v>448</v>
      </c>
      <c r="E1109">
        <v>2244.673468</v>
      </c>
      <c r="F1109">
        <v>1984.35</v>
      </c>
      <c r="G1109">
        <v>-13.5079196108502</v>
      </c>
      <c r="H1109">
        <v>0.16228394107292199</v>
      </c>
      <c r="I1109">
        <v>-9.6830628136033994</v>
      </c>
      <c r="J1109">
        <v>0.12756281830298699</v>
      </c>
      <c r="K1109">
        <v>1965.51225344877</v>
      </c>
      <c r="L1109">
        <v>1864.22158035299</v>
      </c>
      <c r="M1109">
        <v>46.373573233399298</v>
      </c>
      <c r="N1109">
        <v>0.52533184495321295</v>
      </c>
      <c r="O1109">
        <v>22.2894146697911</v>
      </c>
      <c r="P1109">
        <v>30.9801980198019</v>
      </c>
    </row>
    <row r="1110" spans="1:17" hidden="1" x14ac:dyDescent="0.3">
      <c r="A1110" t="s">
        <v>2379</v>
      </c>
      <c r="B1110" t="s">
        <v>2380</v>
      </c>
      <c r="C1110" t="s">
        <v>3160</v>
      </c>
      <c r="D1110" t="s">
        <v>1239</v>
      </c>
      <c r="E1110">
        <v>2242.8437815799998</v>
      </c>
      <c r="F1110">
        <v>784.4</v>
      </c>
      <c r="G1110">
        <v>-11.0459709615946</v>
      </c>
      <c r="H1110">
        <v>-7.1602595429438702</v>
      </c>
      <c r="I1110">
        <v>-30.037260225425999</v>
      </c>
      <c r="J1110">
        <v>-2.6392533498942599</v>
      </c>
      <c r="K1110">
        <v>819.68981235862998</v>
      </c>
      <c r="L1110">
        <v>833.08735162772496</v>
      </c>
      <c r="M1110">
        <v>44.1583703908708</v>
      </c>
      <c r="N1110">
        <v>0.75350522866527103</v>
      </c>
      <c r="O1110">
        <v>46.729984701682802</v>
      </c>
      <c r="P1110">
        <v>32.265407638478997</v>
      </c>
      <c r="Q1110">
        <v>3.9474840791049997E-3</v>
      </c>
    </row>
    <row r="1111" spans="1:17" hidden="1" x14ac:dyDescent="0.3">
      <c r="A1111" t="s">
        <v>2381</v>
      </c>
      <c r="B1111" t="s">
        <v>2382</v>
      </c>
      <c r="C1111" t="s">
        <v>3160</v>
      </c>
      <c r="D1111" t="s">
        <v>455</v>
      </c>
      <c r="E1111">
        <v>2236.628901</v>
      </c>
      <c r="F1111">
        <v>895.4</v>
      </c>
      <c r="G1111">
        <v>23.196841600835501</v>
      </c>
      <c r="H1111">
        <v>-4.5645463390086096</v>
      </c>
      <c r="I1111">
        <v>42.160816400155099</v>
      </c>
      <c r="J1111">
        <v>9.3390379948727203E-2</v>
      </c>
      <c r="K1111">
        <v>902.84481658879895</v>
      </c>
      <c r="L1111">
        <v>751.20838536172903</v>
      </c>
      <c r="M1111">
        <v>41.625042279898103</v>
      </c>
      <c r="N1111">
        <v>0.18555979606921499</v>
      </c>
      <c r="O1111">
        <v>26.546794728612898</v>
      </c>
      <c r="P1111">
        <v>73.6112457586039</v>
      </c>
      <c r="Q1111">
        <v>0.112758818445282</v>
      </c>
    </row>
    <row r="1112" spans="1:17" hidden="1" x14ac:dyDescent="0.3">
      <c r="A1112" t="s">
        <v>2383</v>
      </c>
      <c r="B1112" t="s">
        <v>2384</v>
      </c>
      <c r="C1112" t="s">
        <v>3160</v>
      </c>
      <c r="D1112" t="s">
        <v>455</v>
      </c>
      <c r="E1112">
        <v>2231.8567763999999</v>
      </c>
      <c r="F1112">
        <v>279.7</v>
      </c>
      <c r="G1112">
        <v>-19.815954450736701</v>
      </c>
      <c r="H1112">
        <v>-8.2152861060046192</v>
      </c>
      <c r="I1112">
        <v>-5.8910719774084201</v>
      </c>
      <c r="J1112">
        <v>-2.7660183135862502</v>
      </c>
      <c r="K1112">
        <v>297.24653650090102</v>
      </c>
      <c r="L1112">
        <v>285.47885537538798</v>
      </c>
      <c r="M1112">
        <v>38.577310493725697</v>
      </c>
      <c r="N1112">
        <v>0.23350154003835899</v>
      </c>
      <c r="O1112">
        <v>29.424383267786901</v>
      </c>
      <c r="P1112">
        <v>23.297333039453299</v>
      </c>
      <c r="Q1112">
        <v>-7.2582274849302006E-2</v>
      </c>
    </row>
    <row r="1113" spans="1:17" hidden="1" x14ac:dyDescent="0.3">
      <c r="A1113" t="s">
        <v>2385</v>
      </c>
      <c r="B1113" t="s">
        <v>2386</v>
      </c>
      <c r="C1113" t="s">
        <v>3160</v>
      </c>
      <c r="D1113" t="s">
        <v>117</v>
      </c>
      <c r="E1113">
        <v>2225.0871746369999</v>
      </c>
      <c r="F1113">
        <v>152.59</v>
      </c>
      <c r="G1113">
        <v>-40.236305427633198</v>
      </c>
      <c r="H1113">
        <v>-3.0410877833134702</v>
      </c>
      <c r="I1113">
        <v>-21.486023496479401</v>
      </c>
      <c r="J1113">
        <v>-2.2792689055242499</v>
      </c>
      <c r="K1113">
        <v>160.10205028849899</v>
      </c>
      <c r="L1113">
        <v>162.63138027793499</v>
      </c>
      <c r="M1113">
        <v>30.405540592649501</v>
      </c>
      <c r="N1113">
        <v>0.28600216439499698</v>
      </c>
      <c r="O1113">
        <v>39.458680123205902</v>
      </c>
      <c r="P1113">
        <v>13.0296296296296</v>
      </c>
      <c r="Q1113">
        <v>7.8805732268570003E-3</v>
      </c>
    </row>
    <row r="1114" spans="1:17" hidden="1" x14ac:dyDescent="0.3">
      <c r="A1114" t="s">
        <v>2387</v>
      </c>
      <c r="B1114" t="s">
        <v>2388</v>
      </c>
      <c r="C1114" t="s">
        <v>3160</v>
      </c>
      <c r="D1114" t="s">
        <v>51</v>
      </c>
      <c r="E1114">
        <v>2224.7908815599999</v>
      </c>
      <c r="F1114">
        <v>769.7</v>
      </c>
      <c r="G1114">
        <v>1.2230179962672501</v>
      </c>
      <c r="H1114">
        <v>1.28970082614621</v>
      </c>
      <c r="I1114">
        <v>6.6358207725579401</v>
      </c>
      <c r="J1114">
        <v>1.37202958209135</v>
      </c>
      <c r="K1114">
        <v>774.53358053245404</v>
      </c>
      <c r="L1114">
        <v>725.21575637008596</v>
      </c>
      <c r="M1114">
        <v>48.716257947570803</v>
      </c>
      <c r="N1114">
        <v>0.29751830169280802</v>
      </c>
      <c r="O1114">
        <v>12.069637521112099</v>
      </c>
      <c r="P1114">
        <v>36.495832594431597</v>
      </c>
      <c r="Q1114">
        <v>-6.5719582406783994E-2</v>
      </c>
    </row>
    <row r="1115" spans="1:17" hidden="1" x14ac:dyDescent="0.3">
      <c r="A1115" t="s">
        <v>2389</v>
      </c>
      <c r="B1115" t="s">
        <v>2390</v>
      </c>
      <c r="C1115" t="s">
        <v>3160</v>
      </c>
      <c r="D1115" t="s">
        <v>258</v>
      </c>
      <c r="E1115">
        <v>2211.5523808799999</v>
      </c>
      <c r="F1115">
        <v>612.29999999999995</v>
      </c>
      <c r="G1115">
        <v>-5.1365222463195499</v>
      </c>
      <c r="H1115">
        <v>0.25470223475061698</v>
      </c>
      <c r="I1115">
        <v>-17.270045188439699</v>
      </c>
      <c r="J1115">
        <v>1.6787487423521401</v>
      </c>
      <c r="K1115">
        <v>611.96309176779096</v>
      </c>
      <c r="L1115">
        <v>609.98982427489898</v>
      </c>
      <c r="M1115">
        <v>54.060352153377899</v>
      </c>
      <c r="N1115">
        <v>1.01276815762507</v>
      </c>
      <c r="O1115">
        <v>52.702923403560298</v>
      </c>
      <c r="P1115">
        <v>40.871965949614598</v>
      </c>
      <c r="Q1115">
        <v>7.3632653218895006E-2</v>
      </c>
    </row>
    <row r="1116" spans="1:17" hidden="1" x14ac:dyDescent="0.3">
      <c r="A1116" t="s">
        <v>2391</v>
      </c>
      <c r="B1116" t="s">
        <v>2392</v>
      </c>
      <c r="C1116" t="s">
        <v>3160</v>
      </c>
      <c r="D1116" t="s">
        <v>48</v>
      </c>
      <c r="E1116">
        <v>2204.2497818249999</v>
      </c>
      <c r="F1116">
        <v>520.29999999999995</v>
      </c>
      <c r="G1116">
        <v>-29.132049555690699</v>
      </c>
      <c r="H1116">
        <v>-3.1673356252544602</v>
      </c>
      <c r="I1116">
        <v>-29.719621486216901</v>
      </c>
      <c r="J1116">
        <v>-1.74226134938096</v>
      </c>
      <c r="K1116">
        <v>555.527627489</v>
      </c>
      <c r="L1116">
        <v>566.62664568121795</v>
      </c>
      <c r="M1116">
        <v>34.311011195818601</v>
      </c>
      <c r="N1116">
        <v>0.45775392681355898</v>
      </c>
      <c r="O1116">
        <v>63.367288103017501</v>
      </c>
      <c r="P1116">
        <v>20.2866720610333</v>
      </c>
      <c r="Q1116">
        <v>0.163774561909104</v>
      </c>
    </row>
    <row r="1117" spans="1:17" hidden="1" x14ac:dyDescent="0.3">
      <c r="A1117" t="s">
        <v>2393</v>
      </c>
      <c r="B1117" t="s">
        <v>2394</v>
      </c>
      <c r="C1117" t="s">
        <v>3160</v>
      </c>
      <c r="D1117" t="s">
        <v>1025</v>
      </c>
      <c r="E1117">
        <v>2202.4319679999999</v>
      </c>
      <c r="F1117">
        <v>969.65</v>
      </c>
      <c r="G1117">
        <v>-5.04206524885333E-2</v>
      </c>
      <c r="H1117">
        <v>-13.9884686170475</v>
      </c>
      <c r="I1117">
        <v>16.042925383262499</v>
      </c>
      <c r="J1117">
        <v>-3.8046004993489801</v>
      </c>
      <c r="K1117">
        <v>1026.5417172707</v>
      </c>
      <c r="L1117">
        <v>892.70226317504103</v>
      </c>
      <c r="M1117">
        <v>30.3823505668312</v>
      </c>
      <c r="N1117">
        <v>0.35335687440158903</v>
      </c>
      <c r="O1117">
        <v>37.678543804465498</v>
      </c>
      <c r="P1117">
        <v>50.9065442378025</v>
      </c>
      <c r="Q1117">
        <v>2.0735310709197E-2</v>
      </c>
    </row>
    <row r="1118" spans="1:17" hidden="1" x14ac:dyDescent="0.3">
      <c r="A1118" t="s">
        <v>2395</v>
      </c>
      <c r="B1118" t="s">
        <v>2396</v>
      </c>
      <c r="C1118" t="s">
        <v>3160</v>
      </c>
      <c r="D1118" t="s">
        <v>229</v>
      </c>
      <c r="E1118">
        <v>2199.4087504599902</v>
      </c>
      <c r="F1118">
        <v>282.75</v>
      </c>
      <c r="G1118">
        <v>-45.861280126574698</v>
      </c>
      <c r="H1118">
        <v>-5.0823407156348201</v>
      </c>
      <c r="I1118">
        <v>-15.6788331319301</v>
      </c>
      <c r="J1118">
        <v>-6.5473140662106494E-2</v>
      </c>
      <c r="K1118">
        <v>291.56596211189401</v>
      </c>
      <c r="L1118">
        <v>308.63638232066398</v>
      </c>
      <c r="M1118">
        <v>44.772494032222099</v>
      </c>
      <c r="N1118">
        <v>0.373636443970428</v>
      </c>
      <c r="O1118">
        <v>32.625994694960198</v>
      </c>
      <c r="P1118">
        <v>15.1965777144021</v>
      </c>
    </row>
    <row r="1119" spans="1:17" hidden="1" x14ac:dyDescent="0.3">
      <c r="A1119" t="s">
        <v>2397</v>
      </c>
      <c r="B1119" t="s">
        <v>2398</v>
      </c>
      <c r="C1119" t="s">
        <v>3160</v>
      </c>
      <c r="D1119" t="s">
        <v>181</v>
      </c>
      <c r="E1119">
        <v>2198.2606980619998</v>
      </c>
      <c r="F1119">
        <v>198.13</v>
      </c>
      <c r="G1119">
        <v>39.035929712197202</v>
      </c>
      <c r="H1119">
        <v>-3.9665084475222101</v>
      </c>
      <c r="I1119">
        <v>26.141966581515199</v>
      </c>
      <c r="J1119">
        <v>-4.5396532425984502</v>
      </c>
      <c r="K1119">
        <v>188.32852575346999</v>
      </c>
      <c r="L1119">
        <v>159.14841565333501</v>
      </c>
      <c r="M1119">
        <v>45.434982542781498</v>
      </c>
      <c r="N1119">
        <v>0.68539524182260503</v>
      </c>
      <c r="O1119">
        <v>9.7410790894867105</v>
      </c>
      <c r="P1119">
        <v>82.861098292570304</v>
      </c>
      <c r="Q1119">
        <v>5.8567731853826001E-2</v>
      </c>
    </row>
    <row r="1120" spans="1:17" hidden="1" x14ac:dyDescent="0.3">
      <c r="A1120" t="s">
        <v>2399</v>
      </c>
      <c r="B1120" t="s">
        <v>2400</v>
      </c>
      <c r="C1120" t="s">
        <v>3160</v>
      </c>
      <c r="D1120" t="s">
        <v>725</v>
      </c>
      <c r="E1120">
        <v>2188.1083061250001</v>
      </c>
      <c r="F1120">
        <v>412.65</v>
      </c>
      <c r="G1120">
        <v>-43.982774115539598</v>
      </c>
      <c r="H1120">
        <v>-11.919583567557099</v>
      </c>
      <c r="I1120">
        <v>-21.161622216536301</v>
      </c>
      <c r="J1120">
        <v>-5.9756810527824697</v>
      </c>
      <c r="K1120">
        <v>449.08404075329702</v>
      </c>
      <c r="L1120">
        <v>472.66209892580798</v>
      </c>
      <c r="M1120">
        <v>27.632758082780501</v>
      </c>
      <c r="N1120">
        <v>0.61992318085646203</v>
      </c>
      <c r="O1120">
        <v>39.197867442142197</v>
      </c>
      <c r="P1120">
        <v>6.0524286815728496</v>
      </c>
      <c r="Q1120">
        <v>-0.112078476615715</v>
      </c>
    </row>
    <row r="1121" spans="1:17" hidden="1" x14ac:dyDescent="0.3">
      <c r="A1121" t="s">
        <v>2401</v>
      </c>
      <c r="B1121" t="s">
        <v>2402</v>
      </c>
      <c r="C1121" t="s">
        <v>3160</v>
      </c>
      <c r="D1121" t="s">
        <v>745</v>
      </c>
      <c r="E1121">
        <v>2180.653534008</v>
      </c>
      <c r="F1121">
        <v>276.61</v>
      </c>
      <c r="G1121">
        <v>1.69435794169016</v>
      </c>
      <c r="H1121">
        <v>-0.24621172824207699</v>
      </c>
      <c r="I1121">
        <v>1.13760057199464</v>
      </c>
      <c r="J1121">
        <v>-9.0272012260354695E-2</v>
      </c>
      <c r="K1121">
        <v>277.77514894172401</v>
      </c>
      <c r="L1121">
        <v>258.73817610127099</v>
      </c>
      <c r="M1121">
        <v>58.290846172297002</v>
      </c>
      <c r="N1121">
        <v>1.2483421387012601</v>
      </c>
      <c r="O1121">
        <v>6.7568056107877501</v>
      </c>
      <c r="P1121">
        <v>33.499034749034699</v>
      </c>
      <c r="Q1121">
        <v>3.2968413234804997E-2</v>
      </c>
    </row>
    <row r="1122" spans="1:17" x14ac:dyDescent="0.3">
      <c r="A1122" t="s">
        <v>2403</v>
      </c>
      <c r="B1122" t="s">
        <v>2404</v>
      </c>
      <c r="C1122" t="s">
        <v>3145</v>
      </c>
      <c r="D1122" t="s">
        <v>54</v>
      </c>
      <c r="E1122">
        <v>2180.2030438799902</v>
      </c>
      <c r="F1122">
        <v>208.27</v>
      </c>
      <c r="G1122">
        <v>-92.361424777661796</v>
      </c>
      <c r="H1122">
        <v>-27.802783678676398</v>
      </c>
      <c r="I1122">
        <v>-69.299734599597699</v>
      </c>
      <c r="J1122">
        <v>-4.5750125156500596</v>
      </c>
      <c r="K1122">
        <v>286.22026258798797</v>
      </c>
      <c r="L1122">
        <v>407.25561003768001</v>
      </c>
      <c r="M1122">
        <v>11.526061699551001</v>
      </c>
      <c r="N1122">
        <v>0.49374285860514899</v>
      </c>
      <c r="O1122">
        <v>224.02650405723301</v>
      </c>
      <c r="P1122">
        <v>0.19724814779178401</v>
      </c>
    </row>
    <row r="1123" spans="1:17" hidden="1" x14ac:dyDescent="0.3">
      <c r="A1123" t="s">
        <v>2405</v>
      </c>
      <c r="B1123" t="s">
        <v>2406</v>
      </c>
      <c r="C1123" t="s">
        <v>3160</v>
      </c>
      <c r="D1123" t="s">
        <v>138</v>
      </c>
      <c r="E1123">
        <v>2179.993752675</v>
      </c>
      <c r="F1123">
        <v>760.15</v>
      </c>
      <c r="G1123">
        <v>8.2990204566833903</v>
      </c>
      <c r="H1123">
        <v>56.566433813964203</v>
      </c>
      <c r="I1123">
        <v>21.652794659759898</v>
      </c>
      <c r="J1123">
        <v>21.519998709203499</v>
      </c>
      <c r="O1123">
        <v>16.279681641781199</v>
      </c>
      <c r="P1123">
        <v>41.3706527803607</v>
      </c>
    </row>
    <row r="1124" spans="1:17" hidden="1" x14ac:dyDescent="0.3">
      <c r="A1124" t="s">
        <v>2407</v>
      </c>
      <c r="B1124" t="s">
        <v>2408</v>
      </c>
      <c r="C1124" t="s">
        <v>3160</v>
      </c>
      <c r="D1124" t="s">
        <v>448</v>
      </c>
      <c r="E1124">
        <v>2179.3028936000001</v>
      </c>
      <c r="F1124">
        <v>415</v>
      </c>
      <c r="G1124">
        <v>-46.378875063273199</v>
      </c>
      <c r="H1124">
        <v>-0.99296492179532703</v>
      </c>
      <c r="I1124">
        <v>-22.3532297317368</v>
      </c>
      <c r="J1124">
        <v>-0.255474021448587</v>
      </c>
      <c r="K1124">
        <v>431.33311291695497</v>
      </c>
      <c r="L1124">
        <v>448.43772215753199</v>
      </c>
      <c r="M1124">
        <v>39.706841020163502</v>
      </c>
      <c r="N1124">
        <v>0.45333596865861198</v>
      </c>
      <c r="O1124">
        <v>35.746987951807199</v>
      </c>
      <c r="P1124">
        <v>8.3550913838120007</v>
      </c>
      <c r="Q1124">
        <v>-3.6732778573000001E-3</v>
      </c>
    </row>
    <row r="1125" spans="1:17" hidden="1" x14ac:dyDescent="0.3">
      <c r="A1125" t="s">
        <v>2409</v>
      </c>
      <c r="B1125" t="s">
        <v>2410</v>
      </c>
      <c r="C1125" t="s">
        <v>3160</v>
      </c>
      <c r="D1125" t="s">
        <v>278</v>
      </c>
      <c r="E1125">
        <v>2178.4648988160002</v>
      </c>
      <c r="F1125">
        <v>209.92</v>
      </c>
      <c r="G1125">
        <v>-26.424205038917499</v>
      </c>
      <c r="H1125">
        <v>-6.3480058268555402</v>
      </c>
      <c r="I1125">
        <v>-13.070430835841</v>
      </c>
      <c r="J1125">
        <v>2.35344964806285</v>
      </c>
      <c r="M1125">
        <v>49.766284817305603</v>
      </c>
      <c r="O1125">
        <v>25.757431402439</v>
      </c>
      <c r="P1125">
        <v>12.1966862640299</v>
      </c>
    </row>
    <row r="1126" spans="1:17" hidden="1" x14ac:dyDescent="0.3">
      <c r="A1126" t="s">
        <v>2411</v>
      </c>
      <c r="B1126" t="s">
        <v>2412</v>
      </c>
      <c r="C1126" t="s">
        <v>3160</v>
      </c>
      <c r="D1126" t="s">
        <v>141</v>
      </c>
      <c r="E1126">
        <v>2169.57422984</v>
      </c>
      <c r="F1126">
        <v>20214.349999999999</v>
      </c>
      <c r="G1126">
        <v>608.719229150655</v>
      </c>
      <c r="H1126">
        <v>-5.8210267897864298</v>
      </c>
      <c r="I1126">
        <v>277.17259191637601</v>
      </c>
      <c r="J1126">
        <v>0.39540514941110599</v>
      </c>
      <c r="K1126">
        <v>18722.127726889299</v>
      </c>
      <c r="L1126">
        <v>10967.917835823</v>
      </c>
      <c r="M1126">
        <v>37.2517321436519</v>
      </c>
      <c r="N1126">
        <v>0.74516794239977602</v>
      </c>
      <c r="O1126">
        <v>37.402389886392598</v>
      </c>
      <c r="P1126">
        <v>665.31821451557903</v>
      </c>
      <c r="Q1126">
        <v>0.17729437835082601</v>
      </c>
    </row>
    <row r="1127" spans="1:17" hidden="1" x14ac:dyDescent="0.3">
      <c r="A1127" t="s">
        <v>2413</v>
      </c>
      <c r="B1127" t="s">
        <v>2414</v>
      </c>
      <c r="C1127" t="s">
        <v>3160</v>
      </c>
      <c r="D1127" t="s">
        <v>526</v>
      </c>
      <c r="E1127">
        <v>2154.4949905499998</v>
      </c>
      <c r="F1127">
        <v>343.45</v>
      </c>
      <c r="G1127">
        <v>80.4872469985104</v>
      </c>
      <c r="H1127">
        <v>-0.76864482638442799</v>
      </c>
      <c r="I1127">
        <v>136.87841160135901</v>
      </c>
      <c r="J1127">
        <v>13.909173182166599</v>
      </c>
      <c r="K1127">
        <v>270.72699109302499</v>
      </c>
      <c r="L1127">
        <v>193.78185400244999</v>
      </c>
      <c r="M1127">
        <v>74.346769909942296</v>
      </c>
      <c r="N1127">
        <v>0.247175345074817</v>
      </c>
      <c r="O1127">
        <v>6.9355073518707098</v>
      </c>
      <c r="P1127">
        <v>205.69648420115701</v>
      </c>
      <c r="Q1127">
        <v>4.5428167084624001E-2</v>
      </c>
    </row>
    <row r="1128" spans="1:17" hidden="1" x14ac:dyDescent="0.3">
      <c r="A1128" t="s">
        <v>2415</v>
      </c>
      <c r="B1128" t="s">
        <v>2416</v>
      </c>
      <c r="C1128" t="s">
        <v>3160</v>
      </c>
      <c r="D1128" t="s">
        <v>395</v>
      </c>
      <c r="E1128">
        <v>2145.6801011099901</v>
      </c>
      <c r="F1128">
        <v>1083</v>
      </c>
      <c r="G1128">
        <v>-44.143785350498803</v>
      </c>
      <c r="H1128">
        <v>-10.9934150335755</v>
      </c>
      <c r="I1128">
        <v>-27.147493581856001</v>
      </c>
      <c r="J1128">
        <v>-1.0043193275639799</v>
      </c>
      <c r="K1128">
        <v>1176.92021800562</v>
      </c>
      <c r="L1128">
        <v>1203.33909658941</v>
      </c>
      <c r="M1128">
        <v>29.765500631793699</v>
      </c>
      <c r="N1128">
        <v>0.67343473395722797</v>
      </c>
      <c r="O1128">
        <v>36.140350877192901</v>
      </c>
      <c r="P1128">
        <v>31.264771832010101</v>
      </c>
      <c r="Q1128">
        <v>-3.5443832422719999E-2</v>
      </c>
    </row>
    <row r="1129" spans="1:17" hidden="1" x14ac:dyDescent="0.3">
      <c r="A1129" t="s">
        <v>2417</v>
      </c>
      <c r="B1129" t="s">
        <v>2418</v>
      </c>
      <c r="C1129" t="s">
        <v>3160</v>
      </c>
      <c r="D1129" t="s">
        <v>237</v>
      </c>
      <c r="E1129">
        <v>2137.693675816</v>
      </c>
      <c r="F1129">
        <v>43.48</v>
      </c>
      <c r="G1129">
        <v>-3.8691703371808601</v>
      </c>
      <c r="H1129">
        <v>-4.5183496948738204</v>
      </c>
      <c r="I1129">
        <v>-14.1311497737228</v>
      </c>
      <c r="J1129">
        <v>-0.12713823250759701</v>
      </c>
      <c r="K1129">
        <v>47.487656065290203</v>
      </c>
      <c r="L1129">
        <v>44.661078976044301</v>
      </c>
      <c r="M1129">
        <v>39.948330398828404</v>
      </c>
      <c r="N1129">
        <v>0.439701665435071</v>
      </c>
      <c r="O1129">
        <v>58.417663293468202</v>
      </c>
      <c r="P1129">
        <v>49.006168608636003</v>
      </c>
      <c r="Q1129">
        <v>5.9519150676919999E-2</v>
      </c>
    </row>
    <row r="1130" spans="1:17" hidden="1" x14ac:dyDescent="0.3">
      <c r="A1130" t="s">
        <v>2419</v>
      </c>
      <c r="B1130" t="s">
        <v>2420</v>
      </c>
      <c r="C1130" t="s">
        <v>3160</v>
      </c>
      <c r="D1130" t="s">
        <v>458</v>
      </c>
      <c r="E1130">
        <v>2130.8508038250002</v>
      </c>
      <c r="F1130">
        <v>13.74</v>
      </c>
      <c r="G1130">
        <v>-14.184778270495</v>
      </c>
      <c r="H1130">
        <v>-11.6021405192188</v>
      </c>
      <c r="I1130">
        <v>-0.83100406741846999</v>
      </c>
      <c r="J1130">
        <v>-4.2178177102017997</v>
      </c>
      <c r="K1130">
        <v>13.561302889997499</v>
      </c>
      <c r="L1130">
        <v>12.663875995930599</v>
      </c>
      <c r="M1130">
        <v>35.327060884015602</v>
      </c>
      <c r="N1130">
        <v>0.296334262352133</v>
      </c>
      <c r="O1130">
        <v>27.7292576419214</v>
      </c>
      <c r="P1130">
        <v>38.787878787878697</v>
      </c>
      <c r="Q1130">
        <v>0.11644789780435</v>
      </c>
    </row>
    <row r="1131" spans="1:17" hidden="1" x14ac:dyDescent="0.3">
      <c r="A1131" t="s">
        <v>2421</v>
      </c>
      <c r="B1131" t="s">
        <v>2422</v>
      </c>
      <c r="C1131" t="s">
        <v>3160</v>
      </c>
      <c r="D1131" t="s">
        <v>412</v>
      </c>
      <c r="E1131">
        <v>2120.3679419999999</v>
      </c>
      <c r="F1131">
        <v>938.15</v>
      </c>
      <c r="G1131">
        <v>173.95605373452199</v>
      </c>
      <c r="H1131">
        <v>5.2592188675269904</v>
      </c>
      <c r="I1131">
        <v>11.6354217589731</v>
      </c>
      <c r="J1131">
        <v>9.64008989608147</v>
      </c>
      <c r="K1131">
        <v>880.34168140032796</v>
      </c>
      <c r="L1131">
        <v>737.95725239287299</v>
      </c>
      <c r="M1131">
        <v>67.100966961846495</v>
      </c>
      <c r="N1131">
        <v>0.66118213350539301</v>
      </c>
      <c r="O1131">
        <v>10.323509033736601</v>
      </c>
      <c r="P1131">
        <v>212.71666666666599</v>
      </c>
      <c r="Q1131">
        <v>0.16901074035293701</v>
      </c>
    </row>
    <row r="1132" spans="1:17" hidden="1" x14ac:dyDescent="0.3">
      <c r="A1132" t="s">
        <v>2423</v>
      </c>
      <c r="B1132" t="s">
        <v>2424</v>
      </c>
      <c r="C1132" t="s">
        <v>3160</v>
      </c>
      <c r="D1132" t="s">
        <v>54</v>
      </c>
      <c r="E1132">
        <v>2120.0190662250002</v>
      </c>
      <c r="F1132">
        <v>182.48</v>
      </c>
      <c r="G1132">
        <v>-47.301043360026597</v>
      </c>
      <c r="H1132">
        <v>-6.1514388279629504</v>
      </c>
      <c r="I1132">
        <v>-36.305889461794699</v>
      </c>
      <c r="J1132">
        <v>5.1740980582454599</v>
      </c>
      <c r="K1132">
        <v>201.036235137136</v>
      </c>
      <c r="L1132">
        <v>216.53471383796699</v>
      </c>
      <c r="M1132">
        <v>55.684189630090998</v>
      </c>
      <c r="N1132">
        <v>0.69661527057574901</v>
      </c>
      <c r="O1132">
        <v>55.386891714160399</v>
      </c>
      <c r="P1132">
        <v>3.6229415105053899</v>
      </c>
      <c r="Q1132">
        <v>9.8224950537838002E-2</v>
      </c>
    </row>
    <row r="1133" spans="1:17" hidden="1" x14ac:dyDescent="0.3">
      <c r="A1133" t="s">
        <v>2425</v>
      </c>
      <c r="B1133" t="s">
        <v>2426</v>
      </c>
      <c r="C1133" t="s">
        <v>3160</v>
      </c>
      <c r="D1133" t="s">
        <v>190</v>
      </c>
      <c r="E1133">
        <v>2117.6981139999998</v>
      </c>
      <c r="F1133">
        <v>1313.75</v>
      </c>
      <c r="G1133">
        <v>25.979627592725599</v>
      </c>
      <c r="H1133">
        <v>-9.6490175204568995</v>
      </c>
      <c r="I1133">
        <v>34.593215881753103</v>
      </c>
      <c r="J1133">
        <v>-1.2644222461654799</v>
      </c>
      <c r="K1133">
        <v>1341.2698225613999</v>
      </c>
      <c r="L1133">
        <v>1159.9696447067199</v>
      </c>
      <c r="M1133">
        <v>41.370396341980403</v>
      </c>
      <c r="N1133">
        <v>0.43766104891124402</v>
      </c>
      <c r="O1133">
        <v>17.366317792578499</v>
      </c>
      <c r="P1133">
        <v>69.395912578170297</v>
      </c>
      <c r="Q1133">
        <v>5.3114998056121999E-2</v>
      </c>
    </row>
    <row r="1134" spans="1:17" hidden="1" x14ac:dyDescent="0.3">
      <c r="A1134" t="s">
        <v>2427</v>
      </c>
      <c r="B1134" t="s">
        <v>2428</v>
      </c>
      <c r="C1134" t="s">
        <v>3160</v>
      </c>
      <c r="D1134" t="s">
        <v>195</v>
      </c>
      <c r="E1134">
        <v>2117.5891471800001</v>
      </c>
      <c r="F1134">
        <v>77.099999999999994</v>
      </c>
      <c r="G1134">
        <v>194.80159716065199</v>
      </c>
      <c r="H1134">
        <v>-6.6589576249554403</v>
      </c>
      <c r="I1134">
        <v>-47.321356255993997</v>
      </c>
      <c r="J1134">
        <v>-0.67385697386861998</v>
      </c>
      <c r="K1134">
        <v>84.507041398549404</v>
      </c>
      <c r="L1134">
        <v>83.178769143032497</v>
      </c>
      <c r="M1134">
        <v>23.471045502573599</v>
      </c>
      <c r="N1134">
        <v>0.37230541326322802</v>
      </c>
      <c r="O1134">
        <v>81.582360570687399</v>
      </c>
      <c r="P1134">
        <v>230.794808538024</v>
      </c>
      <c r="Q1134">
        <v>0.18268492713069301</v>
      </c>
    </row>
    <row r="1135" spans="1:17" hidden="1" x14ac:dyDescent="0.3">
      <c r="A1135" t="s">
        <v>2429</v>
      </c>
      <c r="B1135" t="s">
        <v>2430</v>
      </c>
      <c r="C1135" t="s">
        <v>3160</v>
      </c>
      <c r="D1135" t="s">
        <v>529</v>
      </c>
      <c r="E1135">
        <v>2113.859003562</v>
      </c>
      <c r="F1135">
        <v>117.92</v>
      </c>
      <c r="G1135">
        <v>8.8038188875658996</v>
      </c>
      <c r="H1135">
        <v>-5.58166746680347</v>
      </c>
      <c r="I1135">
        <v>-3.70789309921284</v>
      </c>
      <c r="J1135">
        <v>-1.3565282783214101</v>
      </c>
      <c r="K1135">
        <v>122.083231005515</v>
      </c>
      <c r="L1135">
        <v>113.372594552322</v>
      </c>
      <c r="M1135">
        <v>35.693950154322302</v>
      </c>
      <c r="N1135">
        <v>0.49844432124997901</v>
      </c>
      <c r="O1135">
        <v>26.356852103120701</v>
      </c>
      <c r="P1135">
        <v>48.140703517587902</v>
      </c>
      <c r="Q1135">
        <v>5.8800531366523003E-2</v>
      </c>
    </row>
    <row r="1136" spans="1:17" hidden="1" x14ac:dyDescent="0.3">
      <c r="A1136" t="s">
        <v>2431</v>
      </c>
      <c r="B1136" t="s">
        <v>2432</v>
      </c>
      <c r="C1136" t="s">
        <v>3160</v>
      </c>
      <c r="D1136" t="s">
        <v>320</v>
      </c>
      <c r="E1136">
        <v>2111.4309293699998</v>
      </c>
      <c r="F1136">
        <v>810.4</v>
      </c>
      <c r="G1136">
        <v>48.816767835897302</v>
      </c>
      <c r="H1136">
        <v>-9.3233451309372199</v>
      </c>
      <c r="I1136">
        <v>12.893109267235699</v>
      </c>
      <c r="J1136">
        <v>-7.6635021910619399</v>
      </c>
      <c r="K1136">
        <v>901.82022982475303</v>
      </c>
      <c r="L1136">
        <v>779.27724737470805</v>
      </c>
      <c r="M1136">
        <v>33.657281358557199</v>
      </c>
      <c r="N1136">
        <v>0.47419380219632001</v>
      </c>
      <c r="O1136">
        <v>49.925962487660399</v>
      </c>
      <c r="P1136">
        <v>84.559325893873805</v>
      </c>
      <c r="Q1136">
        <v>0.104468768184607</v>
      </c>
    </row>
    <row r="1137" spans="1:17" hidden="1" x14ac:dyDescent="0.3">
      <c r="A1137" t="s">
        <v>2433</v>
      </c>
      <c r="B1137" t="s">
        <v>2434</v>
      </c>
      <c r="C1137" t="s">
        <v>3160</v>
      </c>
      <c r="D1137" t="s">
        <v>51</v>
      </c>
      <c r="E1137">
        <v>2110.1869261536599</v>
      </c>
      <c r="F1137">
        <v>20.66</v>
      </c>
      <c r="G1137">
        <v>107.09828410699799</v>
      </c>
      <c r="H1137">
        <v>-12.3126770030318</v>
      </c>
      <c r="I1137">
        <v>50.325888729225802</v>
      </c>
      <c r="J1137">
        <v>-6.6949323896808703</v>
      </c>
      <c r="K1137">
        <v>20.4714303201295</v>
      </c>
      <c r="L1137">
        <v>16.043663154999301</v>
      </c>
      <c r="M1137">
        <v>50.867776541346799</v>
      </c>
      <c r="N1137">
        <v>0.37980364957500001</v>
      </c>
      <c r="O1137">
        <v>35.043562439496597</v>
      </c>
      <c r="P1137">
        <v>184.96551724137899</v>
      </c>
    </row>
    <row r="1138" spans="1:17" hidden="1" x14ac:dyDescent="0.3">
      <c r="A1138" t="s">
        <v>2435</v>
      </c>
      <c r="B1138" t="s">
        <v>2436</v>
      </c>
      <c r="C1138" t="s">
        <v>3160</v>
      </c>
      <c r="D1138" t="s">
        <v>455</v>
      </c>
      <c r="E1138">
        <v>2107.2604178000001</v>
      </c>
      <c r="F1138">
        <v>247.36</v>
      </c>
      <c r="G1138">
        <v>-16.765799302484599</v>
      </c>
      <c r="H1138">
        <v>3.5737252102550601</v>
      </c>
      <c r="I1138">
        <v>3.24633213021847</v>
      </c>
      <c r="J1138">
        <v>4.3383384631775996</v>
      </c>
      <c r="K1138">
        <v>247.41940739892399</v>
      </c>
      <c r="L1138">
        <v>239.884429238894</v>
      </c>
      <c r="M1138">
        <v>62.189144829042903</v>
      </c>
      <c r="N1138">
        <v>0.75777298669885496</v>
      </c>
      <c r="O1138">
        <v>25.121280724450099</v>
      </c>
      <c r="P1138">
        <v>37.003600110772602</v>
      </c>
      <c r="Q1138">
        <v>7.8148164985938004E-2</v>
      </c>
    </row>
    <row r="1139" spans="1:17" hidden="1" x14ac:dyDescent="0.3">
      <c r="A1139" t="s">
        <v>2437</v>
      </c>
      <c r="B1139" t="s">
        <v>2438</v>
      </c>
      <c r="C1139" t="s">
        <v>3160</v>
      </c>
      <c r="D1139" t="s">
        <v>609</v>
      </c>
      <c r="E1139">
        <v>2106.8611789199999</v>
      </c>
      <c r="F1139">
        <v>415.9</v>
      </c>
      <c r="G1139">
        <v>-3.2642909870939398</v>
      </c>
      <c r="H1139">
        <v>1.92133745236048</v>
      </c>
      <c r="I1139">
        <v>-13.7696481162344</v>
      </c>
      <c r="J1139">
        <v>1.68485544563062</v>
      </c>
      <c r="K1139">
        <v>427.624659037095</v>
      </c>
      <c r="L1139">
        <v>410.42924991692701</v>
      </c>
      <c r="M1139">
        <v>40.998627142973902</v>
      </c>
      <c r="N1139">
        <v>0.39336735351407798</v>
      </c>
      <c r="O1139">
        <v>51.466698725655199</v>
      </c>
      <c r="P1139">
        <v>51.926940639269297</v>
      </c>
      <c r="Q1139">
        <v>6.0906268606098997E-2</v>
      </c>
    </row>
    <row r="1140" spans="1:17" hidden="1" x14ac:dyDescent="0.3">
      <c r="A1140" t="s">
        <v>2439</v>
      </c>
      <c r="B1140" t="s">
        <v>2440</v>
      </c>
      <c r="C1140" t="s">
        <v>3160</v>
      </c>
      <c r="D1140" t="s">
        <v>258</v>
      </c>
      <c r="E1140">
        <v>2105.0252740000001</v>
      </c>
      <c r="F1140">
        <v>1544.05</v>
      </c>
      <c r="G1140">
        <v>-0.43163175194877401</v>
      </c>
      <c r="H1140">
        <v>-2.8398984048258198</v>
      </c>
      <c r="I1140">
        <v>-1.45414078869659</v>
      </c>
      <c r="J1140">
        <v>1.6169387777894999</v>
      </c>
      <c r="K1140">
        <v>1530.0940446618999</v>
      </c>
      <c r="L1140">
        <v>1408.4942357428499</v>
      </c>
      <c r="M1140">
        <v>48.676733748178599</v>
      </c>
      <c r="N1140">
        <v>0.48436934434751999</v>
      </c>
      <c r="O1140">
        <v>12.101292056604301</v>
      </c>
      <c r="P1140">
        <v>50.177503282594898</v>
      </c>
      <c r="Q1140">
        <v>2.9696498538069001E-2</v>
      </c>
    </row>
    <row r="1141" spans="1:17" x14ac:dyDescent="0.3">
      <c r="A1141" t="s">
        <v>2441</v>
      </c>
      <c r="B1141" t="s">
        <v>2442</v>
      </c>
      <c r="C1141" t="s">
        <v>3153</v>
      </c>
      <c r="D1141" t="s">
        <v>77</v>
      </c>
      <c r="E1141">
        <v>2101.4820100000002</v>
      </c>
      <c r="F1141">
        <v>81.88</v>
      </c>
      <c r="G1141">
        <v>-59.343133592984003</v>
      </c>
      <c r="H1141">
        <v>-4.4099054705408998</v>
      </c>
      <c r="I1141">
        <v>-26.486081312262499</v>
      </c>
      <c r="J1141">
        <v>-2.7133306580791499</v>
      </c>
      <c r="K1141">
        <v>86.635201628939896</v>
      </c>
      <c r="L1141">
        <v>94.603072632078394</v>
      </c>
      <c r="M1141">
        <v>31.368999370320999</v>
      </c>
      <c r="N1141">
        <v>0.490150551192929</v>
      </c>
      <c r="O1141">
        <v>90.522716170004799</v>
      </c>
      <c r="P1141">
        <v>2.4652734326116899</v>
      </c>
      <c r="Q1141">
        <v>2.4192963777356E-2</v>
      </c>
    </row>
    <row r="1142" spans="1:17" hidden="1" x14ac:dyDescent="0.3">
      <c r="A1142" t="s">
        <v>1846</v>
      </c>
      <c r="B1142" t="s">
        <v>2443</v>
      </c>
      <c r="C1142" t="s">
        <v>3160</v>
      </c>
      <c r="D1142" t="s">
        <v>1848</v>
      </c>
      <c r="E1142">
        <v>2091.9342556299998</v>
      </c>
      <c r="F1142">
        <v>32.79</v>
      </c>
      <c r="G1142">
        <v>-25.144339872913701</v>
      </c>
      <c r="H1142">
        <v>-13.540174733890799</v>
      </c>
      <c r="I1142">
        <v>-13.0247571784189</v>
      </c>
      <c r="J1142">
        <v>-4.2083627497857403</v>
      </c>
      <c r="K1142">
        <v>35.938757840422298</v>
      </c>
      <c r="L1142">
        <v>35.369889712897397</v>
      </c>
      <c r="M1142">
        <v>49.333103027404697</v>
      </c>
      <c r="N1142">
        <v>0.67253745020665401</v>
      </c>
      <c r="O1142">
        <v>40.134187252210999</v>
      </c>
      <c r="P1142">
        <v>20.773480662983399</v>
      </c>
      <c r="Q1142">
        <v>7.0291434656782004E-2</v>
      </c>
    </row>
    <row r="1143" spans="1:17" hidden="1" x14ac:dyDescent="0.3">
      <c r="A1143" t="s">
        <v>2444</v>
      </c>
      <c r="B1143" t="s">
        <v>2445</v>
      </c>
      <c r="C1143" t="s">
        <v>3160</v>
      </c>
      <c r="D1143" t="s">
        <v>77</v>
      </c>
      <c r="E1143">
        <v>2091.2302553999998</v>
      </c>
      <c r="F1143">
        <v>247.17</v>
      </c>
      <c r="G1143">
        <v>6.7895809857310097</v>
      </c>
      <c r="H1143">
        <v>2.43366476891098</v>
      </c>
      <c r="I1143">
        <v>-5.6690414100150903</v>
      </c>
      <c r="J1143">
        <v>4.2776381432344799</v>
      </c>
      <c r="K1143">
        <v>241.02505586097701</v>
      </c>
      <c r="L1143">
        <v>231.192349398734</v>
      </c>
      <c r="M1143">
        <v>51.768309613083296</v>
      </c>
      <c r="N1143">
        <v>0.88087905772063702</v>
      </c>
      <c r="O1143">
        <v>11.057167131933401</v>
      </c>
      <c r="P1143">
        <v>34.550898203592801</v>
      </c>
      <c r="Q1143">
        <v>-5.8068130313960999E-2</v>
      </c>
    </row>
    <row r="1144" spans="1:17" hidden="1" x14ac:dyDescent="0.3">
      <c r="A1144" t="s">
        <v>2446</v>
      </c>
      <c r="B1144" t="s">
        <v>2447</v>
      </c>
      <c r="C1144" t="s">
        <v>3160</v>
      </c>
      <c r="D1144" t="s">
        <v>51</v>
      </c>
      <c r="E1144">
        <v>2088.1500720099998</v>
      </c>
      <c r="F1144">
        <v>1020.65</v>
      </c>
      <c r="G1144">
        <v>162.41981609235901</v>
      </c>
      <c r="H1144">
        <v>14.409636496128201</v>
      </c>
      <c r="I1144">
        <v>83.511313991880698</v>
      </c>
      <c r="J1144">
        <v>9.4004802678943804</v>
      </c>
      <c r="K1144">
        <v>870.81975084272199</v>
      </c>
      <c r="L1144">
        <v>685.36112042906302</v>
      </c>
      <c r="M1144">
        <v>74.543645899079607</v>
      </c>
      <c r="N1144">
        <v>0.81833815060417503</v>
      </c>
      <c r="O1144">
        <v>3.9680595698819499</v>
      </c>
      <c r="P1144">
        <v>227.55134788189901</v>
      </c>
      <c r="Q1144">
        <v>0.124109061298046</v>
      </c>
    </row>
    <row r="1145" spans="1:17" hidden="1" x14ac:dyDescent="0.3">
      <c r="A1145" t="s">
        <v>2448</v>
      </c>
      <c r="B1145" t="s">
        <v>2449</v>
      </c>
      <c r="C1145" t="s">
        <v>3160</v>
      </c>
      <c r="D1145" t="s">
        <v>2450</v>
      </c>
      <c r="E1145">
        <v>2085.1330499999999</v>
      </c>
      <c r="F1145">
        <v>1900</v>
      </c>
      <c r="G1145">
        <v>3.8602897567158498</v>
      </c>
      <c r="H1145">
        <v>10.6398997547142</v>
      </c>
      <c r="I1145">
        <v>25.945401558817299</v>
      </c>
      <c r="J1145">
        <v>16.0402336418923</v>
      </c>
      <c r="K1145">
        <v>1606.0940497403799</v>
      </c>
      <c r="L1145">
        <v>1439.0917655445301</v>
      </c>
      <c r="M1145">
        <v>79.924816708187606</v>
      </c>
      <c r="N1145">
        <v>1.04637404838208</v>
      </c>
      <c r="O1145">
        <v>7.3052631578947196</v>
      </c>
      <c r="P1145">
        <v>89.054726368159194</v>
      </c>
      <c r="Q1145">
        <v>0.24734493079011699</v>
      </c>
    </row>
    <row r="1146" spans="1:17" hidden="1" x14ac:dyDescent="0.3">
      <c r="A1146" t="s">
        <v>2451</v>
      </c>
      <c r="B1146" t="s">
        <v>2452</v>
      </c>
      <c r="C1146" t="s">
        <v>3160</v>
      </c>
      <c r="D1146" t="s">
        <v>234</v>
      </c>
      <c r="E1146">
        <v>2078.7716735519998</v>
      </c>
      <c r="F1146">
        <v>106.98</v>
      </c>
      <c r="G1146">
        <v>-48.157720524432101</v>
      </c>
      <c r="H1146">
        <v>-10.673504100007699</v>
      </c>
      <c r="I1146">
        <v>-29.127853569213499</v>
      </c>
      <c r="J1146">
        <v>-5.2134360099543997</v>
      </c>
      <c r="K1146">
        <v>112.898398504798</v>
      </c>
      <c r="L1146">
        <v>113.339036161137</v>
      </c>
      <c r="M1146">
        <v>28.5480868735408</v>
      </c>
      <c r="N1146">
        <v>0.42165266133799101</v>
      </c>
      <c r="O1146">
        <v>39.184894372779901</v>
      </c>
      <c r="P1146">
        <v>23.7335183900069</v>
      </c>
      <c r="Q1146">
        <v>0.18337461816379699</v>
      </c>
    </row>
    <row r="1147" spans="1:17" hidden="1" x14ac:dyDescent="0.3">
      <c r="A1147" t="s">
        <v>2453</v>
      </c>
      <c r="B1147" t="s">
        <v>2454</v>
      </c>
      <c r="C1147" t="s">
        <v>3160</v>
      </c>
      <c r="D1147" t="s">
        <v>21</v>
      </c>
      <c r="E1147">
        <v>2076.2812255700001</v>
      </c>
      <c r="F1147">
        <v>1137.1500000000001</v>
      </c>
      <c r="G1147">
        <v>324.63351501945601</v>
      </c>
      <c r="H1147">
        <v>75.143684339070603</v>
      </c>
      <c r="I1147">
        <v>83.082978665083104</v>
      </c>
      <c r="J1147">
        <v>27.626260306511799</v>
      </c>
      <c r="K1147">
        <v>782.74324124754003</v>
      </c>
      <c r="L1147">
        <v>593.11132685830501</v>
      </c>
      <c r="M1147">
        <v>85.253662476693407</v>
      </c>
      <c r="N1147">
        <v>2.4707489941957599</v>
      </c>
      <c r="O1147">
        <v>7.1846282372598003</v>
      </c>
      <c r="P1147">
        <v>358.52822580645102</v>
      </c>
      <c r="Q1147">
        <v>0.16017191599623101</v>
      </c>
    </row>
    <row r="1148" spans="1:17" hidden="1" x14ac:dyDescent="0.3">
      <c r="A1148" t="s">
        <v>2455</v>
      </c>
      <c r="B1148" t="s">
        <v>2456</v>
      </c>
      <c r="C1148" t="s">
        <v>3160</v>
      </c>
      <c r="D1148" t="s">
        <v>458</v>
      </c>
      <c r="E1148">
        <v>2066.9945528399999</v>
      </c>
      <c r="F1148">
        <v>325.2</v>
      </c>
      <c r="G1148">
        <v>17.9287975946336</v>
      </c>
      <c r="H1148">
        <v>-16.065358241882301</v>
      </c>
      <c r="I1148">
        <v>-28.361868592799201</v>
      </c>
      <c r="J1148">
        <v>-8.5899077846562601</v>
      </c>
      <c r="K1148">
        <v>377.11009533073798</v>
      </c>
      <c r="L1148">
        <v>366.67509080592799</v>
      </c>
      <c r="M1148">
        <v>23.726912733774299</v>
      </c>
      <c r="N1148">
        <v>1.1060137926729401</v>
      </c>
      <c r="O1148">
        <v>57.964329643296402</v>
      </c>
      <c r="P1148">
        <v>68.322981366459601</v>
      </c>
      <c r="Q1148">
        <v>0.117957798184619</v>
      </c>
    </row>
    <row r="1149" spans="1:17" hidden="1" x14ac:dyDescent="0.3">
      <c r="A1149" t="s">
        <v>2457</v>
      </c>
      <c r="B1149" t="s">
        <v>2458</v>
      </c>
      <c r="C1149" t="s">
        <v>3160</v>
      </c>
      <c r="D1149" t="s">
        <v>258</v>
      </c>
      <c r="E1149">
        <v>2065.9186620599999</v>
      </c>
      <c r="F1149">
        <v>458</v>
      </c>
      <c r="G1149">
        <v>-47.667404511164797</v>
      </c>
      <c r="H1149">
        <v>-4.4207920560336396</v>
      </c>
      <c r="I1149">
        <v>-29.592648687025299</v>
      </c>
      <c r="J1149">
        <v>1.00794175981055</v>
      </c>
      <c r="K1149">
        <v>479.09354922966901</v>
      </c>
      <c r="L1149">
        <v>514.98357071488499</v>
      </c>
      <c r="M1149">
        <v>45.494970563696903</v>
      </c>
      <c r="N1149">
        <v>0.598452699262226</v>
      </c>
      <c r="O1149">
        <v>39.334061135371101</v>
      </c>
      <c r="P1149">
        <v>2.54113959476101</v>
      </c>
    </row>
    <row r="1150" spans="1:17" hidden="1" x14ac:dyDescent="0.3">
      <c r="A1150" t="s">
        <v>2459</v>
      </c>
      <c r="B1150" t="s">
        <v>2460</v>
      </c>
      <c r="C1150" t="s">
        <v>3160</v>
      </c>
      <c r="D1150" t="s">
        <v>268</v>
      </c>
      <c r="E1150">
        <v>2064.6942085000001</v>
      </c>
      <c r="F1150">
        <v>421.2</v>
      </c>
      <c r="G1150">
        <v>-55.006580161983301</v>
      </c>
      <c r="H1150">
        <v>-2.7697819266556398</v>
      </c>
      <c r="I1150">
        <v>-17.0270786695081</v>
      </c>
      <c r="J1150">
        <v>-2.2568516641921401</v>
      </c>
      <c r="K1150">
        <v>434.59217266271901</v>
      </c>
      <c r="L1150">
        <v>441.73244854376497</v>
      </c>
      <c r="M1150">
        <v>42.880826490746102</v>
      </c>
      <c r="N1150">
        <v>0.40234265564393301</v>
      </c>
      <c r="O1150">
        <v>52.148622981956301</v>
      </c>
      <c r="P1150">
        <v>27.636363636363601</v>
      </c>
      <c r="Q1150">
        <v>2.6739034573174999E-2</v>
      </c>
    </row>
    <row r="1151" spans="1:17" hidden="1" x14ac:dyDescent="0.3">
      <c r="A1151" t="s">
        <v>2461</v>
      </c>
      <c r="B1151" t="s">
        <v>2462</v>
      </c>
      <c r="C1151" t="s">
        <v>3160</v>
      </c>
      <c r="D1151" t="s">
        <v>77</v>
      </c>
      <c r="E1151">
        <v>2057.044133715</v>
      </c>
      <c r="F1151">
        <v>2853.05</v>
      </c>
      <c r="G1151">
        <v>-29.007545453110101</v>
      </c>
      <c r="H1151">
        <v>-4.91266805024798</v>
      </c>
      <c r="I1151">
        <v>-6.8125391589853699</v>
      </c>
      <c r="J1151">
        <v>-4.3439925827034402</v>
      </c>
      <c r="K1151">
        <v>2871.53401779041</v>
      </c>
      <c r="L1151">
        <v>2833.5143155978099</v>
      </c>
      <c r="M1151">
        <v>19.467336794693601</v>
      </c>
      <c r="N1151">
        <v>0.59768879289936905</v>
      </c>
      <c r="O1151">
        <v>11.1494716180929</v>
      </c>
      <c r="P1151">
        <v>21.631530705774502</v>
      </c>
      <c r="Q1151">
        <v>-0.13374732927581301</v>
      </c>
    </row>
    <row r="1152" spans="1:17" hidden="1" x14ac:dyDescent="0.3">
      <c r="A1152" t="s">
        <v>2463</v>
      </c>
      <c r="B1152" t="s">
        <v>2464</v>
      </c>
      <c r="C1152" t="s">
        <v>3160</v>
      </c>
      <c r="D1152" t="s">
        <v>72</v>
      </c>
      <c r="E1152">
        <v>2033.7165363199999</v>
      </c>
      <c r="F1152">
        <v>114.35</v>
      </c>
      <c r="G1152">
        <v>115.176487903694</v>
      </c>
      <c r="H1152">
        <v>11.3552997165114</v>
      </c>
      <c r="I1152">
        <v>22.845597578229</v>
      </c>
      <c r="J1152">
        <v>-4.56061877381745</v>
      </c>
      <c r="K1152">
        <v>100.911838736703</v>
      </c>
      <c r="L1152">
        <v>82.013278438918604</v>
      </c>
      <c r="M1152">
        <v>46.768439450534899</v>
      </c>
      <c r="N1152">
        <v>0.91877209609167299</v>
      </c>
      <c r="O1152">
        <v>25.7542632269348</v>
      </c>
      <c r="P1152">
        <v>159.76828714220801</v>
      </c>
      <c r="Q1152">
        <v>0.34882314508256002</v>
      </c>
    </row>
    <row r="1153" spans="1:17" hidden="1" x14ac:dyDescent="0.3">
      <c r="A1153" t="s">
        <v>2465</v>
      </c>
      <c r="B1153" t="s">
        <v>2466</v>
      </c>
      <c r="C1153" t="s">
        <v>3160</v>
      </c>
      <c r="D1153" t="s">
        <v>1350</v>
      </c>
      <c r="E1153">
        <v>2033.4420940699999</v>
      </c>
      <c r="F1153">
        <v>101.39</v>
      </c>
      <c r="G1153">
        <v>-41.024472087936097</v>
      </c>
      <c r="H1153">
        <v>-3.4706404115987199</v>
      </c>
      <c r="I1153">
        <v>-9.2280223159214394</v>
      </c>
      <c r="J1153">
        <v>1.52881756538581</v>
      </c>
      <c r="K1153">
        <v>106.648018936523</v>
      </c>
      <c r="L1153">
        <v>107.366954304324</v>
      </c>
      <c r="M1153">
        <v>44.178601411377102</v>
      </c>
      <c r="N1153">
        <v>0.42481694603271097</v>
      </c>
      <c r="O1153">
        <v>28.148732616628799</v>
      </c>
      <c r="P1153">
        <v>9.0097838942049204</v>
      </c>
      <c r="Q1153">
        <v>9.4191931414253999E-2</v>
      </c>
    </row>
    <row r="1154" spans="1:17" hidden="1" x14ac:dyDescent="0.3">
      <c r="A1154" t="s">
        <v>2467</v>
      </c>
      <c r="B1154" t="s">
        <v>2468</v>
      </c>
      <c r="C1154" t="s">
        <v>3160</v>
      </c>
      <c r="D1154" t="s">
        <v>1350</v>
      </c>
      <c r="E1154">
        <v>2033.0014928999999</v>
      </c>
      <c r="F1154">
        <v>324.75</v>
      </c>
      <c r="G1154">
        <v>-39.014441317642003</v>
      </c>
      <c r="H1154">
        <v>-6.9420931277915603</v>
      </c>
      <c r="I1154">
        <v>-9.0908939136145097</v>
      </c>
      <c r="J1154">
        <v>-2.3040808969286299</v>
      </c>
      <c r="K1154">
        <v>340.514966617178</v>
      </c>
      <c r="L1154">
        <v>336.45902093259502</v>
      </c>
      <c r="M1154">
        <v>32.115879478523098</v>
      </c>
      <c r="N1154">
        <v>0.51347146701004298</v>
      </c>
      <c r="O1154">
        <v>18.460354118552701</v>
      </c>
      <c r="P1154">
        <v>15.982142857142801</v>
      </c>
      <c r="Q1154">
        <v>6.7898980937652995E-2</v>
      </c>
    </row>
    <row r="1155" spans="1:17" hidden="1" x14ac:dyDescent="0.3">
      <c r="A1155" t="s">
        <v>2469</v>
      </c>
      <c r="B1155" t="s">
        <v>2470</v>
      </c>
      <c r="C1155" t="s">
        <v>3160</v>
      </c>
      <c r="D1155" t="s">
        <v>432</v>
      </c>
      <c r="E1155">
        <v>2017.8601404860001</v>
      </c>
      <c r="F1155">
        <v>136.6</v>
      </c>
      <c r="G1155">
        <v>94.152359974633498</v>
      </c>
      <c r="H1155">
        <v>-0.79222557744536004</v>
      </c>
      <c r="I1155">
        <v>14.1938125631443</v>
      </c>
      <c r="J1155">
        <v>5.3397098069331497</v>
      </c>
      <c r="K1155">
        <v>134.51598559554699</v>
      </c>
      <c r="L1155">
        <v>116.495366095809</v>
      </c>
      <c r="M1155">
        <v>54.402339551574798</v>
      </c>
      <c r="N1155">
        <v>0.62312116310072496</v>
      </c>
      <c r="O1155">
        <v>20.351390922401102</v>
      </c>
      <c r="P1155">
        <v>145.462713387241</v>
      </c>
      <c r="Q1155">
        <v>0.11098189457908</v>
      </c>
    </row>
    <row r="1156" spans="1:17" hidden="1" x14ac:dyDescent="0.3">
      <c r="A1156" t="s">
        <v>2471</v>
      </c>
      <c r="B1156" t="s">
        <v>2472</v>
      </c>
      <c r="C1156" t="s">
        <v>3160</v>
      </c>
      <c r="D1156" t="s">
        <v>395</v>
      </c>
      <c r="E1156">
        <v>2014.9814853</v>
      </c>
      <c r="F1156">
        <v>229.95</v>
      </c>
      <c r="G1156">
        <v>-50.230863834810101</v>
      </c>
      <c r="H1156">
        <v>8.0305888218066102</v>
      </c>
      <c r="I1156">
        <v>-15.866497462242</v>
      </c>
      <c r="J1156">
        <v>6.4433673551048196</v>
      </c>
      <c r="K1156">
        <v>219.99059873518701</v>
      </c>
      <c r="L1156">
        <v>237.439785289898</v>
      </c>
      <c r="M1156">
        <v>72.749357190934205</v>
      </c>
      <c r="N1156">
        <v>1.0301710206725601</v>
      </c>
      <c r="O1156">
        <v>51.489454229180197</v>
      </c>
      <c r="P1156">
        <v>16.725888324873001</v>
      </c>
      <c r="Q1156">
        <v>0.15387579154835199</v>
      </c>
    </row>
    <row r="1157" spans="1:17" hidden="1" x14ac:dyDescent="0.3">
      <c r="A1157" t="s">
        <v>2473</v>
      </c>
      <c r="B1157" t="s">
        <v>2474</v>
      </c>
      <c r="C1157" t="s">
        <v>3160</v>
      </c>
      <c r="D1157" t="s">
        <v>229</v>
      </c>
      <c r="E1157">
        <v>2005.133962115</v>
      </c>
      <c r="F1157">
        <v>1134.8499999999999</v>
      </c>
      <c r="G1157">
        <v>152.69055981654699</v>
      </c>
      <c r="H1157">
        <v>18.976961743524502</v>
      </c>
      <c r="I1157">
        <v>27.9546221373576</v>
      </c>
      <c r="J1157">
        <v>4.09316799256941</v>
      </c>
      <c r="K1157">
        <v>1002.8094516198</v>
      </c>
      <c r="L1157">
        <v>815.05523945441996</v>
      </c>
      <c r="M1157">
        <v>68.520242574810098</v>
      </c>
      <c r="N1157">
        <v>1.13273577406351</v>
      </c>
      <c r="O1157">
        <v>5.6527294356082303</v>
      </c>
      <c r="P1157">
        <v>214.23231344316699</v>
      </c>
      <c r="Q1157">
        <v>0.18950224254381201</v>
      </c>
    </row>
    <row r="1158" spans="1:17" hidden="1" x14ac:dyDescent="0.3">
      <c r="A1158" t="s">
        <v>2475</v>
      </c>
      <c r="B1158" t="s">
        <v>2476</v>
      </c>
      <c r="C1158" t="s">
        <v>3160</v>
      </c>
      <c r="D1158" t="s">
        <v>229</v>
      </c>
      <c r="E1158">
        <v>2002.3700374499999</v>
      </c>
      <c r="F1158">
        <v>136.32</v>
      </c>
      <c r="G1158">
        <v>88.295319673264402</v>
      </c>
      <c r="H1158">
        <v>4.8008384982559704</v>
      </c>
      <c r="I1158">
        <v>79.602509377518601</v>
      </c>
      <c r="J1158">
        <v>-4.4450156397641098</v>
      </c>
      <c r="K1158">
        <v>113.48298540188399</v>
      </c>
      <c r="L1158">
        <v>85.516637365349297</v>
      </c>
      <c r="M1158">
        <v>48.398608067868899</v>
      </c>
      <c r="N1158">
        <v>0.96196088846512995</v>
      </c>
      <c r="O1158">
        <v>22.058392018779301</v>
      </c>
      <c r="P1158">
        <v>163.879210220673</v>
      </c>
    </row>
    <row r="1159" spans="1:17" hidden="1" x14ac:dyDescent="0.3">
      <c r="A1159" t="s">
        <v>2477</v>
      </c>
      <c r="B1159" t="s">
        <v>2478</v>
      </c>
      <c r="C1159" t="s">
        <v>3160</v>
      </c>
      <c r="D1159" t="s">
        <v>448</v>
      </c>
      <c r="E1159">
        <v>1999.5046893250001</v>
      </c>
      <c r="F1159">
        <v>378.45</v>
      </c>
      <c r="G1159">
        <v>13.172693750571399</v>
      </c>
      <c r="H1159">
        <v>7.1718387119358296</v>
      </c>
      <c r="I1159">
        <v>-8.0005115707943499</v>
      </c>
      <c r="J1159">
        <v>8.0425470067943294</v>
      </c>
      <c r="K1159">
        <v>360.19870612605501</v>
      </c>
      <c r="L1159">
        <v>349.704178595298</v>
      </c>
      <c r="M1159">
        <v>73.075107047414207</v>
      </c>
      <c r="N1159">
        <v>1.3429898507403899</v>
      </c>
      <c r="O1159">
        <v>19.566653454881699</v>
      </c>
      <c r="P1159">
        <v>43.815314459433701</v>
      </c>
      <c r="Q1159">
        <v>-3.0452122328654001E-2</v>
      </c>
    </row>
    <row r="1160" spans="1:17" hidden="1" x14ac:dyDescent="0.3">
      <c r="A1160" t="s">
        <v>2479</v>
      </c>
      <c r="B1160" t="s">
        <v>2480</v>
      </c>
      <c r="C1160" t="s">
        <v>3160</v>
      </c>
      <c r="D1160" t="s">
        <v>258</v>
      </c>
      <c r="E1160">
        <v>1998.8033473349999</v>
      </c>
      <c r="F1160">
        <v>558</v>
      </c>
      <c r="G1160">
        <v>24.891961844171199</v>
      </c>
      <c r="H1160">
        <v>2.34298424399491</v>
      </c>
      <c r="I1160">
        <v>39.007909869172202</v>
      </c>
      <c r="J1160">
        <v>-2.6753838397499301</v>
      </c>
      <c r="K1160">
        <v>524.27622178428203</v>
      </c>
      <c r="L1160">
        <v>430.21750954471702</v>
      </c>
      <c r="M1160">
        <v>46.306951974751598</v>
      </c>
      <c r="N1160">
        <v>0.88535966853380699</v>
      </c>
      <c r="O1160">
        <v>14.668458781362</v>
      </c>
      <c r="P1160">
        <v>83.341547560374494</v>
      </c>
      <c r="Q1160">
        <v>0.103449807780301</v>
      </c>
    </row>
    <row r="1161" spans="1:17" hidden="1" x14ac:dyDescent="0.3">
      <c r="A1161" t="s">
        <v>2481</v>
      </c>
      <c r="B1161" t="s">
        <v>2482</v>
      </c>
      <c r="C1161" t="s">
        <v>3160</v>
      </c>
      <c r="D1161" t="s">
        <v>105</v>
      </c>
      <c r="E1161">
        <v>1993.13165968</v>
      </c>
      <c r="F1161">
        <v>8.1199999999999992</v>
      </c>
      <c r="G1161">
        <v>-64.363310752190003</v>
      </c>
      <c r="H1161">
        <v>22.5376243343939</v>
      </c>
      <c r="I1161">
        <v>-75.050344139895998</v>
      </c>
      <c r="J1161">
        <v>-4.8764831748624601E-2</v>
      </c>
      <c r="K1161">
        <v>9.1435556697641704</v>
      </c>
      <c r="L1161">
        <v>13.359050276005</v>
      </c>
      <c r="M1161">
        <v>62.2493435934771</v>
      </c>
      <c r="N1161">
        <v>0.834059192820785</v>
      </c>
      <c r="O1161">
        <v>234.35960591132999</v>
      </c>
      <c r="P1161">
        <v>33.552631578947299</v>
      </c>
      <c r="Q1161">
        <v>2.0685434939871E-2</v>
      </c>
    </row>
    <row r="1162" spans="1:17" hidden="1" x14ac:dyDescent="0.3">
      <c r="A1162" t="s">
        <v>2483</v>
      </c>
      <c r="B1162" t="s">
        <v>2484</v>
      </c>
      <c r="C1162" t="s">
        <v>3160</v>
      </c>
      <c r="D1162" t="s">
        <v>133</v>
      </c>
      <c r="E1162">
        <v>1992.6179531790001</v>
      </c>
      <c r="F1162">
        <v>118.3</v>
      </c>
      <c r="G1162">
        <v>2.4489079748250902</v>
      </c>
      <c r="H1162">
        <v>-6.8744828139497098</v>
      </c>
      <c r="I1162">
        <v>-15.8678325919317</v>
      </c>
      <c r="J1162">
        <v>-4.0572624175889596</v>
      </c>
      <c r="K1162">
        <v>123.31666085443899</v>
      </c>
      <c r="L1162">
        <v>115.669777357976</v>
      </c>
      <c r="M1162">
        <v>31.235915067822798</v>
      </c>
      <c r="N1162">
        <v>0.40368458245045202</v>
      </c>
      <c r="O1162">
        <v>24.767540152155501</v>
      </c>
      <c r="P1162">
        <v>43.9172749391727</v>
      </c>
      <c r="Q1162">
        <v>2.4738811343975001E-2</v>
      </c>
    </row>
    <row r="1163" spans="1:17" hidden="1" x14ac:dyDescent="0.3">
      <c r="A1163" t="s">
        <v>2485</v>
      </c>
      <c r="B1163" t="s">
        <v>2486</v>
      </c>
      <c r="C1163" t="s">
        <v>3160</v>
      </c>
      <c r="D1163" t="s">
        <v>278</v>
      </c>
      <c r="E1163">
        <v>1991.5705071750001</v>
      </c>
      <c r="F1163">
        <v>1283.75</v>
      </c>
      <c r="G1163">
        <v>-31.958131441034201</v>
      </c>
      <c r="H1163">
        <v>-0.96001349531336899</v>
      </c>
      <c r="I1163">
        <v>-13.548146513520701</v>
      </c>
      <c r="J1163">
        <v>-6.6399424739163104E-2</v>
      </c>
      <c r="K1163">
        <v>1301.2319852386499</v>
      </c>
      <c r="L1163">
        <v>1311.78721832518</v>
      </c>
      <c r="M1163">
        <v>40.815233883018301</v>
      </c>
      <c r="N1163">
        <v>0.70566884818339204</v>
      </c>
      <c r="O1163">
        <v>18.6874391431353</v>
      </c>
      <c r="P1163">
        <v>12.0298455362596</v>
      </c>
      <c r="Q1163">
        <v>1.0873684430214E-2</v>
      </c>
    </row>
    <row r="1164" spans="1:17" hidden="1" x14ac:dyDescent="0.3">
      <c r="A1164" t="s">
        <v>2487</v>
      </c>
      <c r="B1164" t="s">
        <v>2488</v>
      </c>
      <c r="C1164" t="s">
        <v>3160</v>
      </c>
      <c r="D1164" t="s">
        <v>303</v>
      </c>
      <c r="E1164">
        <v>1990.0858040000001</v>
      </c>
      <c r="F1164">
        <v>1529.8</v>
      </c>
      <c r="G1164">
        <v>411.36724640580701</v>
      </c>
      <c r="H1164">
        <v>8.14163541448446</v>
      </c>
      <c r="I1164">
        <v>37.517340228977702</v>
      </c>
      <c r="J1164">
        <v>-2.8126404145550201</v>
      </c>
      <c r="K1164">
        <v>1404.68551210493</v>
      </c>
      <c r="L1164">
        <v>1030.4027930780701</v>
      </c>
      <c r="M1164">
        <v>53.215463027161803</v>
      </c>
      <c r="N1164">
        <v>0.77786306496885105</v>
      </c>
      <c r="O1164">
        <v>5.8896587789253498</v>
      </c>
      <c r="P1164">
        <v>483.78172104560099</v>
      </c>
      <c r="Q1164">
        <v>0.199837919865064</v>
      </c>
    </row>
    <row r="1165" spans="1:17" hidden="1" x14ac:dyDescent="0.3">
      <c r="A1165" t="s">
        <v>2489</v>
      </c>
      <c r="B1165" t="s">
        <v>2490</v>
      </c>
      <c r="C1165" t="s">
        <v>3160</v>
      </c>
      <c r="D1165" t="s">
        <v>1690</v>
      </c>
      <c r="E1165">
        <v>1984.1380216</v>
      </c>
      <c r="F1165">
        <v>65.59</v>
      </c>
      <c r="G1165">
        <v>2.5884612395806799</v>
      </c>
      <c r="H1165">
        <v>6.9969516757795303</v>
      </c>
      <c r="I1165">
        <v>-7.4762513555228898</v>
      </c>
      <c r="J1165">
        <v>2.6326974855307799</v>
      </c>
      <c r="K1165">
        <v>62.682835379791001</v>
      </c>
      <c r="L1165">
        <v>59.341513012082999</v>
      </c>
      <c r="M1165">
        <v>58.880462682991599</v>
      </c>
      <c r="N1165">
        <v>0.91482950086433501</v>
      </c>
      <c r="O1165">
        <v>9.1477359353553306E-2</v>
      </c>
      <c r="P1165">
        <v>30.009910802775</v>
      </c>
      <c r="Q1165">
        <v>-2.8254867209200001E-2</v>
      </c>
    </row>
    <row r="1166" spans="1:17" hidden="1" x14ac:dyDescent="0.3">
      <c r="A1166" t="s">
        <v>2491</v>
      </c>
      <c r="B1166" t="s">
        <v>2492</v>
      </c>
      <c r="C1166" t="s">
        <v>3160</v>
      </c>
      <c r="D1166" t="s">
        <v>526</v>
      </c>
      <c r="E1166">
        <v>1982.099545</v>
      </c>
      <c r="F1166">
        <v>2406.9499999999998</v>
      </c>
      <c r="G1166">
        <v>17.1748090515092</v>
      </c>
      <c r="H1166">
        <v>-2.9590628252842901</v>
      </c>
      <c r="I1166">
        <v>35.427140258326801</v>
      </c>
      <c r="J1166">
        <v>-2.6317578605571299E-2</v>
      </c>
      <c r="K1166">
        <v>2419.9970204168799</v>
      </c>
      <c r="L1166">
        <v>2136.6719249540201</v>
      </c>
      <c r="M1166">
        <v>41.314030343212202</v>
      </c>
      <c r="N1166">
        <v>0.21316977668340301</v>
      </c>
      <c r="O1166">
        <v>40.385134714057202</v>
      </c>
      <c r="P1166">
        <v>86.173956762192006</v>
      </c>
      <c r="Q1166">
        <v>-2.3629509381425998E-2</v>
      </c>
    </row>
    <row r="1167" spans="1:17" hidden="1" x14ac:dyDescent="0.3">
      <c r="A1167" t="s">
        <v>2493</v>
      </c>
      <c r="B1167" t="s">
        <v>2494</v>
      </c>
      <c r="C1167" t="s">
        <v>3160</v>
      </c>
      <c r="D1167" t="s">
        <v>89</v>
      </c>
      <c r="E1167">
        <v>1980.8984547</v>
      </c>
      <c r="F1167">
        <v>298.14999999999998</v>
      </c>
      <c r="G1167">
        <v>107.311831031533</v>
      </c>
      <c r="H1167">
        <v>1.78402398925207</v>
      </c>
      <c r="I1167">
        <v>124.386303874866</v>
      </c>
      <c r="J1167">
        <v>3.5322456241788598</v>
      </c>
      <c r="K1167">
        <v>248.878115317311</v>
      </c>
      <c r="L1167">
        <v>171.99445193082499</v>
      </c>
      <c r="M1167">
        <v>59.115558060044599</v>
      </c>
      <c r="N1167">
        <v>0.421342582844765</v>
      </c>
      <c r="O1167">
        <v>20.865336240147499</v>
      </c>
      <c r="P1167">
        <v>220.41912950026801</v>
      </c>
      <c r="Q1167">
        <v>0.118367413973357</v>
      </c>
    </row>
    <row r="1168" spans="1:17" hidden="1" x14ac:dyDescent="0.3">
      <c r="A1168" t="s">
        <v>2495</v>
      </c>
      <c r="B1168" t="s">
        <v>2496</v>
      </c>
      <c r="C1168" t="s">
        <v>3160</v>
      </c>
      <c r="D1168" t="s">
        <v>258</v>
      </c>
      <c r="E1168">
        <v>1971.2977391099901</v>
      </c>
      <c r="F1168">
        <v>430.85</v>
      </c>
      <c r="G1168">
        <v>89.023113634079806</v>
      </c>
      <c r="H1168">
        <v>3.64922271742038</v>
      </c>
      <c r="I1168">
        <v>6.4209190965255996</v>
      </c>
      <c r="J1168">
        <v>4.3922548322640402</v>
      </c>
      <c r="K1168">
        <v>423.71053551872302</v>
      </c>
      <c r="L1168">
        <v>373.21123628399801</v>
      </c>
      <c r="M1168">
        <v>61.057405851687001</v>
      </c>
      <c r="N1168">
        <v>2.0827056823659502</v>
      </c>
      <c r="O1168">
        <v>16.0612742253684</v>
      </c>
      <c r="P1168">
        <v>136.730769230769</v>
      </c>
      <c r="Q1168">
        <v>0.26485513751527601</v>
      </c>
    </row>
    <row r="1169" spans="1:17" hidden="1" x14ac:dyDescent="0.3">
      <c r="A1169" t="s">
        <v>2497</v>
      </c>
      <c r="B1169" t="s">
        <v>2498</v>
      </c>
      <c r="C1169" t="s">
        <v>3160</v>
      </c>
      <c r="D1169" t="s">
        <v>395</v>
      </c>
      <c r="E1169">
        <v>1969.63887602</v>
      </c>
      <c r="F1169">
        <v>1540.6</v>
      </c>
      <c r="G1169">
        <v>45.6419089771084</v>
      </c>
      <c r="H1169">
        <v>3.7436282225114499</v>
      </c>
      <c r="I1169">
        <v>57.9840337172975</v>
      </c>
      <c r="J1169">
        <v>-5.3431212321964097</v>
      </c>
      <c r="K1169">
        <v>1499.22344732838</v>
      </c>
      <c r="L1169">
        <v>1221.52202250034</v>
      </c>
      <c r="M1169">
        <v>49.263426942507998</v>
      </c>
      <c r="N1169">
        <v>0.49685883924110402</v>
      </c>
      <c r="O1169">
        <v>10.6581851226794</v>
      </c>
      <c r="P1169">
        <v>120.148613889682</v>
      </c>
      <c r="Q1169">
        <v>4.5180261408189003E-2</v>
      </c>
    </row>
    <row r="1170" spans="1:17" hidden="1" x14ac:dyDescent="0.3">
      <c r="A1170" t="s">
        <v>2499</v>
      </c>
      <c r="B1170" t="s">
        <v>2500</v>
      </c>
      <c r="C1170" t="s">
        <v>3160</v>
      </c>
      <c r="D1170" t="s">
        <v>117</v>
      </c>
      <c r="E1170">
        <v>1969.4768500719999</v>
      </c>
      <c r="F1170">
        <v>49.29</v>
      </c>
      <c r="G1170">
        <v>123.221576676547</v>
      </c>
      <c r="H1170">
        <v>-5.5051178454920802</v>
      </c>
      <c r="I1170">
        <v>65.269745093005199</v>
      </c>
      <c r="J1170">
        <v>-6.5456297514688098</v>
      </c>
      <c r="K1170">
        <v>47.499158879839399</v>
      </c>
      <c r="L1170">
        <v>34.123652161646397</v>
      </c>
      <c r="M1170">
        <v>33.8730456573468</v>
      </c>
      <c r="N1170">
        <v>0.29635408353079801</v>
      </c>
      <c r="O1170">
        <v>30.898762426455601</v>
      </c>
      <c r="P1170">
        <v>191.656804733727</v>
      </c>
      <c r="Q1170">
        <v>0.13422586299290601</v>
      </c>
    </row>
    <row r="1171" spans="1:17" hidden="1" x14ac:dyDescent="0.3">
      <c r="A1171" t="s">
        <v>2501</v>
      </c>
      <c r="B1171" t="s">
        <v>2502</v>
      </c>
      <c r="C1171" t="s">
        <v>3160</v>
      </c>
      <c r="D1171" t="s">
        <v>172</v>
      </c>
      <c r="E1171">
        <v>1967.9178750000001</v>
      </c>
      <c r="F1171">
        <v>1934.8</v>
      </c>
      <c r="G1171">
        <v>-25.992743905982799</v>
      </c>
      <c r="H1171">
        <v>-3.9919150184391499</v>
      </c>
      <c r="I1171">
        <v>-19.6406711491313</v>
      </c>
      <c r="J1171">
        <v>-0.23320689051044799</v>
      </c>
      <c r="K1171">
        <v>2069.5185614371799</v>
      </c>
      <c r="L1171">
        <v>2078.1812778858598</v>
      </c>
      <c r="M1171">
        <v>38.937916503932399</v>
      </c>
      <c r="N1171">
        <v>0.96130757231438901</v>
      </c>
      <c r="O1171">
        <v>43.616911308662303</v>
      </c>
      <c r="P1171">
        <v>14.485207100591699</v>
      </c>
      <c r="Q1171">
        <v>0.114831878913943</v>
      </c>
    </row>
    <row r="1172" spans="1:17" hidden="1" x14ac:dyDescent="0.3">
      <c r="A1172" t="s">
        <v>2503</v>
      </c>
      <c r="B1172" t="s">
        <v>2504</v>
      </c>
      <c r="C1172" t="s">
        <v>3160</v>
      </c>
      <c r="D1172" t="s">
        <v>458</v>
      </c>
      <c r="E1172">
        <v>1961.15841237</v>
      </c>
      <c r="F1172">
        <v>617</v>
      </c>
      <c r="G1172">
        <v>-27.199722830996301</v>
      </c>
      <c r="H1172">
        <v>-11.2609059365062</v>
      </c>
      <c r="I1172">
        <v>-1.9431534628137801</v>
      </c>
      <c r="J1172">
        <v>-7.07901267855088</v>
      </c>
      <c r="K1172">
        <v>709.70879669859903</v>
      </c>
      <c r="L1172">
        <v>646.06809218111096</v>
      </c>
      <c r="M1172">
        <v>20.6398774828317</v>
      </c>
      <c r="N1172">
        <v>0.62543802252029002</v>
      </c>
      <c r="O1172">
        <v>44.043760129659603</v>
      </c>
      <c r="P1172">
        <v>40.211339620497597</v>
      </c>
      <c r="Q1172">
        <v>0.121477023238673</v>
      </c>
    </row>
    <row r="1173" spans="1:17" hidden="1" x14ac:dyDescent="0.3">
      <c r="A1173" t="s">
        <v>2505</v>
      </c>
      <c r="B1173" t="s">
        <v>2506</v>
      </c>
      <c r="C1173" t="s">
        <v>3160</v>
      </c>
      <c r="D1173" t="s">
        <v>48</v>
      </c>
      <c r="E1173">
        <v>1960.42624</v>
      </c>
      <c r="F1173">
        <v>85.9</v>
      </c>
      <c r="G1173">
        <v>-10.4236171258752</v>
      </c>
      <c r="H1173">
        <v>-14.321768498292601</v>
      </c>
      <c r="I1173">
        <v>19.669823290551701</v>
      </c>
      <c r="J1173">
        <v>-2.4833287443866801</v>
      </c>
      <c r="K1173">
        <v>96.9310783068224</v>
      </c>
      <c r="L1173">
        <v>85.556201133961196</v>
      </c>
      <c r="M1173">
        <v>31.264050761979099</v>
      </c>
      <c r="N1173">
        <v>0.42065405975739401</v>
      </c>
      <c r="O1173">
        <v>40.465657741559902</v>
      </c>
      <c r="P1173">
        <v>45.840407470288604</v>
      </c>
      <c r="Q1173">
        <v>0.12540312283151001</v>
      </c>
    </row>
    <row r="1174" spans="1:17" hidden="1" x14ac:dyDescent="0.3">
      <c r="A1174" t="s">
        <v>2507</v>
      </c>
      <c r="B1174" t="s">
        <v>2508</v>
      </c>
      <c r="C1174" t="s">
        <v>3160</v>
      </c>
      <c r="D1174" t="s">
        <v>21</v>
      </c>
      <c r="E1174">
        <v>1954.2321358649999</v>
      </c>
      <c r="F1174">
        <v>214.94</v>
      </c>
      <c r="G1174">
        <v>-67.621267620333299</v>
      </c>
      <c r="H1174">
        <v>-12.240511813227</v>
      </c>
      <c r="I1174">
        <v>-41.892714626600799</v>
      </c>
      <c r="J1174">
        <v>-1.4290920436133201</v>
      </c>
      <c r="K1174">
        <v>230.4773788672</v>
      </c>
      <c r="M1174">
        <v>37.1108420285709</v>
      </c>
      <c r="N1174">
        <v>0.56724000364659799</v>
      </c>
      <c r="O1174">
        <v>97.124779008095203</v>
      </c>
      <c r="P1174">
        <v>4.8487804878048797</v>
      </c>
    </row>
    <row r="1175" spans="1:17" hidden="1" x14ac:dyDescent="0.3">
      <c r="A1175" t="s">
        <v>2509</v>
      </c>
      <c r="B1175" t="s">
        <v>2510</v>
      </c>
      <c r="C1175" t="s">
        <v>3160</v>
      </c>
      <c r="D1175" t="s">
        <v>1608</v>
      </c>
      <c r="E1175">
        <v>1949.5293143040001</v>
      </c>
      <c r="F1175">
        <v>90.69</v>
      </c>
      <c r="G1175">
        <v>-45.266237586452</v>
      </c>
      <c r="H1175">
        <v>-2.4467479964064598</v>
      </c>
      <c r="I1175">
        <v>-23.068637246619701</v>
      </c>
      <c r="J1175">
        <v>-2.8620341532956499</v>
      </c>
      <c r="K1175">
        <v>94.390220720030797</v>
      </c>
      <c r="L1175">
        <v>96.022691216238499</v>
      </c>
      <c r="M1175">
        <v>31.493258306187201</v>
      </c>
      <c r="N1175">
        <v>0.34007124495351099</v>
      </c>
      <c r="O1175">
        <v>42.794133862608803</v>
      </c>
      <c r="P1175">
        <v>9.2650602409638498</v>
      </c>
      <c r="Q1175">
        <v>3.3422337935726E-2</v>
      </c>
    </row>
    <row r="1176" spans="1:17" hidden="1" x14ac:dyDescent="0.3">
      <c r="A1176" t="s">
        <v>2511</v>
      </c>
      <c r="B1176" t="s">
        <v>2512</v>
      </c>
      <c r="C1176" t="s">
        <v>3160</v>
      </c>
      <c r="D1176" t="s">
        <v>412</v>
      </c>
      <c r="E1176">
        <v>1947.243213</v>
      </c>
      <c r="F1176">
        <v>228.45</v>
      </c>
      <c r="G1176">
        <v>60.1417523417498</v>
      </c>
      <c r="H1176">
        <v>76.263125050439498</v>
      </c>
      <c r="I1176">
        <v>64.857034635801199</v>
      </c>
      <c r="J1176">
        <v>56.031493358483999</v>
      </c>
      <c r="K1176">
        <v>154.86216190170899</v>
      </c>
      <c r="L1176">
        <v>130.15792878866401</v>
      </c>
      <c r="M1176">
        <v>81.582154993548798</v>
      </c>
      <c r="N1176">
        <v>2.8266498120349102</v>
      </c>
      <c r="O1176">
        <v>21.864740643466799</v>
      </c>
      <c r="P1176">
        <v>134.18759610456101</v>
      </c>
      <c r="Q1176">
        <v>7.1853315173931995E-2</v>
      </c>
    </row>
    <row r="1177" spans="1:17" hidden="1" x14ac:dyDescent="0.3">
      <c r="A1177" t="s">
        <v>2513</v>
      </c>
      <c r="B1177" t="s">
        <v>2514</v>
      </c>
      <c r="C1177" t="s">
        <v>3160</v>
      </c>
      <c r="D1177" t="s">
        <v>1040</v>
      </c>
      <c r="E1177">
        <v>1941.4051979999999</v>
      </c>
      <c r="F1177">
        <v>546.65</v>
      </c>
      <c r="G1177">
        <v>40.161246706660002</v>
      </c>
      <c r="H1177">
        <v>-19.255233551118799</v>
      </c>
      <c r="I1177">
        <v>67.686609819980802</v>
      </c>
      <c r="J1177">
        <v>-2.60821414338817</v>
      </c>
      <c r="K1177">
        <v>593.76555270142205</v>
      </c>
      <c r="L1177">
        <v>480.55568946280403</v>
      </c>
      <c r="M1177">
        <v>22.131107518451699</v>
      </c>
      <c r="N1177">
        <v>0.70136869467637997</v>
      </c>
      <c r="O1177">
        <v>33.321137839568202</v>
      </c>
      <c r="P1177">
        <v>114.288514308114</v>
      </c>
      <c r="Q1177">
        <v>0.14185930646140699</v>
      </c>
    </row>
    <row r="1178" spans="1:17" hidden="1" x14ac:dyDescent="0.3">
      <c r="A1178" t="s">
        <v>2515</v>
      </c>
      <c r="B1178" t="s">
        <v>2516</v>
      </c>
      <c r="C1178" t="s">
        <v>3160</v>
      </c>
      <c r="D1178" t="s">
        <v>130</v>
      </c>
      <c r="E1178">
        <v>1933.7000721299901</v>
      </c>
      <c r="F1178">
        <v>129.05000000000001</v>
      </c>
      <c r="G1178">
        <v>-20.2039409281555</v>
      </c>
      <c r="H1178">
        <v>-13.941001734587999</v>
      </c>
      <c r="I1178">
        <v>-12.69894023699</v>
      </c>
      <c r="J1178">
        <v>-6.2893379840864796</v>
      </c>
      <c r="K1178">
        <v>138.99261891750501</v>
      </c>
      <c r="L1178">
        <v>124.949397320568</v>
      </c>
      <c r="M1178">
        <v>31.031706543374298</v>
      </c>
      <c r="N1178">
        <v>0.437469123707805</v>
      </c>
      <c r="O1178">
        <v>38.473459899263801</v>
      </c>
      <c r="P1178">
        <v>45.819209039547999</v>
      </c>
      <c r="Q1178">
        <v>0.14525730238683801</v>
      </c>
    </row>
    <row r="1179" spans="1:17" hidden="1" x14ac:dyDescent="0.3">
      <c r="A1179" t="s">
        <v>2517</v>
      </c>
      <c r="B1179" t="s">
        <v>2518</v>
      </c>
      <c r="C1179" t="s">
        <v>3160</v>
      </c>
      <c r="D1179" t="s">
        <v>1343</v>
      </c>
      <c r="E1179">
        <v>1929.6546725000001</v>
      </c>
      <c r="F1179">
        <v>761.4</v>
      </c>
      <c r="G1179">
        <v>-14.096827300633301</v>
      </c>
      <c r="H1179">
        <v>-3.0266492599285999</v>
      </c>
      <c r="I1179">
        <v>24.194919815648198</v>
      </c>
      <c r="J1179">
        <v>-1.7574529016598699</v>
      </c>
      <c r="K1179">
        <v>783.51748871025995</v>
      </c>
      <c r="L1179">
        <v>724.84207165964995</v>
      </c>
      <c r="M1179">
        <v>39.398286590406002</v>
      </c>
      <c r="N1179">
        <v>0.22126840484673399</v>
      </c>
      <c r="O1179">
        <v>31.1400052534804</v>
      </c>
      <c r="P1179">
        <v>68.637873754152807</v>
      </c>
      <c r="Q1179">
        <v>-3.2183620235117998E-2</v>
      </c>
    </row>
    <row r="1180" spans="1:17" hidden="1" x14ac:dyDescent="0.3">
      <c r="A1180" t="s">
        <v>2519</v>
      </c>
      <c r="B1180" t="s">
        <v>2520</v>
      </c>
      <c r="C1180" t="s">
        <v>3160</v>
      </c>
      <c r="D1180" t="s">
        <v>278</v>
      </c>
      <c r="E1180">
        <v>1925.0727734</v>
      </c>
      <c r="F1180">
        <v>3192.6</v>
      </c>
      <c r="G1180">
        <v>1154.7916032933599</v>
      </c>
      <c r="H1180">
        <v>-16.584367967788602</v>
      </c>
      <c r="I1180">
        <v>241.73906395979199</v>
      </c>
      <c r="J1180">
        <v>-8.1155156823571897</v>
      </c>
      <c r="K1180">
        <v>3389.7032686802399</v>
      </c>
      <c r="L1180">
        <v>2278.3694552244301</v>
      </c>
      <c r="M1180">
        <v>27.431319573330398</v>
      </c>
      <c r="N1180">
        <v>1.4558432587444701</v>
      </c>
      <c r="O1180">
        <v>30.771158303577</v>
      </c>
      <c r="P1180">
        <v>1384.93023255813</v>
      </c>
    </row>
    <row r="1181" spans="1:17" hidden="1" x14ac:dyDescent="0.3">
      <c r="A1181" t="s">
        <v>2521</v>
      </c>
      <c r="B1181" t="s">
        <v>2522</v>
      </c>
      <c r="C1181" t="s">
        <v>3160</v>
      </c>
      <c r="D1181" t="s">
        <v>2523</v>
      </c>
      <c r="E1181">
        <v>1923.80162516</v>
      </c>
      <c r="F1181">
        <v>1759.05</v>
      </c>
      <c r="G1181">
        <v>331.73789392338199</v>
      </c>
      <c r="H1181">
        <v>-1.60400005797145</v>
      </c>
      <c r="I1181">
        <v>0.37580023202752599</v>
      </c>
      <c r="J1181">
        <v>-4.0518663404486004</v>
      </c>
      <c r="K1181">
        <v>1843.8492491237901</v>
      </c>
      <c r="L1181">
        <v>1541.1238592146301</v>
      </c>
      <c r="M1181">
        <v>45.042949024993199</v>
      </c>
      <c r="N1181">
        <v>0.83351610397223697</v>
      </c>
      <c r="O1181">
        <v>28.4784400670816</v>
      </c>
      <c r="P1181">
        <v>399.37544357700398</v>
      </c>
      <c r="Q1181">
        <v>0.23757171623758999</v>
      </c>
    </row>
    <row r="1182" spans="1:17" hidden="1" x14ac:dyDescent="0.3">
      <c r="A1182" t="s">
        <v>2524</v>
      </c>
      <c r="B1182" t="s">
        <v>2525</v>
      </c>
      <c r="C1182" t="s">
        <v>3160</v>
      </c>
      <c r="D1182" t="s">
        <v>395</v>
      </c>
      <c r="E1182">
        <v>1918.6457426500001</v>
      </c>
      <c r="F1182">
        <v>475.95</v>
      </c>
      <c r="G1182">
        <v>-0.46864659169286599</v>
      </c>
      <c r="H1182">
        <v>0.92882626776605204</v>
      </c>
      <c r="I1182">
        <v>35.833122746534102</v>
      </c>
      <c r="J1182">
        <v>-7.7240952487365205E-2</v>
      </c>
      <c r="K1182">
        <v>463.38612384814797</v>
      </c>
      <c r="L1182">
        <v>404.110016277429</v>
      </c>
      <c r="M1182">
        <v>51.473240947013899</v>
      </c>
      <c r="N1182">
        <v>0.43194623475419702</v>
      </c>
      <c r="O1182">
        <v>11.7239205798928</v>
      </c>
      <c r="P1182">
        <v>69.739657631954302</v>
      </c>
      <c r="Q1182">
        <v>-6.4665305690759997E-2</v>
      </c>
    </row>
    <row r="1183" spans="1:17" hidden="1" x14ac:dyDescent="0.3">
      <c r="A1183" t="s">
        <v>2526</v>
      </c>
      <c r="B1183" t="s">
        <v>2527</v>
      </c>
      <c r="C1183" t="s">
        <v>3160</v>
      </c>
      <c r="D1183" t="s">
        <v>760</v>
      </c>
      <c r="E1183">
        <v>1911.0971380000001</v>
      </c>
      <c r="F1183">
        <v>735.85</v>
      </c>
      <c r="G1183">
        <v>4.1021513897065098</v>
      </c>
      <c r="H1183">
        <v>-9.2134554936304802</v>
      </c>
      <c r="I1183">
        <v>-36.351211358750703</v>
      </c>
      <c r="J1183">
        <v>-1.8042754904374501</v>
      </c>
      <c r="K1183">
        <v>796.28185737539297</v>
      </c>
      <c r="L1183">
        <v>801.68216193260798</v>
      </c>
      <c r="M1183">
        <v>29.691531301036299</v>
      </c>
      <c r="N1183">
        <v>0.42495559484361101</v>
      </c>
      <c r="O1183">
        <v>76.666440171230505</v>
      </c>
      <c r="P1183">
        <v>46.001984126984098</v>
      </c>
      <c r="Q1183">
        <v>0.172318541855986</v>
      </c>
    </row>
    <row r="1184" spans="1:17" hidden="1" x14ac:dyDescent="0.3">
      <c r="A1184" t="s">
        <v>2528</v>
      </c>
      <c r="B1184" t="s">
        <v>2529</v>
      </c>
      <c r="C1184" t="s">
        <v>3160</v>
      </c>
      <c r="D1184" t="s">
        <v>120</v>
      </c>
      <c r="E1184">
        <v>1908.1009068799999</v>
      </c>
      <c r="F1184">
        <v>120.55</v>
      </c>
      <c r="G1184">
        <v>-40.333059630845099</v>
      </c>
      <c r="H1184">
        <v>-11.7670159521393</v>
      </c>
      <c r="I1184">
        <v>-31.870447031683501</v>
      </c>
      <c r="J1184">
        <v>-3.14476468207042</v>
      </c>
      <c r="K1184">
        <v>131.32395059599099</v>
      </c>
      <c r="L1184">
        <v>139.596170621054</v>
      </c>
      <c r="M1184">
        <v>32.954431048003897</v>
      </c>
      <c r="N1184">
        <v>0.41452749450892001</v>
      </c>
      <c r="O1184">
        <v>60.929075072583998</v>
      </c>
      <c r="P1184">
        <v>1.2089665015531701</v>
      </c>
    </row>
    <row r="1185" spans="1:17" hidden="1" x14ac:dyDescent="0.3">
      <c r="A1185" t="s">
        <v>2530</v>
      </c>
      <c r="B1185" t="s">
        <v>2531</v>
      </c>
      <c r="C1185" t="s">
        <v>3160</v>
      </c>
      <c r="D1185" t="s">
        <v>1690</v>
      </c>
      <c r="E1185">
        <v>1906.0882018</v>
      </c>
      <c r="F1185">
        <v>67.14</v>
      </c>
      <c r="G1185">
        <v>2.2972907786229899</v>
      </c>
      <c r="H1185">
        <v>7.1523850578590498</v>
      </c>
      <c r="I1185">
        <v>-7.8744948315023997</v>
      </c>
      <c r="J1185">
        <v>2.5944317047679699</v>
      </c>
      <c r="K1185">
        <v>64.225269368014196</v>
      </c>
      <c r="L1185">
        <v>60.8368419724533</v>
      </c>
      <c r="M1185">
        <v>59.453032016997597</v>
      </c>
      <c r="N1185">
        <v>0.95479803724968604</v>
      </c>
      <c r="O1185">
        <v>0.61066428358653702</v>
      </c>
      <c r="P1185">
        <v>29.864603481624702</v>
      </c>
      <c r="Q1185">
        <v>-2.8326200589973E-2</v>
      </c>
    </row>
    <row r="1186" spans="1:17" hidden="1" x14ac:dyDescent="0.3">
      <c r="A1186" t="s">
        <v>2532</v>
      </c>
      <c r="B1186" t="s">
        <v>2533</v>
      </c>
      <c r="C1186" t="s">
        <v>3160</v>
      </c>
      <c r="D1186" t="s">
        <v>190</v>
      </c>
      <c r="E1186">
        <v>1905.23934975</v>
      </c>
      <c r="F1186">
        <v>305.14999999999998</v>
      </c>
      <c r="G1186">
        <v>7.1150424975602498</v>
      </c>
      <c r="H1186">
        <v>-6.7419987334142801</v>
      </c>
      <c r="I1186">
        <v>-9.4131424217418793</v>
      </c>
      <c r="J1186">
        <v>-4.0899637424913902</v>
      </c>
      <c r="K1186">
        <v>330.90165666709203</v>
      </c>
      <c r="L1186">
        <v>305.07317401454998</v>
      </c>
      <c r="M1186">
        <v>34.976350511769098</v>
      </c>
      <c r="N1186">
        <v>0.37170273246129898</v>
      </c>
      <c r="O1186">
        <v>29.706701622152998</v>
      </c>
      <c r="P1186">
        <v>59.756033715512203</v>
      </c>
      <c r="Q1186">
        <v>0.158544116753433</v>
      </c>
    </row>
    <row r="1187" spans="1:17" hidden="1" x14ac:dyDescent="0.3">
      <c r="A1187" t="s">
        <v>2534</v>
      </c>
      <c r="B1187" t="s">
        <v>2535</v>
      </c>
      <c r="C1187" t="s">
        <v>3160</v>
      </c>
      <c r="D1187" t="s">
        <v>432</v>
      </c>
      <c r="E1187">
        <v>1905.1332825</v>
      </c>
      <c r="F1187">
        <v>3142.2</v>
      </c>
      <c r="G1187">
        <v>128.14292588964901</v>
      </c>
      <c r="H1187">
        <v>5.5686331354718304</v>
      </c>
      <c r="I1187">
        <v>4.9451131919090097</v>
      </c>
      <c r="J1187">
        <v>6.9314510902686202</v>
      </c>
      <c r="K1187">
        <v>3135.91172947628</v>
      </c>
      <c r="L1187">
        <v>2578.3695159424801</v>
      </c>
      <c r="M1187">
        <v>56.478842823195301</v>
      </c>
      <c r="N1187">
        <v>0.87641879558853297</v>
      </c>
      <c r="O1187">
        <v>30.012411686079801</v>
      </c>
      <c r="P1187">
        <v>165.83756345177599</v>
      </c>
      <c r="Q1187">
        <v>0.123988208737649</v>
      </c>
    </row>
    <row r="1188" spans="1:17" hidden="1" x14ac:dyDescent="0.3">
      <c r="A1188" t="s">
        <v>2536</v>
      </c>
      <c r="B1188" t="s">
        <v>2537</v>
      </c>
      <c r="C1188" t="s">
        <v>3160</v>
      </c>
      <c r="D1188" t="s">
        <v>1690</v>
      </c>
      <c r="E1188">
        <v>1905.052968</v>
      </c>
      <c r="F1188">
        <v>67.23</v>
      </c>
      <c r="G1188">
        <v>2.66750046483331</v>
      </c>
      <c r="H1188">
        <v>7.5208142639889903</v>
      </c>
      <c r="I1188">
        <v>-7.5519858101782997</v>
      </c>
      <c r="J1188">
        <v>3.1920424936265199</v>
      </c>
      <c r="K1188">
        <v>64.235841713831903</v>
      </c>
      <c r="L1188">
        <v>60.821070041257698</v>
      </c>
      <c r="M1188">
        <v>55.931821315525497</v>
      </c>
      <c r="N1188">
        <v>0.95125364617836405</v>
      </c>
      <c r="O1188">
        <v>3.70370370370369</v>
      </c>
      <c r="P1188">
        <v>32.342519685039299</v>
      </c>
      <c r="Q1188">
        <v>-2.9924776916618E-2</v>
      </c>
    </row>
    <row r="1189" spans="1:17" hidden="1" x14ac:dyDescent="0.3">
      <c r="A1189" t="s">
        <v>2538</v>
      </c>
      <c r="B1189" t="s">
        <v>2539</v>
      </c>
      <c r="C1189" t="s">
        <v>3160</v>
      </c>
      <c r="D1189" t="s">
        <v>745</v>
      </c>
      <c r="E1189">
        <v>1901.11000107</v>
      </c>
      <c r="F1189">
        <v>792.99</v>
      </c>
      <c r="G1189">
        <v>39.324159494520103</v>
      </c>
      <c r="H1189">
        <v>-0.18995510620527001</v>
      </c>
      <c r="I1189">
        <v>7.2067249877032298</v>
      </c>
      <c r="J1189">
        <v>-1.5673078294720499</v>
      </c>
      <c r="K1189">
        <v>796.41515229352603</v>
      </c>
      <c r="L1189">
        <v>713.08246546484099</v>
      </c>
      <c r="M1189">
        <v>43.078312623575101</v>
      </c>
      <c r="N1189">
        <v>1.19182198853952</v>
      </c>
      <c r="O1189">
        <v>4.66714586564773</v>
      </c>
      <c r="P1189">
        <v>78.782549881636797</v>
      </c>
      <c r="Q1189">
        <v>-3.6227040049000002E-5</v>
      </c>
    </row>
    <row r="1190" spans="1:17" hidden="1" x14ac:dyDescent="0.3">
      <c r="A1190" t="s">
        <v>2540</v>
      </c>
      <c r="B1190" t="s">
        <v>2541</v>
      </c>
      <c r="C1190" t="s">
        <v>3160</v>
      </c>
      <c r="D1190" t="s">
        <v>190</v>
      </c>
      <c r="E1190">
        <v>1894.26161055999</v>
      </c>
      <c r="F1190">
        <v>835.65</v>
      </c>
      <c r="G1190">
        <v>143.84838355134301</v>
      </c>
      <c r="H1190">
        <v>-56.2659080518035</v>
      </c>
      <c r="I1190">
        <v>89.550722446128205</v>
      </c>
      <c r="J1190">
        <v>-6.4123699229078799</v>
      </c>
      <c r="K1190">
        <v>777.17730402475604</v>
      </c>
      <c r="L1190">
        <v>557.33943977388105</v>
      </c>
      <c r="M1190">
        <v>38.6701205664694</v>
      </c>
      <c r="N1190">
        <v>0.52864653625838698</v>
      </c>
      <c r="O1190">
        <v>24.448034464189501</v>
      </c>
      <c r="P1190">
        <v>196.04109467717601</v>
      </c>
      <c r="Q1190">
        <v>0.213473466401256</v>
      </c>
    </row>
    <row r="1191" spans="1:17" hidden="1" x14ac:dyDescent="0.3">
      <c r="A1191" t="s">
        <v>2542</v>
      </c>
      <c r="B1191" t="s">
        <v>2543</v>
      </c>
      <c r="C1191" t="s">
        <v>3160</v>
      </c>
      <c r="D1191" t="s">
        <v>1441</v>
      </c>
      <c r="E1191">
        <v>1894.1419592499999</v>
      </c>
      <c r="F1191">
        <v>133.1</v>
      </c>
      <c r="G1191">
        <v>36.265143904391302</v>
      </c>
      <c r="H1191">
        <v>3.68836910432502</v>
      </c>
      <c r="I1191">
        <v>6.8616513828750998</v>
      </c>
      <c r="J1191">
        <v>15.678296018431199</v>
      </c>
      <c r="K1191">
        <v>125.804882395899</v>
      </c>
      <c r="L1191">
        <v>114.964413998056</v>
      </c>
      <c r="M1191">
        <v>59.582435706624899</v>
      </c>
      <c r="N1191">
        <v>1.8747195828882799</v>
      </c>
      <c r="O1191">
        <v>11.5702479338843</v>
      </c>
      <c r="P1191">
        <v>83.459682977257003</v>
      </c>
      <c r="Q1191">
        <v>0.197414841057552</v>
      </c>
    </row>
    <row r="1192" spans="1:17" hidden="1" x14ac:dyDescent="0.3">
      <c r="A1192" t="s">
        <v>2544</v>
      </c>
      <c r="B1192" t="s">
        <v>2545</v>
      </c>
      <c r="C1192" t="s">
        <v>3160</v>
      </c>
      <c r="D1192" t="s">
        <v>190</v>
      </c>
      <c r="E1192">
        <v>1893.9249251799999</v>
      </c>
      <c r="F1192">
        <v>777.85</v>
      </c>
      <c r="G1192">
        <v>-25.426862908437101</v>
      </c>
      <c r="H1192">
        <v>1.8183323763169601</v>
      </c>
      <c r="I1192">
        <v>22.696964817475202</v>
      </c>
      <c r="J1192">
        <v>3.5953337019359202</v>
      </c>
      <c r="K1192">
        <v>777.01625911206702</v>
      </c>
      <c r="L1192">
        <v>736.88342080064103</v>
      </c>
      <c r="M1192">
        <v>60.559981751666598</v>
      </c>
      <c r="N1192">
        <v>0.60538765997870803</v>
      </c>
      <c r="O1192">
        <v>17.6255062029954</v>
      </c>
      <c r="P1192">
        <v>41.943430656934297</v>
      </c>
      <c r="Q1192">
        <v>-2.3377105278630001E-3</v>
      </c>
    </row>
    <row r="1193" spans="1:17" hidden="1" x14ac:dyDescent="0.3">
      <c r="A1193" t="s">
        <v>2546</v>
      </c>
      <c r="B1193" t="s">
        <v>2547</v>
      </c>
      <c r="C1193" t="s">
        <v>3160</v>
      </c>
      <c r="D1193" t="s">
        <v>127</v>
      </c>
      <c r="E1193">
        <v>1890.6518495150001</v>
      </c>
      <c r="F1193">
        <v>1545.95</v>
      </c>
      <c r="G1193">
        <v>329.14694758425401</v>
      </c>
      <c r="H1193">
        <v>3.88511521274045</v>
      </c>
      <c r="I1193">
        <v>278.58374481085599</v>
      </c>
      <c r="J1193">
        <v>-17.649859677074499</v>
      </c>
      <c r="K1193">
        <v>1583.75206766571</v>
      </c>
      <c r="L1193">
        <v>980.63019049007005</v>
      </c>
      <c r="M1193">
        <v>29.59444176777</v>
      </c>
      <c r="N1193">
        <v>1.03222051724515</v>
      </c>
      <c r="O1193">
        <v>68.740903651476401</v>
      </c>
      <c r="P1193">
        <v>625.79812206572694</v>
      </c>
      <c r="Q1193">
        <v>0.22071995806632599</v>
      </c>
    </row>
    <row r="1194" spans="1:17" hidden="1" x14ac:dyDescent="0.3">
      <c r="A1194" t="s">
        <v>2548</v>
      </c>
      <c r="B1194" t="s">
        <v>2549</v>
      </c>
      <c r="C1194" t="s">
        <v>3160</v>
      </c>
      <c r="D1194" t="s">
        <v>286</v>
      </c>
      <c r="E1194">
        <v>1883.866417275</v>
      </c>
      <c r="F1194">
        <v>303.35000000000002</v>
      </c>
      <c r="G1194">
        <v>0.86940242883441599</v>
      </c>
      <c r="H1194">
        <v>-3.8995944282312398</v>
      </c>
      <c r="I1194">
        <v>-29.518760292638301</v>
      </c>
      <c r="J1194">
        <v>-3.56815341785398</v>
      </c>
      <c r="K1194">
        <v>314.175200877066</v>
      </c>
      <c r="L1194">
        <v>313.25455296805097</v>
      </c>
      <c r="M1194">
        <v>40.0678255595557</v>
      </c>
      <c r="N1194">
        <v>0.45818849719340299</v>
      </c>
      <c r="O1194">
        <v>39.327509477501202</v>
      </c>
      <c r="P1194">
        <v>42.618711800658197</v>
      </c>
      <c r="Q1194">
        <v>8.3151449808252995E-2</v>
      </c>
    </row>
    <row r="1195" spans="1:17" hidden="1" x14ac:dyDescent="0.3">
      <c r="A1195" t="s">
        <v>2550</v>
      </c>
      <c r="B1195" t="s">
        <v>2551</v>
      </c>
      <c r="C1195" t="s">
        <v>3160</v>
      </c>
      <c r="D1195" t="s">
        <v>234</v>
      </c>
      <c r="E1195">
        <v>1883.5003321199999</v>
      </c>
      <c r="F1195">
        <v>820.95</v>
      </c>
      <c r="G1195">
        <v>23.7781359274422</v>
      </c>
      <c r="H1195">
        <v>-14.3774531339488</v>
      </c>
      <c r="I1195">
        <v>22.2974247596166</v>
      </c>
      <c r="J1195">
        <v>1.55758480978836</v>
      </c>
      <c r="K1195">
        <v>852.16739822288196</v>
      </c>
      <c r="L1195">
        <v>719.454415763567</v>
      </c>
      <c r="M1195">
        <v>40.705798563072499</v>
      </c>
      <c r="N1195">
        <v>0.72643940838890897</v>
      </c>
      <c r="O1195">
        <v>27.778792861928199</v>
      </c>
      <c r="P1195">
        <v>76.913628135505505</v>
      </c>
      <c r="Q1195">
        <v>2.8746551319155E-2</v>
      </c>
    </row>
    <row r="1196" spans="1:17" hidden="1" x14ac:dyDescent="0.3">
      <c r="A1196" t="s">
        <v>2552</v>
      </c>
      <c r="B1196" t="s">
        <v>2553</v>
      </c>
      <c r="C1196" t="s">
        <v>3160</v>
      </c>
      <c r="D1196" t="s">
        <v>120</v>
      </c>
      <c r="E1196">
        <v>1879.3616188149999</v>
      </c>
      <c r="F1196">
        <v>827.95</v>
      </c>
      <c r="G1196">
        <v>16.512796730517302</v>
      </c>
      <c r="H1196">
        <v>9.8794379840939897</v>
      </c>
      <c r="I1196">
        <v>32.668995932581502</v>
      </c>
      <c r="J1196">
        <v>5.6249089116257496</v>
      </c>
      <c r="K1196">
        <v>752.60044368068395</v>
      </c>
      <c r="L1196">
        <v>652.70448949276897</v>
      </c>
      <c r="M1196">
        <v>87.1276860920985</v>
      </c>
      <c r="N1196">
        <v>0.53398005523077996</v>
      </c>
      <c r="O1196">
        <v>2.6511262757412801</v>
      </c>
      <c r="P1196">
        <v>65.838758137205801</v>
      </c>
      <c r="Q1196">
        <v>-4.6838892709987999E-2</v>
      </c>
    </row>
    <row r="1197" spans="1:17" hidden="1" x14ac:dyDescent="0.3">
      <c r="A1197" t="s">
        <v>2554</v>
      </c>
      <c r="B1197" t="s">
        <v>2555</v>
      </c>
      <c r="C1197" t="s">
        <v>3160</v>
      </c>
      <c r="D1197" t="s">
        <v>51</v>
      </c>
      <c r="E1197">
        <v>1865.0271910500001</v>
      </c>
      <c r="F1197">
        <v>1892.1</v>
      </c>
      <c r="G1197">
        <v>69.724495283486107</v>
      </c>
      <c r="H1197">
        <v>9.0446711784783496</v>
      </c>
      <c r="I1197">
        <v>24.119394164993</v>
      </c>
      <c r="J1197">
        <v>11.4234184634172</v>
      </c>
      <c r="K1197">
        <v>1651.9321136961501</v>
      </c>
      <c r="L1197">
        <v>1389.3704163940999</v>
      </c>
      <c r="M1197">
        <v>72.409925815219907</v>
      </c>
      <c r="N1197">
        <v>0.92107249330163399</v>
      </c>
      <c r="O1197">
        <v>7.8167115902965101</v>
      </c>
      <c r="P1197">
        <v>112.03563624138501</v>
      </c>
      <c r="Q1197">
        <v>0.131709583248694</v>
      </c>
    </row>
    <row r="1198" spans="1:17" hidden="1" x14ac:dyDescent="0.3">
      <c r="A1198" t="s">
        <v>2556</v>
      </c>
      <c r="B1198" t="s">
        <v>2557</v>
      </c>
      <c r="C1198" t="s">
        <v>3160</v>
      </c>
      <c r="E1198">
        <v>1861.16</v>
      </c>
      <c r="F1198">
        <v>677.95</v>
      </c>
      <c r="G1198">
        <v>248.313465127444</v>
      </c>
      <c r="H1198">
        <v>50.7653077364346</v>
      </c>
      <c r="I1198">
        <v>46.899598550987299</v>
      </c>
      <c r="J1198">
        <v>8.6635087458686897</v>
      </c>
      <c r="K1198">
        <v>488.25196284403302</v>
      </c>
      <c r="L1198">
        <v>402.28427369398099</v>
      </c>
      <c r="M1198">
        <v>99.706219786920499</v>
      </c>
      <c r="N1198">
        <v>2.18844613536243</v>
      </c>
      <c r="O1198">
        <v>39.258057378862702</v>
      </c>
      <c r="P1198">
        <v>317.2</v>
      </c>
    </row>
    <row r="1199" spans="1:17" hidden="1" x14ac:dyDescent="0.3">
      <c r="A1199" t="s">
        <v>2558</v>
      </c>
      <c r="B1199" t="s">
        <v>2559</v>
      </c>
      <c r="C1199" t="s">
        <v>3160</v>
      </c>
      <c r="D1199" t="s">
        <v>258</v>
      </c>
      <c r="E1199">
        <v>1860.35944940999</v>
      </c>
      <c r="F1199">
        <v>616.54999999999995</v>
      </c>
      <c r="G1199">
        <v>-69.159471087979995</v>
      </c>
      <c r="H1199">
        <v>2.3679008891259299</v>
      </c>
      <c r="I1199">
        <v>-37.455185815589402</v>
      </c>
      <c r="J1199">
        <v>-6.1607490081921004</v>
      </c>
      <c r="K1199">
        <v>626.93089171492102</v>
      </c>
      <c r="L1199">
        <v>723.13687730242395</v>
      </c>
      <c r="M1199">
        <v>40.889748997253299</v>
      </c>
      <c r="N1199">
        <v>1.52343115402117</v>
      </c>
      <c r="O1199">
        <v>85.710810153272206</v>
      </c>
      <c r="P1199">
        <v>7.7884615384615303</v>
      </c>
    </row>
    <row r="1200" spans="1:17" hidden="1" x14ac:dyDescent="0.3">
      <c r="A1200" t="s">
        <v>2560</v>
      </c>
      <c r="B1200" t="s">
        <v>2561</v>
      </c>
      <c r="C1200" t="s">
        <v>3160</v>
      </c>
      <c r="D1200" t="s">
        <v>448</v>
      </c>
      <c r="E1200">
        <v>1850.9895325570001</v>
      </c>
      <c r="F1200">
        <v>111.05</v>
      </c>
      <c r="G1200">
        <v>-57.158012423969502</v>
      </c>
      <c r="H1200">
        <v>6.1702420818008497</v>
      </c>
      <c r="I1200">
        <v>-10.0748995867012</v>
      </c>
      <c r="J1200">
        <v>9.1255382490430996</v>
      </c>
      <c r="K1200">
        <v>105.083418061823</v>
      </c>
      <c r="L1200">
        <v>112.74338668879101</v>
      </c>
      <c r="M1200">
        <v>71.712680218675999</v>
      </c>
      <c r="N1200">
        <v>0.95729962978629601</v>
      </c>
      <c r="O1200">
        <v>48.041422782530397</v>
      </c>
      <c r="P1200">
        <v>38.899312070043699</v>
      </c>
      <c r="Q1200">
        <v>-6.1342339744056E-2</v>
      </c>
    </row>
    <row r="1201" spans="1:17" hidden="1" x14ac:dyDescent="0.3">
      <c r="A1201" t="s">
        <v>2562</v>
      </c>
      <c r="B1201" t="s">
        <v>2563</v>
      </c>
      <c r="C1201" t="s">
        <v>3160</v>
      </c>
      <c r="D1201" t="s">
        <v>487</v>
      </c>
      <c r="E1201">
        <v>1846.698975</v>
      </c>
      <c r="F1201">
        <v>935.7</v>
      </c>
      <c r="G1201">
        <v>259.79016780549603</v>
      </c>
      <c r="H1201">
        <v>-6.2704864470105797</v>
      </c>
      <c r="I1201">
        <v>43.831340280360003</v>
      </c>
      <c r="J1201">
        <v>-3.1790934524461001</v>
      </c>
      <c r="K1201">
        <v>935.26164248090402</v>
      </c>
      <c r="L1201">
        <v>693.99803072680697</v>
      </c>
      <c r="M1201">
        <v>47.389621241601603</v>
      </c>
      <c r="N1201">
        <v>0.75671332578434103</v>
      </c>
      <c r="O1201">
        <v>29.8599978625627</v>
      </c>
      <c r="P1201">
        <v>295.56119213696797</v>
      </c>
      <c r="Q1201">
        <v>0.19352775731575</v>
      </c>
    </row>
    <row r="1202" spans="1:17" hidden="1" x14ac:dyDescent="0.3">
      <c r="A1202" t="s">
        <v>2564</v>
      </c>
      <c r="B1202" t="s">
        <v>2565</v>
      </c>
      <c r="C1202" t="s">
        <v>3160</v>
      </c>
      <c r="D1202" t="s">
        <v>1506</v>
      </c>
      <c r="E1202">
        <v>1842.0278639749999</v>
      </c>
      <c r="F1202">
        <v>270.25</v>
      </c>
      <c r="G1202">
        <v>17.555044815288699</v>
      </c>
      <c r="H1202">
        <v>-22.703916962073698</v>
      </c>
      <c r="I1202">
        <v>29.542650457682701</v>
      </c>
      <c r="J1202">
        <v>-3.52209685156806</v>
      </c>
      <c r="K1202">
        <v>290.20984052279698</v>
      </c>
      <c r="L1202">
        <v>255.00093909659299</v>
      </c>
      <c r="M1202">
        <v>22.6495746377879</v>
      </c>
      <c r="N1202">
        <v>1.09572774292099</v>
      </c>
      <c r="O1202">
        <v>33.3024976873265</v>
      </c>
      <c r="P1202">
        <v>100.18518518518501</v>
      </c>
      <c r="Q1202">
        <v>6.2274346015426002E-2</v>
      </c>
    </row>
    <row r="1203" spans="1:17" hidden="1" x14ac:dyDescent="0.3">
      <c r="A1203" t="s">
        <v>2566</v>
      </c>
      <c r="B1203" t="s">
        <v>2567</v>
      </c>
      <c r="C1203" t="s">
        <v>3160</v>
      </c>
      <c r="D1203" t="s">
        <v>529</v>
      </c>
      <c r="E1203">
        <v>1841.1261254999999</v>
      </c>
      <c r="F1203">
        <v>90.7</v>
      </c>
      <c r="G1203">
        <v>74.404501797441796</v>
      </c>
      <c r="H1203">
        <v>-17.532935187490899</v>
      </c>
      <c r="I1203">
        <v>5.0124961742082101</v>
      </c>
      <c r="J1203">
        <v>-9.5880672783909802</v>
      </c>
      <c r="K1203">
        <v>96.222804473586294</v>
      </c>
      <c r="L1203">
        <v>81.767368633910607</v>
      </c>
      <c r="M1203">
        <v>34.137005035543403</v>
      </c>
      <c r="N1203">
        <v>0.99044863238242997</v>
      </c>
      <c r="O1203">
        <v>43.329658213891904</v>
      </c>
      <c r="P1203">
        <v>126.75</v>
      </c>
      <c r="Q1203">
        <v>0.168135849783799</v>
      </c>
    </row>
    <row r="1204" spans="1:17" hidden="1" x14ac:dyDescent="0.3">
      <c r="A1204" t="s">
        <v>2568</v>
      </c>
      <c r="B1204" t="s">
        <v>2569</v>
      </c>
      <c r="C1204" t="s">
        <v>3160</v>
      </c>
      <c r="D1204" t="s">
        <v>190</v>
      </c>
      <c r="E1204">
        <v>1833.14516</v>
      </c>
      <c r="F1204">
        <v>422.2</v>
      </c>
      <c r="G1204">
        <v>-34.154572673680399</v>
      </c>
      <c r="H1204">
        <v>1.64307076691976</v>
      </c>
      <c r="I1204">
        <v>-9.0553230416846908</v>
      </c>
      <c r="J1204">
        <v>-0.47514840292856197</v>
      </c>
      <c r="K1204">
        <v>431.608645765804</v>
      </c>
      <c r="L1204">
        <v>425.10260726281501</v>
      </c>
      <c r="M1204">
        <v>43.379931173479797</v>
      </c>
      <c r="N1204">
        <v>0.73694108875084596</v>
      </c>
      <c r="O1204">
        <v>22.9275225011842</v>
      </c>
      <c r="P1204">
        <v>18.1970884658454</v>
      </c>
      <c r="Q1204">
        <v>-2.5528523734847999E-2</v>
      </c>
    </row>
    <row r="1205" spans="1:17" hidden="1" x14ac:dyDescent="0.3">
      <c r="A1205" t="s">
        <v>2570</v>
      </c>
      <c r="B1205" t="s">
        <v>2571</v>
      </c>
      <c r="C1205" t="s">
        <v>3160</v>
      </c>
      <c r="D1205" t="s">
        <v>133</v>
      </c>
      <c r="E1205">
        <v>1831.6244392799999</v>
      </c>
      <c r="F1205">
        <v>134.34</v>
      </c>
      <c r="G1205">
        <v>222.36058718262899</v>
      </c>
      <c r="H1205">
        <v>16.988091031167599</v>
      </c>
      <c r="I1205">
        <v>10.140469398228101</v>
      </c>
      <c r="J1205">
        <v>1.6823905158110299</v>
      </c>
      <c r="K1205">
        <v>120.796597132202</v>
      </c>
      <c r="L1205">
        <v>102.5782450996</v>
      </c>
      <c r="M1205">
        <v>29.7105599897139</v>
      </c>
      <c r="N1205">
        <v>2.5369582503869501</v>
      </c>
      <c r="O1205">
        <v>4.2131904123864796</v>
      </c>
      <c r="P1205">
        <v>331.82256509160999</v>
      </c>
    </row>
    <row r="1206" spans="1:17" hidden="1" x14ac:dyDescent="0.3">
      <c r="A1206" t="s">
        <v>2572</v>
      </c>
      <c r="B1206" t="s">
        <v>2573</v>
      </c>
      <c r="C1206" t="s">
        <v>3160</v>
      </c>
      <c r="D1206" t="s">
        <v>409</v>
      </c>
      <c r="E1206">
        <v>1830.6395423399999</v>
      </c>
      <c r="F1206">
        <v>3493.05</v>
      </c>
      <c r="G1206">
        <v>216.443909318377</v>
      </c>
      <c r="H1206">
        <v>4.0673045386258604</v>
      </c>
      <c r="I1206">
        <v>101.84366653887599</v>
      </c>
      <c r="J1206">
        <v>-2.7662276558044101</v>
      </c>
      <c r="K1206">
        <v>3378.1920024436899</v>
      </c>
      <c r="L1206">
        <v>2644.9369283467099</v>
      </c>
      <c r="M1206">
        <v>60.350397105598901</v>
      </c>
      <c r="N1206">
        <v>0.76261828583348101</v>
      </c>
      <c r="O1206">
        <v>37.849443895735703</v>
      </c>
      <c r="P1206">
        <v>289.675368139223</v>
      </c>
      <c r="Q1206">
        <v>0.22909773089364199</v>
      </c>
    </row>
    <row r="1207" spans="1:17" hidden="1" x14ac:dyDescent="0.3">
      <c r="A1207" t="s">
        <v>2574</v>
      </c>
      <c r="B1207" t="s">
        <v>2575</v>
      </c>
      <c r="C1207" t="s">
        <v>3160</v>
      </c>
      <c r="D1207" t="s">
        <v>229</v>
      </c>
      <c r="E1207">
        <v>1830.1520694000001</v>
      </c>
      <c r="F1207">
        <v>1161.7</v>
      </c>
      <c r="G1207">
        <v>183.31475796942999</v>
      </c>
      <c r="H1207">
        <v>24.817028161108599</v>
      </c>
      <c r="I1207">
        <v>60.303261766908001</v>
      </c>
      <c r="J1207">
        <v>19.980245821037698</v>
      </c>
      <c r="K1207">
        <v>881.10365074173205</v>
      </c>
      <c r="L1207">
        <v>728.55118927567298</v>
      </c>
      <c r="M1207">
        <v>84.626669583333396</v>
      </c>
      <c r="N1207">
        <v>1.6710723722333101</v>
      </c>
      <c r="O1207">
        <v>1.1147456314022499</v>
      </c>
      <c r="P1207">
        <v>237.65441069611899</v>
      </c>
      <c r="Q1207">
        <v>0.152630746388254</v>
      </c>
    </row>
    <row r="1208" spans="1:17" hidden="1" x14ac:dyDescent="0.3">
      <c r="A1208" t="s">
        <v>2576</v>
      </c>
      <c r="B1208" t="s">
        <v>2577</v>
      </c>
      <c r="C1208" t="s">
        <v>3160</v>
      </c>
      <c r="D1208" t="s">
        <v>529</v>
      </c>
      <c r="E1208">
        <v>1828.6337954599901</v>
      </c>
      <c r="F1208">
        <v>354.45</v>
      </c>
      <c r="G1208">
        <v>-23.727893026530602</v>
      </c>
      <c r="H1208">
        <v>-6.85076731545246</v>
      </c>
      <c r="I1208">
        <v>-30.130447047415799</v>
      </c>
      <c r="J1208">
        <v>-2.6573850852762702</v>
      </c>
      <c r="K1208">
        <v>434.67033612929902</v>
      </c>
      <c r="L1208">
        <v>422.03398801737001</v>
      </c>
      <c r="M1208">
        <v>36.856070426686202</v>
      </c>
      <c r="N1208">
        <v>0.39177280256802099</v>
      </c>
      <c r="O1208">
        <v>76.329524615601599</v>
      </c>
      <c r="P1208">
        <v>36.326923076923002</v>
      </c>
    </row>
    <row r="1209" spans="1:17" hidden="1" x14ac:dyDescent="0.3">
      <c r="A1209" t="s">
        <v>2578</v>
      </c>
      <c r="B1209" t="s">
        <v>2579</v>
      </c>
      <c r="C1209" t="s">
        <v>3160</v>
      </c>
      <c r="D1209" t="s">
        <v>437</v>
      </c>
      <c r="E1209">
        <v>1815.9259999999999</v>
      </c>
      <c r="F1209">
        <v>1209.95</v>
      </c>
      <c r="G1209">
        <v>-10.1128737797972</v>
      </c>
      <c r="H1209">
        <v>4.5862910465955498</v>
      </c>
      <c r="I1209">
        <v>-16.287239840711099</v>
      </c>
      <c r="J1209">
        <v>1.67038747563898</v>
      </c>
      <c r="K1209">
        <v>1216.5377414135501</v>
      </c>
      <c r="L1209">
        <v>1227.59797430547</v>
      </c>
      <c r="M1209">
        <v>48.400490671408797</v>
      </c>
      <c r="N1209">
        <v>1.0407395403813899</v>
      </c>
      <c r="O1209">
        <v>32.650109508657302</v>
      </c>
      <c r="P1209">
        <v>22.638353942833898</v>
      </c>
      <c r="Q1209">
        <v>6.3035940563389001E-2</v>
      </c>
    </row>
    <row r="1210" spans="1:17" hidden="1" x14ac:dyDescent="0.3">
      <c r="A1210" t="s">
        <v>2580</v>
      </c>
      <c r="B1210" t="s">
        <v>2581</v>
      </c>
      <c r="C1210" t="s">
        <v>3160</v>
      </c>
      <c r="D1210" t="s">
        <v>760</v>
      </c>
      <c r="E1210">
        <v>1810.6152861810001</v>
      </c>
      <c r="F1210">
        <v>8.9700000000000006</v>
      </c>
      <c r="G1210">
        <v>-74.196880785919802</v>
      </c>
      <c r="H1210">
        <v>-4.5968825621683802</v>
      </c>
      <c r="I1210">
        <v>-52.792927091661703</v>
      </c>
      <c r="J1210">
        <v>-5.1375161217382797</v>
      </c>
      <c r="K1210">
        <v>10.4883854293476</v>
      </c>
      <c r="L1210">
        <v>15.692187274596501</v>
      </c>
      <c r="M1210">
        <v>22.2157814239985</v>
      </c>
      <c r="N1210">
        <v>1.3086572713734199</v>
      </c>
      <c r="O1210">
        <v>155.85284280936401</v>
      </c>
      <c r="P1210">
        <v>31.911764705882302</v>
      </c>
      <c r="Q1210">
        <v>-3.9052854554022999E-2</v>
      </c>
    </row>
    <row r="1211" spans="1:17" hidden="1" x14ac:dyDescent="0.3">
      <c r="A1211" t="s">
        <v>2582</v>
      </c>
      <c r="B1211" t="s">
        <v>2583</v>
      </c>
      <c r="C1211" t="s">
        <v>3160</v>
      </c>
      <c r="D1211" t="s">
        <v>448</v>
      </c>
      <c r="E1211">
        <v>1810.113758215</v>
      </c>
      <c r="F1211">
        <v>53.69</v>
      </c>
      <c r="G1211">
        <v>-41.373031173431499</v>
      </c>
      <c r="H1211">
        <v>-18.021504480751101</v>
      </c>
      <c r="I1211">
        <v>-11.9096670646858</v>
      </c>
      <c r="J1211">
        <v>1.3041331556401801</v>
      </c>
      <c r="K1211">
        <v>57.061726653026</v>
      </c>
      <c r="L1211">
        <v>58.877500061486501</v>
      </c>
      <c r="M1211">
        <v>50.053807701598899</v>
      </c>
      <c r="N1211">
        <v>0.29755533488340502</v>
      </c>
      <c r="O1211">
        <v>57.4815319864339</v>
      </c>
      <c r="P1211">
        <v>42.259593066026198</v>
      </c>
    </row>
    <row r="1212" spans="1:17" hidden="1" x14ac:dyDescent="0.3">
      <c r="A1212" t="s">
        <v>2584</v>
      </c>
      <c r="B1212" t="s">
        <v>2585</v>
      </c>
      <c r="C1212" t="s">
        <v>3160</v>
      </c>
      <c r="D1212" t="s">
        <v>24</v>
      </c>
      <c r="E1212">
        <v>1809.6061426000001</v>
      </c>
      <c r="F1212">
        <v>169.31</v>
      </c>
      <c r="G1212">
        <v>-22.381202925711701</v>
      </c>
      <c r="H1212">
        <v>-7.04164665621113</v>
      </c>
      <c r="I1212">
        <v>-30.6650692762883</v>
      </c>
      <c r="J1212">
        <v>1.94321908935259</v>
      </c>
      <c r="K1212">
        <v>181.236110522052</v>
      </c>
      <c r="L1212">
        <v>181.14465238205401</v>
      </c>
      <c r="M1212">
        <v>41.322946453084903</v>
      </c>
      <c r="N1212">
        <v>0.65435906595035997</v>
      </c>
      <c r="O1212">
        <v>28.580709940346001</v>
      </c>
      <c r="P1212">
        <v>18.9810260014054</v>
      </c>
      <c r="Q1212">
        <v>-3.9760875284580001E-3</v>
      </c>
    </row>
    <row r="1213" spans="1:17" hidden="1" x14ac:dyDescent="0.3">
      <c r="A1213" t="s">
        <v>2586</v>
      </c>
      <c r="B1213" t="s">
        <v>2587</v>
      </c>
      <c r="C1213" t="s">
        <v>3160</v>
      </c>
      <c r="D1213" t="s">
        <v>57</v>
      </c>
      <c r="E1213">
        <v>1807.3535718400001</v>
      </c>
      <c r="F1213">
        <v>18.47</v>
      </c>
      <c r="G1213">
        <v>-14.746835117402901</v>
      </c>
      <c r="H1213">
        <v>2.98726232949838</v>
      </c>
      <c r="I1213">
        <v>-5.9218056054249804</v>
      </c>
      <c r="J1213">
        <v>-3.88846566053373</v>
      </c>
      <c r="K1213">
        <v>19.123303614377502</v>
      </c>
      <c r="L1213">
        <v>18.627599891811599</v>
      </c>
      <c r="M1213">
        <v>38.886068394465902</v>
      </c>
      <c r="N1213">
        <v>0.41384676423831201</v>
      </c>
      <c r="O1213">
        <v>51.867893881970701</v>
      </c>
      <c r="P1213">
        <v>31.928571428571399</v>
      </c>
      <c r="Q1213">
        <v>2.4998257745128E-2</v>
      </c>
    </row>
    <row r="1214" spans="1:17" hidden="1" x14ac:dyDescent="0.3">
      <c r="A1214" t="s">
        <v>2588</v>
      </c>
      <c r="B1214" t="s">
        <v>2589</v>
      </c>
      <c r="C1214" t="s">
        <v>3160</v>
      </c>
      <c r="D1214" t="s">
        <v>105</v>
      </c>
      <c r="E1214">
        <v>1806.8576966000001</v>
      </c>
      <c r="F1214">
        <v>79.87</v>
      </c>
      <c r="G1214">
        <v>71.3989234944397</v>
      </c>
      <c r="H1214">
        <v>-16.251252461394198</v>
      </c>
      <c r="I1214">
        <v>7.2194572971394004</v>
      </c>
      <c r="J1214">
        <v>-3.6810658086764798</v>
      </c>
      <c r="K1214">
        <v>88.703321148947495</v>
      </c>
      <c r="L1214">
        <v>78.966296257134204</v>
      </c>
      <c r="M1214">
        <v>30.029346962759298</v>
      </c>
      <c r="N1214">
        <v>0.398635547894574</v>
      </c>
      <c r="O1214">
        <v>35.094528608989599</v>
      </c>
      <c r="P1214">
        <v>106.863506863506</v>
      </c>
      <c r="Q1214">
        <v>7.4894849923887993E-2</v>
      </c>
    </row>
    <row r="1215" spans="1:17" hidden="1" x14ac:dyDescent="0.3">
      <c r="A1215" t="s">
        <v>2590</v>
      </c>
      <c r="B1215" t="s">
        <v>2591</v>
      </c>
      <c r="C1215" t="s">
        <v>3160</v>
      </c>
      <c r="D1215" t="s">
        <v>95</v>
      </c>
      <c r="E1215">
        <v>1804.3056959999999</v>
      </c>
      <c r="F1215">
        <v>326.75</v>
      </c>
      <c r="G1215">
        <v>-39.929106787408202</v>
      </c>
      <c r="H1215">
        <v>-5.0608659081475498</v>
      </c>
      <c r="I1215">
        <v>-11.8645881602942</v>
      </c>
      <c r="J1215">
        <v>-0.47655219951739403</v>
      </c>
      <c r="K1215">
        <v>336.67929804709598</v>
      </c>
      <c r="L1215">
        <v>341.56665094035901</v>
      </c>
      <c r="M1215">
        <v>40.9966704360384</v>
      </c>
      <c r="N1215">
        <v>0.54901224790764402</v>
      </c>
      <c r="O1215">
        <v>35.8837031369548</v>
      </c>
      <c r="P1215">
        <v>15.8482538556993</v>
      </c>
      <c r="Q1215">
        <v>5.2436003070125997E-2</v>
      </c>
    </row>
    <row r="1216" spans="1:17" hidden="1" x14ac:dyDescent="0.3">
      <c r="A1216" t="s">
        <v>2592</v>
      </c>
      <c r="B1216" t="s">
        <v>2593</v>
      </c>
      <c r="C1216" t="s">
        <v>3160</v>
      </c>
      <c r="D1216" t="s">
        <v>48</v>
      </c>
      <c r="E1216">
        <v>1790.9654757999999</v>
      </c>
      <c r="F1216">
        <v>142.85</v>
      </c>
      <c r="G1216">
        <v>132.90785478998799</v>
      </c>
      <c r="H1216">
        <v>-11.463693687197599</v>
      </c>
      <c r="I1216">
        <v>48.418160004990099</v>
      </c>
      <c r="J1216">
        <v>-6.7061054409482601</v>
      </c>
      <c r="K1216">
        <v>155.244234128637</v>
      </c>
      <c r="L1216">
        <v>128.32587758548399</v>
      </c>
      <c r="M1216">
        <v>37.779499363352798</v>
      </c>
      <c r="N1216">
        <v>0.530772692052907</v>
      </c>
      <c r="O1216">
        <v>42.807140357017801</v>
      </c>
      <c r="P1216">
        <v>164.90496059341601</v>
      </c>
      <c r="Q1216">
        <v>0.18357093539625499</v>
      </c>
    </row>
    <row r="1217" spans="1:17" hidden="1" x14ac:dyDescent="0.3">
      <c r="A1217" t="s">
        <v>2594</v>
      </c>
      <c r="B1217" t="s">
        <v>2595</v>
      </c>
      <c r="C1217" t="s">
        <v>3160</v>
      </c>
      <c r="D1217" t="s">
        <v>412</v>
      </c>
      <c r="E1217">
        <v>1781.61913565999</v>
      </c>
      <c r="F1217">
        <v>532.25</v>
      </c>
      <c r="G1217">
        <v>-13.5354111052312</v>
      </c>
      <c r="H1217">
        <v>6.21468555773437</v>
      </c>
      <c r="I1217">
        <v>-17.728473776619499</v>
      </c>
      <c r="J1217">
        <v>5.9312648880875702</v>
      </c>
      <c r="K1217">
        <v>530.91498521452195</v>
      </c>
      <c r="L1217">
        <v>513.96566197474397</v>
      </c>
      <c r="M1217">
        <v>62.277335545337401</v>
      </c>
      <c r="N1217">
        <v>2.3934104828500198</v>
      </c>
      <c r="O1217">
        <v>42.498825739783904</v>
      </c>
      <c r="P1217">
        <v>31.745049504950401</v>
      </c>
      <c r="Q1217">
        <v>1.9766624244062E-2</v>
      </c>
    </row>
    <row r="1218" spans="1:17" hidden="1" x14ac:dyDescent="0.3">
      <c r="A1218" t="s">
        <v>2596</v>
      </c>
      <c r="B1218" t="s">
        <v>2597</v>
      </c>
      <c r="C1218" t="s">
        <v>3160</v>
      </c>
      <c r="D1218" t="s">
        <v>1771</v>
      </c>
      <c r="E1218">
        <v>1781.5202025599999</v>
      </c>
      <c r="F1218">
        <v>169.15</v>
      </c>
      <c r="G1218">
        <v>-52.078010645772203</v>
      </c>
      <c r="H1218">
        <v>-9.1638839231313298</v>
      </c>
      <c r="I1218">
        <v>-36.645815299968298</v>
      </c>
      <c r="J1218">
        <v>-5.1369892205029997</v>
      </c>
      <c r="K1218">
        <v>183.630348915985</v>
      </c>
      <c r="L1218">
        <v>207.73986592447699</v>
      </c>
      <c r="M1218">
        <v>38.2161325633692</v>
      </c>
      <c r="N1218">
        <v>0.82773874538578396</v>
      </c>
      <c r="O1218">
        <v>78.510198049068805</v>
      </c>
      <c r="P1218">
        <v>6.3836477987421398</v>
      </c>
      <c r="Q1218">
        <v>0.14548101899145599</v>
      </c>
    </row>
    <row r="1219" spans="1:17" hidden="1" x14ac:dyDescent="0.3">
      <c r="A1219" t="s">
        <v>2598</v>
      </c>
      <c r="B1219" t="s">
        <v>2599</v>
      </c>
      <c r="C1219" t="s">
        <v>3160</v>
      </c>
      <c r="D1219" t="s">
        <v>2600</v>
      </c>
      <c r="E1219">
        <v>1779.9670991999999</v>
      </c>
      <c r="F1219">
        <v>628.04999999999995</v>
      </c>
      <c r="G1219">
        <v>-22.973835692492699</v>
      </c>
      <c r="H1219">
        <v>-0.75533493185906697</v>
      </c>
      <c r="I1219">
        <v>15.6254316299405</v>
      </c>
      <c r="J1219">
        <v>-1.6199521706328599</v>
      </c>
      <c r="K1219">
        <v>650.21838248713198</v>
      </c>
      <c r="L1219">
        <v>604.852361987069</v>
      </c>
      <c r="M1219">
        <v>50.424962777875599</v>
      </c>
      <c r="N1219">
        <v>0.85587941233921905</v>
      </c>
      <c r="O1219">
        <v>34.4478942759334</v>
      </c>
      <c r="P1219">
        <v>33.627659574467998</v>
      </c>
      <c r="Q1219">
        <v>9.8232837200002004E-2</v>
      </c>
    </row>
    <row r="1220" spans="1:17" hidden="1" x14ac:dyDescent="0.3">
      <c r="A1220" t="s">
        <v>2601</v>
      </c>
      <c r="B1220" t="s">
        <v>2602</v>
      </c>
      <c r="C1220" t="s">
        <v>3160</v>
      </c>
      <c r="D1220" t="s">
        <v>412</v>
      </c>
      <c r="E1220">
        <v>1779.438275</v>
      </c>
      <c r="F1220">
        <v>1586.55</v>
      </c>
      <c r="G1220">
        <v>286.38608753680597</v>
      </c>
      <c r="H1220">
        <v>34.061740341902798</v>
      </c>
      <c r="I1220">
        <v>107.78919848061901</v>
      </c>
      <c r="J1220">
        <v>27.441431246682701</v>
      </c>
      <c r="K1220">
        <v>1297.46651038034</v>
      </c>
      <c r="L1220">
        <v>930.16324837551804</v>
      </c>
      <c r="M1220">
        <v>89.815702300558996</v>
      </c>
      <c r="N1220">
        <v>0.755685482068437</v>
      </c>
      <c r="O1220">
        <v>8.1087895118338693</v>
      </c>
      <c r="P1220">
        <v>323.07999999999902</v>
      </c>
      <c r="Q1220">
        <v>0.16844147235786</v>
      </c>
    </row>
    <row r="1221" spans="1:17" hidden="1" x14ac:dyDescent="0.3">
      <c r="A1221" t="s">
        <v>2603</v>
      </c>
      <c r="B1221" t="s">
        <v>2604</v>
      </c>
      <c r="C1221" t="s">
        <v>3160</v>
      </c>
      <c r="D1221" t="s">
        <v>21</v>
      </c>
      <c r="E1221">
        <v>1778.8473446400001</v>
      </c>
      <c r="F1221">
        <v>1520.45</v>
      </c>
      <c r="G1221">
        <v>204.256435657998</v>
      </c>
      <c r="H1221">
        <v>1.7856191635504699</v>
      </c>
      <c r="I1221">
        <v>40.238282906630403</v>
      </c>
      <c r="J1221">
        <v>-7.4366175338050402</v>
      </c>
      <c r="K1221">
        <v>1518.71042527392</v>
      </c>
      <c r="L1221">
        <v>1195.62594122174</v>
      </c>
      <c r="M1221">
        <v>42.321957362087801</v>
      </c>
      <c r="N1221">
        <v>0.67990053379776005</v>
      </c>
      <c r="O1221">
        <v>22.595284290834901</v>
      </c>
      <c r="P1221">
        <v>264.92259690387601</v>
      </c>
      <c r="Q1221">
        <v>0.14607469768675199</v>
      </c>
    </row>
    <row r="1222" spans="1:17" hidden="1" x14ac:dyDescent="0.3">
      <c r="A1222" t="s">
        <v>2605</v>
      </c>
      <c r="B1222" t="s">
        <v>2606</v>
      </c>
      <c r="C1222" t="s">
        <v>3160</v>
      </c>
      <c r="D1222" t="s">
        <v>1981</v>
      </c>
      <c r="E1222">
        <v>1778.0406307799999</v>
      </c>
      <c r="F1222">
        <v>157.19999999999999</v>
      </c>
      <c r="G1222">
        <v>-33.549932596688301</v>
      </c>
      <c r="H1222">
        <v>-6.8394867351119997</v>
      </c>
      <c r="I1222">
        <v>-27.837172948838798</v>
      </c>
      <c r="J1222">
        <v>-1.6092471499469401</v>
      </c>
      <c r="K1222">
        <v>165.44016880807999</v>
      </c>
      <c r="L1222">
        <v>168.79277133810101</v>
      </c>
      <c r="M1222">
        <v>25.918210303462299</v>
      </c>
      <c r="N1222">
        <v>1.3208663261136599</v>
      </c>
      <c r="O1222">
        <v>38.549618320610698</v>
      </c>
      <c r="P1222">
        <v>6.0728744939271202</v>
      </c>
      <c r="Q1222">
        <v>-8.5133848037739004E-2</v>
      </c>
    </row>
    <row r="1223" spans="1:17" hidden="1" x14ac:dyDescent="0.3">
      <c r="A1223" t="s">
        <v>2607</v>
      </c>
      <c r="B1223" t="s">
        <v>2608</v>
      </c>
      <c r="C1223" t="s">
        <v>3160</v>
      </c>
      <c r="D1223" t="s">
        <v>268</v>
      </c>
      <c r="E1223">
        <v>1774.8</v>
      </c>
      <c r="F1223">
        <v>1470.4</v>
      </c>
      <c r="G1223">
        <v>-36.290261314854597</v>
      </c>
      <c r="H1223">
        <v>4.05932976622345</v>
      </c>
      <c r="I1223">
        <v>-5.6383755320485696</v>
      </c>
      <c r="J1223">
        <v>-0.49627806343110498</v>
      </c>
      <c r="K1223">
        <v>1474.0741167737499</v>
      </c>
      <c r="L1223">
        <v>1441.3120626654199</v>
      </c>
      <c r="M1223">
        <v>47.628543318680897</v>
      </c>
      <c r="N1223">
        <v>0.99871323230261599</v>
      </c>
      <c r="O1223">
        <v>15.2747551686615</v>
      </c>
      <c r="P1223">
        <v>24.499386139452099</v>
      </c>
      <c r="Q1223">
        <v>0.16519139988683301</v>
      </c>
    </row>
    <row r="1224" spans="1:17" hidden="1" x14ac:dyDescent="0.3">
      <c r="A1224" t="s">
        <v>2609</v>
      </c>
      <c r="B1224" t="s">
        <v>2610</v>
      </c>
      <c r="C1224" t="s">
        <v>3160</v>
      </c>
      <c r="D1224" t="s">
        <v>258</v>
      </c>
      <c r="E1224">
        <v>1771.9613462249999</v>
      </c>
      <c r="F1224">
        <v>2918.25</v>
      </c>
      <c r="G1224">
        <v>52.757121059587099</v>
      </c>
      <c r="H1224">
        <v>9.0959479316189107</v>
      </c>
      <c r="I1224">
        <v>45.8609604786677</v>
      </c>
      <c r="J1224">
        <v>-8.9613843578718599E-2</v>
      </c>
      <c r="K1224">
        <v>2897.0212474334198</v>
      </c>
      <c r="L1224">
        <v>2313.67661828373</v>
      </c>
      <c r="M1224">
        <v>56.482461917777499</v>
      </c>
      <c r="N1224">
        <v>1.4267020320472199</v>
      </c>
      <c r="O1224">
        <v>19.900625374796501</v>
      </c>
      <c r="P1224">
        <v>130.05518328734701</v>
      </c>
      <c r="Q1224">
        <v>0.17773807784833801</v>
      </c>
    </row>
    <row r="1225" spans="1:17" hidden="1" x14ac:dyDescent="0.3">
      <c r="A1225" t="s">
        <v>2611</v>
      </c>
      <c r="B1225" t="s">
        <v>2612</v>
      </c>
      <c r="C1225" t="s">
        <v>3160</v>
      </c>
      <c r="D1225" t="s">
        <v>258</v>
      </c>
      <c r="E1225">
        <v>1764.513992595</v>
      </c>
      <c r="F1225">
        <v>305.55</v>
      </c>
      <c r="G1225">
        <v>50.117448771057902</v>
      </c>
      <c r="H1225">
        <v>2.56797711520989</v>
      </c>
      <c r="I1225">
        <v>24.796035023302299</v>
      </c>
      <c r="J1225">
        <v>-0.87598970805995602</v>
      </c>
      <c r="K1225">
        <v>317.84268426226299</v>
      </c>
      <c r="L1225">
        <v>265.03638024772499</v>
      </c>
      <c r="M1225">
        <v>53.008806746530396</v>
      </c>
      <c r="N1225">
        <v>0.69619492820266504</v>
      </c>
      <c r="O1225">
        <v>43.577155948289899</v>
      </c>
      <c r="P1225">
        <v>92.836857052697994</v>
      </c>
      <c r="Q1225">
        <v>0.15252134149600999</v>
      </c>
    </row>
    <row r="1226" spans="1:17" hidden="1" x14ac:dyDescent="0.3">
      <c r="A1226" t="s">
        <v>2613</v>
      </c>
      <c r="B1226" t="s">
        <v>2614</v>
      </c>
      <c r="C1226" t="s">
        <v>3160</v>
      </c>
      <c r="D1226" t="s">
        <v>117</v>
      </c>
      <c r="E1226">
        <v>1759.8431778299901</v>
      </c>
      <c r="F1226">
        <v>250.6</v>
      </c>
      <c r="G1226">
        <v>-51.613461684693299</v>
      </c>
      <c r="H1226">
        <v>-18.680427876544599</v>
      </c>
      <c r="I1226">
        <v>-38.259687481616702</v>
      </c>
      <c r="J1226">
        <v>0.10901044105116101</v>
      </c>
      <c r="K1226">
        <v>302.30754501975798</v>
      </c>
      <c r="M1226">
        <v>28.535811076090202</v>
      </c>
      <c r="N1226">
        <v>0.48965847121641898</v>
      </c>
      <c r="O1226">
        <v>59.616919393455703</v>
      </c>
      <c r="P1226">
        <v>0.92629883205799202</v>
      </c>
    </row>
    <row r="1227" spans="1:17" hidden="1" x14ac:dyDescent="0.3">
      <c r="A1227" t="s">
        <v>2615</v>
      </c>
      <c r="B1227" t="s">
        <v>2616</v>
      </c>
      <c r="C1227" t="s">
        <v>3160</v>
      </c>
      <c r="D1227" t="s">
        <v>48</v>
      </c>
      <c r="E1227">
        <v>1755.3489876000001</v>
      </c>
      <c r="F1227">
        <v>1727</v>
      </c>
      <c r="G1227">
        <v>97.559644741805897</v>
      </c>
      <c r="H1227">
        <v>7.2130481870350502</v>
      </c>
      <c r="I1227">
        <v>33.541728250658302</v>
      </c>
      <c r="J1227">
        <v>6.4385591188106401</v>
      </c>
      <c r="K1227">
        <v>1561.6289416749601</v>
      </c>
      <c r="L1227">
        <v>1272.93175725634</v>
      </c>
      <c r="M1227">
        <v>52.691977697684102</v>
      </c>
      <c r="N1227">
        <v>0.609500515185467</v>
      </c>
      <c r="O1227">
        <v>2.9183555298204902</v>
      </c>
      <c r="P1227">
        <v>153.57903237647699</v>
      </c>
    </row>
    <row r="1228" spans="1:17" hidden="1" x14ac:dyDescent="0.3">
      <c r="A1228" t="s">
        <v>2617</v>
      </c>
      <c r="B1228" t="s">
        <v>2618</v>
      </c>
      <c r="C1228" t="s">
        <v>3160</v>
      </c>
      <c r="D1228" t="s">
        <v>760</v>
      </c>
      <c r="E1228">
        <v>1754.8857</v>
      </c>
      <c r="F1228">
        <v>19.86</v>
      </c>
      <c r="G1228">
        <v>-5.43480156748506</v>
      </c>
      <c r="H1228">
        <v>-35.656451359291196</v>
      </c>
      <c r="I1228">
        <v>-64.717149956950195</v>
      </c>
      <c r="J1228">
        <v>-2.8010499563247602</v>
      </c>
      <c r="K1228">
        <v>29.792440398245901</v>
      </c>
      <c r="L1228">
        <v>31.3554608955879</v>
      </c>
      <c r="M1228">
        <v>22.083094638498</v>
      </c>
      <c r="N1228">
        <v>1.68802639860857</v>
      </c>
      <c r="O1228">
        <v>127.844914400805</v>
      </c>
      <c r="P1228">
        <v>39.343974741273399</v>
      </c>
      <c r="Q1228">
        <v>0.11993122511700501</v>
      </c>
    </row>
    <row r="1229" spans="1:17" hidden="1" x14ac:dyDescent="0.3">
      <c r="A1229" t="s">
        <v>2619</v>
      </c>
      <c r="B1229" t="s">
        <v>2620</v>
      </c>
      <c r="C1229" t="s">
        <v>3160</v>
      </c>
      <c r="D1229" t="s">
        <v>1988</v>
      </c>
      <c r="E1229">
        <v>1748.5749098399999</v>
      </c>
      <c r="F1229">
        <v>639.25</v>
      </c>
      <c r="G1229">
        <v>-26.496434704390001</v>
      </c>
      <c r="H1229">
        <v>-3.51618284763655</v>
      </c>
      <c r="I1229">
        <v>-27.1716205180666</v>
      </c>
      <c r="J1229">
        <v>-0.81061457983114804</v>
      </c>
      <c r="K1229">
        <v>626.23624590468603</v>
      </c>
      <c r="L1229">
        <v>638.61850768458896</v>
      </c>
      <c r="M1229">
        <v>44.6184023707943</v>
      </c>
      <c r="N1229">
        <v>0.68916318356064898</v>
      </c>
      <c r="O1229">
        <v>43.136488071959299</v>
      </c>
      <c r="P1229">
        <v>22.932692307692299</v>
      </c>
      <c r="Q1229">
        <v>0.139695352822538</v>
      </c>
    </row>
    <row r="1230" spans="1:17" hidden="1" x14ac:dyDescent="0.3">
      <c r="A1230" t="s">
        <v>2621</v>
      </c>
      <c r="B1230" t="s">
        <v>2622</v>
      </c>
      <c r="C1230" t="s">
        <v>3160</v>
      </c>
      <c r="D1230" t="s">
        <v>549</v>
      </c>
      <c r="E1230">
        <v>1747.3926043259901</v>
      </c>
      <c r="F1230">
        <v>171.13</v>
      </c>
      <c r="G1230">
        <v>-2.922151041457</v>
      </c>
      <c r="H1230">
        <v>-15.4708809243281</v>
      </c>
      <c r="I1230">
        <v>22.769316505078599</v>
      </c>
      <c r="J1230">
        <v>-3.90711100335841</v>
      </c>
      <c r="K1230">
        <v>188.23238172701099</v>
      </c>
      <c r="L1230">
        <v>162.940228361961</v>
      </c>
      <c r="M1230">
        <v>18.4335951236244</v>
      </c>
      <c r="N1230">
        <v>0.27127301671303</v>
      </c>
      <c r="O1230">
        <v>34.920820428913601</v>
      </c>
      <c r="P1230">
        <v>56.140510948905103</v>
      </c>
      <c r="Q1230">
        <v>0.10621582896609801</v>
      </c>
    </row>
    <row r="1231" spans="1:17" hidden="1" x14ac:dyDescent="0.3">
      <c r="A1231" t="s">
        <v>2623</v>
      </c>
      <c r="B1231" t="s">
        <v>2624</v>
      </c>
      <c r="C1231" t="s">
        <v>3160</v>
      </c>
      <c r="D1231" t="s">
        <v>190</v>
      </c>
      <c r="E1231">
        <v>1742.5793800450001</v>
      </c>
      <c r="F1231">
        <v>1090.25</v>
      </c>
      <c r="G1231">
        <v>-5.9914724003741702</v>
      </c>
      <c r="H1231">
        <v>-11.342423078113001</v>
      </c>
      <c r="I1231">
        <v>30.083158447981301</v>
      </c>
      <c r="J1231">
        <v>-4.4078071742062797</v>
      </c>
      <c r="K1231">
        <v>1114.0210328421299</v>
      </c>
      <c r="L1231">
        <v>940.21917498131097</v>
      </c>
      <c r="M1231">
        <v>32.545722212249501</v>
      </c>
      <c r="N1231">
        <v>0.12626352243696301</v>
      </c>
      <c r="O1231">
        <v>40.243063517541799</v>
      </c>
      <c r="P1231">
        <v>72.781299524564105</v>
      </c>
      <c r="Q1231">
        <v>0.105340236295986</v>
      </c>
    </row>
    <row r="1232" spans="1:17" hidden="1" x14ac:dyDescent="0.3">
      <c r="A1232" t="s">
        <v>2625</v>
      </c>
      <c r="B1232" t="s">
        <v>2626</v>
      </c>
      <c r="C1232" t="s">
        <v>3160</v>
      </c>
      <c r="D1232" t="s">
        <v>77</v>
      </c>
      <c r="E1232">
        <v>1742.1510783599999</v>
      </c>
      <c r="F1232">
        <v>30.8</v>
      </c>
      <c r="G1232">
        <v>-34.817582952546097</v>
      </c>
      <c r="H1232">
        <v>-5.7785365364560102</v>
      </c>
      <c r="I1232">
        <v>-29.0476899240996</v>
      </c>
      <c r="J1232">
        <v>-0.80457514309360001</v>
      </c>
      <c r="K1232">
        <v>33.4877266098486</v>
      </c>
      <c r="L1232">
        <v>35.675703818892998</v>
      </c>
      <c r="M1232">
        <v>32.756303772343301</v>
      </c>
      <c r="N1232">
        <v>0.30529651714990502</v>
      </c>
      <c r="O1232">
        <v>57.792207792207797</v>
      </c>
      <c r="P1232">
        <v>6.9444444444444402</v>
      </c>
    </row>
    <row r="1233" spans="1:17" hidden="1" x14ac:dyDescent="0.3">
      <c r="A1233" t="s">
        <v>2627</v>
      </c>
      <c r="B1233" t="s">
        <v>2628</v>
      </c>
      <c r="C1233" t="s">
        <v>3160</v>
      </c>
      <c r="D1233" t="s">
        <v>455</v>
      </c>
      <c r="E1233">
        <v>1741.4933759999999</v>
      </c>
      <c r="F1233">
        <v>830.55</v>
      </c>
      <c r="G1233">
        <v>-23.340478154317999</v>
      </c>
      <c r="H1233">
        <v>2.0687996216046098</v>
      </c>
      <c r="I1233">
        <v>19.279978118097802</v>
      </c>
      <c r="J1233">
        <v>2.1363465009200402</v>
      </c>
      <c r="K1233">
        <v>780.077507883762</v>
      </c>
      <c r="L1233">
        <v>713.21779359174695</v>
      </c>
      <c r="M1233">
        <v>53.275118532911399</v>
      </c>
      <c r="N1233">
        <v>0.808188775215962</v>
      </c>
      <c r="O1233">
        <v>11.8535909939196</v>
      </c>
      <c r="P1233">
        <v>47</v>
      </c>
      <c r="Q1233">
        <v>8.1781206982631E-2</v>
      </c>
    </row>
    <row r="1234" spans="1:17" hidden="1" x14ac:dyDescent="0.3">
      <c r="A1234" t="s">
        <v>2629</v>
      </c>
      <c r="B1234" t="s">
        <v>2630</v>
      </c>
      <c r="C1234" t="s">
        <v>3160</v>
      </c>
      <c r="D1234" t="s">
        <v>21</v>
      </c>
      <c r="E1234">
        <v>1730.2911538989999</v>
      </c>
      <c r="F1234">
        <v>168.1</v>
      </c>
      <c r="G1234">
        <v>391.67969140026901</v>
      </c>
      <c r="H1234">
        <v>17.8937568799393</v>
      </c>
      <c r="I1234">
        <v>145.22385658651999</v>
      </c>
      <c r="J1234">
        <v>2.5101812466827602</v>
      </c>
      <c r="K1234">
        <v>136.073668017865</v>
      </c>
      <c r="L1234">
        <v>89.838610255796098</v>
      </c>
      <c r="M1234">
        <v>53.959004292741</v>
      </c>
      <c r="N1234">
        <v>0.38381235495188198</v>
      </c>
      <c r="O1234">
        <v>7.3944080904223703</v>
      </c>
      <c r="P1234">
        <v>484.695652173913</v>
      </c>
    </row>
    <row r="1235" spans="1:17" hidden="1" x14ac:dyDescent="0.3">
      <c r="A1235" t="s">
        <v>2631</v>
      </c>
      <c r="B1235" t="s">
        <v>2632</v>
      </c>
      <c r="C1235" t="s">
        <v>3160</v>
      </c>
      <c r="D1235" t="s">
        <v>181</v>
      </c>
      <c r="E1235">
        <v>1721.22165984</v>
      </c>
      <c r="F1235">
        <v>410.7</v>
      </c>
      <c r="G1235">
        <v>-39.546817749712602</v>
      </c>
      <c r="H1235">
        <v>-5.6633252466290402</v>
      </c>
      <c r="I1235">
        <v>-24.832844022032901</v>
      </c>
      <c r="J1235">
        <v>-0.853600540461107</v>
      </c>
      <c r="K1235">
        <v>435.69342571102101</v>
      </c>
      <c r="L1235">
        <v>473.526164151025</v>
      </c>
      <c r="M1235">
        <v>39.975730684958698</v>
      </c>
      <c r="N1235">
        <v>0.45200201212400698</v>
      </c>
      <c r="O1235">
        <v>56.074993912831701</v>
      </c>
      <c r="P1235">
        <v>1.6584158415841399</v>
      </c>
    </row>
    <row r="1236" spans="1:17" hidden="1" x14ac:dyDescent="0.3">
      <c r="A1236" t="s">
        <v>2633</v>
      </c>
      <c r="B1236" t="s">
        <v>2634</v>
      </c>
      <c r="C1236" t="s">
        <v>3160</v>
      </c>
      <c r="D1236" t="s">
        <v>229</v>
      </c>
      <c r="E1236">
        <v>1717.6390956</v>
      </c>
      <c r="F1236">
        <v>1141.25</v>
      </c>
      <c r="G1236">
        <v>63.086764291255299</v>
      </c>
      <c r="H1236">
        <v>-10.3680816657851</v>
      </c>
      <c r="I1236">
        <v>-18.523841825012202</v>
      </c>
      <c r="J1236">
        <v>-4.3720768178333804</v>
      </c>
      <c r="K1236">
        <v>1175.2145193602</v>
      </c>
      <c r="L1236">
        <v>1060.2976716727501</v>
      </c>
      <c r="M1236">
        <v>35.0114034782342</v>
      </c>
      <c r="N1236">
        <v>0.33630235142383702</v>
      </c>
      <c r="O1236">
        <v>30.799561883899202</v>
      </c>
      <c r="P1236">
        <v>135.94169940045401</v>
      </c>
      <c r="Q1236">
        <v>0.13134878161326399</v>
      </c>
    </row>
    <row r="1237" spans="1:17" hidden="1" x14ac:dyDescent="0.3">
      <c r="A1237" t="s">
        <v>2635</v>
      </c>
      <c r="B1237" t="s">
        <v>2636</v>
      </c>
      <c r="C1237" t="s">
        <v>3160</v>
      </c>
      <c r="D1237" t="s">
        <v>117</v>
      </c>
      <c r="E1237">
        <v>1716.6979104</v>
      </c>
      <c r="F1237">
        <v>248.95</v>
      </c>
      <c r="G1237">
        <v>-33.681004678422703</v>
      </c>
      <c r="H1237">
        <v>-9.3152449864687608</v>
      </c>
      <c r="I1237">
        <v>-28.761483042970799</v>
      </c>
      <c r="J1237">
        <v>-5.4850503737223404</v>
      </c>
      <c r="K1237">
        <v>265.66208428813798</v>
      </c>
      <c r="L1237">
        <v>269.25639864985601</v>
      </c>
      <c r="M1237">
        <v>35.634155535632999</v>
      </c>
      <c r="N1237">
        <v>0.54769158006520002</v>
      </c>
      <c r="O1237">
        <v>60.9158465555332</v>
      </c>
      <c r="P1237">
        <v>11.312318354571801</v>
      </c>
      <c r="Q1237">
        <v>0.13192459106323101</v>
      </c>
    </row>
    <row r="1238" spans="1:17" hidden="1" x14ac:dyDescent="0.3">
      <c r="A1238" t="s">
        <v>2637</v>
      </c>
      <c r="B1238" t="s">
        <v>2638</v>
      </c>
      <c r="C1238" t="s">
        <v>3160</v>
      </c>
      <c r="D1238" t="s">
        <v>448</v>
      </c>
      <c r="E1238">
        <v>1712.809557</v>
      </c>
      <c r="F1238">
        <v>575.70000000000005</v>
      </c>
      <c r="G1238">
        <v>-15.380425997588899</v>
      </c>
      <c r="H1238">
        <v>-10.2153646111932</v>
      </c>
      <c r="I1238">
        <v>0.37713669183915599</v>
      </c>
      <c r="J1238">
        <v>-6.0795771566785701</v>
      </c>
      <c r="K1238">
        <v>604.50963089948095</v>
      </c>
      <c r="L1238">
        <v>563.16581992151498</v>
      </c>
      <c r="M1238">
        <v>34.3351332213973</v>
      </c>
      <c r="N1238">
        <v>0.59552100757650295</v>
      </c>
      <c r="O1238">
        <v>26.281049157547301</v>
      </c>
      <c r="P1238">
        <v>43.031055900621098</v>
      </c>
      <c r="Q1238">
        <v>-6.9848232187636999E-2</v>
      </c>
    </row>
    <row r="1239" spans="1:17" hidden="1" x14ac:dyDescent="0.3">
      <c r="A1239" t="s">
        <v>2639</v>
      </c>
      <c r="B1239" t="s">
        <v>2640</v>
      </c>
      <c r="C1239" t="s">
        <v>3160</v>
      </c>
      <c r="D1239" t="s">
        <v>133</v>
      </c>
      <c r="E1239">
        <v>1712.3464477</v>
      </c>
      <c r="F1239">
        <v>51.28</v>
      </c>
      <c r="G1239">
        <v>12.8107081194476</v>
      </c>
      <c r="H1239">
        <v>-2.0032268112630098</v>
      </c>
      <c r="I1239">
        <v>-6.6042278797649896</v>
      </c>
      <c r="J1239">
        <v>1.10809791334942</v>
      </c>
      <c r="K1239">
        <v>55.5665727321351</v>
      </c>
      <c r="L1239">
        <v>55.158674102099901</v>
      </c>
      <c r="M1239">
        <v>55.032259627024303</v>
      </c>
      <c r="N1239">
        <v>0.611365899892929</v>
      </c>
      <c r="O1239">
        <v>52.554602184087301</v>
      </c>
      <c r="P1239">
        <v>46.096866096866002</v>
      </c>
      <c r="Q1239">
        <v>0.14179565412589401</v>
      </c>
    </row>
    <row r="1240" spans="1:17" hidden="1" x14ac:dyDescent="0.3">
      <c r="A1240" t="s">
        <v>2641</v>
      </c>
      <c r="B1240" t="s">
        <v>2642</v>
      </c>
      <c r="C1240" t="s">
        <v>3160</v>
      </c>
      <c r="D1240" t="s">
        <v>141</v>
      </c>
      <c r="E1240">
        <v>1707.7084079159999</v>
      </c>
      <c r="F1240">
        <v>108.75</v>
      </c>
      <c r="G1240">
        <v>-15.1744594424935</v>
      </c>
      <c r="H1240">
        <v>-12.4530183410243</v>
      </c>
      <c r="I1240">
        <v>-22.1421390477263</v>
      </c>
      <c r="J1240">
        <v>-1.87610917010072</v>
      </c>
      <c r="K1240">
        <v>116.34453757592</v>
      </c>
      <c r="L1240">
        <v>123.247753771136</v>
      </c>
      <c r="M1240">
        <v>21.658390837999601</v>
      </c>
      <c r="N1240">
        <v>0.52589669214677404</v>
      </c>
      <c r="O1240">
        <v>152.321839080459</v>
      </c>
      <c r="P1240">
        <v>17.023566125040301</v>
      </c>
    </row>
    <row r="1241" spans="1:17" hidden="1" x14ac:dyDescent="0.3">
      <c r="A1241" t="s">
        <v>2643</v>
      </c>
      <c r="B1241" t="s">
        <v>2644</v>
      </c>
      <c r="C1241" t="s">
        <v>3160</v>
      </c>
      <c r="D1241" t="s">
        <v>268</v>
      </c>
      <c r="E1241">
        <v>1703.24814436</v>
      </c>
      <c r="F1241">
        <v>50.64</v>
      </c>
      <c r="G1241">
        <v>4.5046696016770804</v>
      </c>
      <c r="H1241">
        <v>-6.7228673993915304</v>
      </c>
      <c r="I1241">
        <v>-33.371627864106898</v>
      </c>
      <c r="J1241">
        <v>-3.59764446250378</v>
      </c>
      <c r="K1241">
        <v>56.348530162506499</v>
      </c>
      <c r="L1241">
        <v>58.5699346600626</v>
      </c>
      <c r="M1241">
        <v>24.228798223492099</v>
      </c>
      <c r="N1241">
        <v>0.50186324813137695</v>
      </c>
      <c r="O1241">
        <v>89.375987361769305</v>
      </c>
      <c r="P1241">
        <v>39.120879120879103</v>
      </c>
      <c r="Q1241">
        <v>-9.9486950560190007E-3</v>
      </c>
    </row>
    <row r="1242" spans="1:17" hidden="1" x14ac:dyDescent="0.3">
      <c r="A1242" t="s">
        <v>2645</v>
      </c>
      <c r="B1242" t="s">
        <v>2646</v>
      </c>
      <c r="C1242" t="s">
        <v>3160</v>
      </c>
      <c r="D1242" t="s">
        <v>609</v>
      </c>
      <c r="E1242">
        <v>1701.0937799999999</v>
      </c>
      <c r="F1242">
        <v>114.87</v>
      </c>
      <c r="G1242">
        <v>12.450893107771099</v>
      </c>
      <c r="H1242">
        <v>-5.44915311367724</v>
      </c>
      <c r="I1242">
        <v>26.048277379470001</v>
      </c>
      <c r="J1242">
        <v>-1.5839924821308</v>
      </c>
      <c r="K1242">
        <v>120.809449023776</v>
      </c>
      <c r="L1242">
        <v>103.40824549254</v>
      </c>
      <c r="M1242">
        <v>54.219977380712301</v>
      </c>
      <c r="N1242">
        <v>0.322215377205195</v>
      </c>
      <c r="O1242">
        <v>38.887437973361102</v>
      </c>
      <c r="P1242">
        <v>63.040238450074497</v>
      </c>
    </row>
    <row r="1243" spans="1:17" hidden="1" x14ac:dyDescent="0.3">
      <c r="A1243" t="s">
        <v>2647</v>
      </c>
      <c r="B1243" t="s">
        <v>2648</v>
      </c>
      <c r="C1243" t="s">
        <v>3160</v>
      </c>
      <c r="D1243" t="s">
        <v>234</v>
      </c>
      <c r="E1243">
        <v>1700.4391559999999</v>
      </c>
      <c r="F1243">
        <v>932.85</v>
      </c>
      <c r="G1243">
        <v>63.893620540849597</v>
      </c>
      <c r="H1243">
        <v>-1.9626633177588799</v>
      </c>
      <c r="I1243">
        <v>55.359818336258698</v>
      </c>
      <c r="J1243">
        <v>-9.7880337941575593E-2</v>
      </c>
      <c r="K1243">
        <v>899.77665499828095</v>
      </c>
      <c r="L1243">
        <v>708.03983223773298</v>
      </c>
      <c r="M1243">
        <v>47.013404089866697</v>
      </c>
      <c r="N1243">
        <v>0.41387676670403201</v>
      </c>
      <c r="O1243">
        <v>11.2075896446374</v>
      </c>
      <c r="P1243">
        <v>134.38442211055201</v>
      </c>
      <c r="Q1243">
        <v>5.1164768808150997E-2</v>
      </c>
    </row>
    <row r="1244" spans="1:17" hidden="1" x14ac:dyDescent="0.3">
      <c r="A1244" t="s">
        <v>2649</v>
      </c>
      <c r="B1244" t="s">
        <v>2650</v>
      </c>
      <c r="C1244" t="s">
        <v>3160</v>
      </c>
      <c r="D1244" t="s">
        <v>89</v>
      </c>
      <c r="E1244">
        <v>1700.3727692160001</v>
      </c>
      <c r="F1244">
        <v>180.8</v>
      </c>
      <c r="G1244">
        <v>19.576088788192799</v>
      </c>
      <c r="H1244">
        <v>26.529809098693399</v>
      </c>
      <c r="I1244">
        <v>41.535645156373597</v>
      </c>
      <c r="J1244">
        <v>25.9772722686841</v>
      </c>
      <c r="K1244">
        <v>129.55966416411499</v>
      </c>
      <c r="L1244">
        <v>113.841799472685</v>
      </c>
      <c r="M1244">
        <v>87.709533251392401</v>
      </c>
      <c r="N1244">
        <v>1.4687486371404901</v>
      </c>
      <c r="O1244">
        <v>1.76991150442478</v>
      </c>
      <c r="P1244">
        <v>106.864988558352</v>
      </c>
      <c r="Q1244">
        <v>-1.4498259009000001E-3</v>
      </c>
    </row>
    <row r="1245" spans="1:17" hidden="1" x14ac:dyDescent="0.3">
      <c r="A1245" t="s">
        <v>2651</v>
      </c>
      <c r="B1245" t="s">
        <v>2652</v>
      </c>
      <c r="C1245" t="s">
        <v>3160</v>
      </c>
      <c r="D1245" t="s">
        <v>21</v>
      </c>
      <c r="E1245">
        <v>1694.7237946499999</v>
      </c>
      <c r="F1245">
        <v>1315.3</v>
      </c>
      <c r="G1245">
        <v>62.198401377510898</v>
      </c>
      <c r="H1245">
        <v>-5.87568902527945</v>
      </c>
      <c r="I1245">
        <v>-7.6565045875720799</v>
      </c>
      <c r="J1245">
        <v>-4.3407116104601</v>
      </c>
      <c r="K1245">
        <v>1388.7739707917301</v>
      </c>
      <c r="L1245">
        <v>1164.7493497442899</v>
      </c>
      <c r="M1245">
        <v>33.727378824026502</v>
      </c>
      <c r="N1245">
        <v>0.374371118871964</v>
      </c>
      <c r="O1245">
        <v>32.053523910894803</v>
      </c>
      <c r="P1245">
        <v>121.82308795007999</v>
      </c>
      <c r="Q1245">
        <v>0.17011094934652499</v>
      </c>
    </row>
    <row r="1246" spans="1:17" hidden="1" x14ac:dyDescent="0.3">
      <c r="A1246" t="s">
        <v>2653</v>
      </c>
      <c r="B1246" t="s">
        <v>2654</v>
      </c>
      <c r="C1246" t="s">
        <v>3160</v>
      </c>
      <c r="D1246" t="s">
        <v>609</v>
      </c>
      <c r="E1246">
        <v>1693.5523172999999</v>
      </c>
      <c r="F1246">
        <v>498.45</v>
      </c>
      <c r="G1246">
        <v>427.54683363196102</v>
      </c>
      <c r="H1246">
        <v>-14.7352603691977</v>
      </c>
      <c r="I1246">
        <v>-8.1457207828804208</v>
      </c>
      <c r="J1246">
        <v>4.5646903759732496</v>
      </c>
      <c r="K1246">
        <v>546.21904109618299</v>
      </c>
      <c r="L1246">
        <v>473.36286165716001</v>
      </c>
      <c r="M1246">
        <v>49.434015171550797</v>
      </c>
      <c r="N1246">
        <v>0.82645081299954704</v>
      </c>
      <c r="O1246">
        <v>60.0962985254288</v>
      </c>
      <c r="P1246">
        <v>453.89487720857801</v>
      </c>
    </row>
    <row r="1247" spans="1:17" hidden="1" x14ac:dyDescent="0.3">
      <c r="A1247" t="s">
        <v>2655</v>
      </c>
      <c r="B1247" t="s">
        <v>2656</v>
      </c>
      <c r="C1247" t="s">
        <v>3160</v>
      </c>
      <c r="D1247" t="s">
        <v>609</v>
      </c>
      <c r="E1247">
        <v>1692.3029750000001</v>
      </c>
      <c r="F1247">
        <v>56.74</v>
      </c>
      <c r="G1247">
        <v>-11.6356318712693</v>
      </c>
      <c r="H1247">
        <v>-9.1107739919394692</v>
      </c>
      <c r="I1247">
        <v>-14.828179408142899</v>
      </c>
      <c r="J1247">
        <v>-1.2364791494424701</v>
      </c>
      <c r="K1247">
        <v>60.418138074587503</v>
      </c>
      <c r="L1247">
        <v>58.011853629106497</v>
      </c>
      <c r="M1247">
        <v>29.188193916460101</v>
      </c>
      <c r="N1247">
        <v>0.31477942156906302</v>
      </c>
      <c r="O1247">
        <v>37.469157560803602</v>
      </c>
      <c r="P1247">
        <v>26.229143492769701</v>
      </c>
      <c r="Q1247">
        <v>7.1071011628524999E-2</v>
      </c>
    </row>
    <row r="1248" spans="1:17" hidden="1" x14ac:dyDescent="0.3">
      <c r="A1248" t="s">
        <v>2657</v>
      </c>
      <c r="B1248" t="s">
        <v>2658</v>
      </c>
      <c r="C1248" t="s">
        <v>3160</v>
      </c>
      <c r="D1248" t="s">
        <v>258</v>
      </c>
      <c r="E1248">
        <v>1691.6138745999999</v>
      </c>
      <c r="F1248">
        <v>569.95000000000005</v>
      </c>
      <c r="G1248">
        <v>34.563870596166197</v>
      </c>
      <c r="H1248">
        <v>-4.0471504988423996</v>
      </c>
      <c r="I1248">
        <v>30.751001748779299</v>
      </c>
      <c r="J1248">
        <v>-0.55121581214076598</v>
      </c>
      <c r="K1248">
        <v>562.76822837093505</v>
      </c>
      <c r="L1248">
        <v>503.79797330472098</v>
      </c>
      <c r="M1248">
        <v>42.645321041312698</v>
      </c>
      <c r="N1248">
        <v>0.470388807881089</v>
      </c>
      <c r="O1248">
        <v>30.993946837441801</v>
      </c>
      <c r="P1248">
        <v>91.130114017437904</v>
      </c>
      <c r="Q1248">
        <v>0.10302886284401699</v>
      </c>
    </row>
    <row r="1249" spans="1:17" hidden="1" x14ac:dyDescent="0.3">
      <c r="A1249" t="s">
        <v>2659</v>
      </c>
      <c r="B1249" t="s">
        <v>2660</v>
      </c>
      <c r="C1249" t="s">
        <v>3160</v>
      </c>
      <c r="D1249" t="s">
        <v>384</v>
      </c>
      <c r="E1249">
        <v>1687.8223733699999</v>
      </c>
      <c r="F1249">
        <v>194.38</v>
      </c>
      <c r="G1249">
        <v>19.2549526780641</v>
      </c>
      <c r="H1249">
        <v>0.75053762894737996</v>
      </c>
      <c r="I1249">
        <v>-10.877116759934401</v>
      </c>
      <c r="J1249">
        <v>-1.1561748800099301</v>
      </c>
      <c r="K1249">
        <v>200.129588355485</v>
      </c>
      <c r="L1249">
        <v>191.49957490996499</v>
      </c>
      <c r="M1249">
        <v>42.312757168506799</v>
      </c>
      <c r="N1249">
        <v>0.57090668192347904</v>
      </c>
      <c r="O1249">
        <v>24.755633295606501</v>
      </c>
      <c r="P1249">
        <v>67.208602150537601</v>
      </c>
      <c r="Q1249">
        <v>7.4222239982659005E-2</v>
      </c>
    </row>
    <row r="1250" spans="1:17" hidden="1" x14ac:dyDescent="0.3">
      <c r="A1250" t="s">
        <v>2661</v>
      </c>
      <c r="B1250" t="s">
        <v>2662</v>
      </c>
      <c r="C1250" t="s">
        <v>3160</v>
      </c>
      <c r="D1250" t="s">
        <v>384</v>
      </c>
      <c r="E1250">
        <v>1684.2067494</v>
      </c>
      <c r="F1250">
        <v>333.3</v>
      </c>
      <c r="G1250">
        <v>25.117532428835801</v>
      </c>
      <c r="H1250">
        <v>42.027308227700402</v>
      </c>
      <c r="I1250">
        <v>41.239881482544199</v>
      </c>
      <c r="J1250">
        <v>5.6277666504094599</v>
      </c>
      <c r="K1250">
        <v>278.90458597513202</v>
      </c>
      <c r="L1250">
        <v>238.64045106817699</v>
      </c>
      <c r="M1250">
        <v>71.674481740788295</v>
      </c>
      <c r="N1250">
        <v>0.72161756874052496</v>
      </c>
      <c r="O1250">
        <v>4.7104710471047104</v>
      </c>
      <c r="P1250">
        <v>81.783474229615393</v>
      </c>
      <c r="Q1250">
        <v>0.115468807535638</v>
      </c>
    </row>
    <row r="1251" spans="1:17" hidden="1" x14ac:dyDescent="0.3">
      <c r="A1251" t="s">
        <v>2663</v>
      </c>
      <c r="B1251" t="s">
        <v>2664</v>
      </c>
      <c r="C1251" t="s">
        <v>3160</v>
      </c>
      <c r="D1251" t="s">
        <v>529</v>
      </c>
      <c r="E1251">
        <v>1683.3666000000001</v>
      </c>
      <c r="F1251">
        <v>163.95</v>
      </c>
      <c r="G1251">
        <v>58.384350789579599</v>
      </c>
      <c r="H1251">
        <v>1.2791381544498599</v>
      </c>
      <c r="I1251">
        <v>4.7859030402521796</v>
      </c>
      <c r="J1251">
        <v>9.2824818830217808</v>
      </c>
      <c r="K1251">
        <v>154.225089832094</v>
      </c>
      <c r="L1251">
        <v>141.40873008851801</v>
      </c>
      <c r="M1251">
        <v>62.2700294646</v>
      </c>
      <c r="N1251">
        <v>1.2873283229024799</v>
      </c>
      <c r="O1251">
        <v>11.619396157364999</v>
      </c>
      <c r="P1251">
        <v>109.78886756238001</v>
      </c>
      <c r="Q1251">
        <v>9.0130856249459004E-2</v>
      </c>
    </row>
    <row r="1252" spans="1:17" hidden="1" x14ac:dyDescent="0.3">
      <c r="A1252" t="s">
        <v>2665</v>
      </c>
      <c r="B1252" t="s">
        <v>2666</v>
      </c>
      <c r="C1252" t="s">
        <v>3160</v>
      </c>
      <c r="D1252" t="s">
        <v>72</v>
      </c>
      <c r="E1252">
        <v>1672.866405</v>
      </c>
      <c r="F1252">
        <v>143</v>
      </c>
      <c r="G1252">
        <v>20.243447966181002</v>
      </c>
      <c r="H1252">
        <v>13.9521480613382</v>
      </c>
      <c r="I1252">
        <v>32.257127274503702</v>
      </c>
      <c r="J1252">
        <v>9.1458998910687903</v>
      </c>
      <c r="K1252">
        <v>125.012279164029</v>
      </c>
      <c r="L1252">
        <v>108.640580199699</v>
      </c>
      <c r="M1252">
        <v>72.117783711688702</v>
      </c>
      <c r="N1252">
        <v>1.04862977680687</v>
      </c>
      <c r="O1252">
        <v>5.94405594405593</v>
      </c>
      <c r="P1252">
        <v>71.462829736211006</v>
      </c>
    </row>
    <row r="1253" spans="1:17" hidden="1" x14ac:dyDescent="0.3">
      <c r="A1253" t="s">
        <v>2667</v>
      </c>
      <c r="B1253" t="s">
        <v>2668</v>
      </c>
      <c r="C1253" t="s">
        <v>3160</v>
      </c>
      <c r="D1253" t="s">
        <v>268</v>
      </c>
      <c r="E1253">
        <v>1672.43038809</v>
      </c>
      <c r="F1253">
        <v>1123.5999999999999</v>
      </c>
      <c r="G1253">
        <v>-3.4562137614583399</v>
      </c>
      <c r="H1253">
        <v>-2.5361292228922698</v>
      </c>
      <c r="I1253">
        <v>24.7018090578316</v>
      </c>
      <c r="J1253">
        <v>-1.68995305897614</v>
      </c>
      <c r="K1253">
        <v>1159.2571102397701</v>
      </c>
      <c r="L1253">
        <v>1060.0755464310901</v>
      </c>
      <c r="M1253">
        <v>41.996697384342603</v>
      </c>
      <c r="N1253">
        <v>0.42740130161189499</v>
      </c>
      <c r="O1253">
        <v>19.357422570309701</v>
      </c>
      <c r="P1253">
        <v>44.737859075099799</v>
      </c>
      <c r="Q1253">
        <v>0.12923727756915601</v>
      </c>
    </row>
    <row r="1254" spans="1:17" hidden="1" x14ac:dyDescent="0.3">
      <c r="A1254" t="s">
        <v>2669</v>
      </c>
      <c r="B1254" t="s">
        <v>2670</v>
      </c>
      <c r="C1254" t="s">
        <v>3160</v>
      </c>
      <c r="D1254" t="s">
        <v>448</v>
      </c>
      <c r="E1254">
        <v>1670.73178052</v>
      </c>
      <c r="F1254">
        <v>544.6</v>
      </c>
      <c r="G1254">
        <v>21.1600821005222</v>
      </c>
      <c r="H1254">
        <v>-1.8562551070970299</v>
      </c>
      <c r="I1254">
        <v>55.978737142127699</v>
      </c>
      <c r="J1254">
        <v>1.52053131794408</v>
      </c>
      <c r="K1254">
        <v>495.22122995860798</v>
      </c>
      <c r="L1254">
        <v>433.00468168438903</v>
      </c>
      <c r="M1254">
        <v>47.069721185310897</v>
      </c>
      <c r="N1254">
        <v>0.45254052377880999</v>
      </c>
      <c r="O1254">
        <v>3.7091443261108901</v>
      </c>
      <c r="P1254">
        <v>85.870307167235495</v>
      </c>
      <c r="Q1254">
        <v>-7.8410772422779995E-2</v>
      </c>
    </row>
    <row r="1255" spans="1:17" hidden="1" x14ac:dyDescent="0.3">
      <c r="A1255" t="s">
        <v>2671</v>
      </c>
      <c r="B1255" t="s">
        <v>2672</v>
      </c>
      <c r="C1255" t="s">
        <v>3160</v>
      </c>
      <c r="D1255" t="s">
        <v>529</v>
      </c>
      <c r="E1255">
        <v>1668.38241552</v>
      </c>
      <c r="F1255">
        <v>143.03</v>
      </c>
      <c r="G1255">
        <v>175.22969451820401</v>
      </c>
      <c r="H1255">
        <v>50.941302807032102</v>
      </c>
      <c r="I1255">
        <v>77.481866112442106</v>
      </c>
      <c r="J1255">
        <v>4.5260410205704202</v>
      </c>
      <c r="K1255">
        <v>107.81213258840199</v>
      </c>
      <c r="L1255">
        <v>85.248871192124</v>
      </c>
      <c r="M1255">
        <v>65.198818684826804</v>
      </c>
      <c r="N1255">
        <v>2.7804629049810101</v>
      </c>
      <c r="O1255">
        <v>16.192407187303299</v>
      </c>
      <c r="P1255">
        <v>233.603692582767</v>
      </c>
      <c r="Q1255">
        <v>0.13481878146984699</v>
      </c>
    </row>
    <row r="1256" spans="1:17" hidden="1" x14ac:dyDescent="0.3">
      <c r="A1256" t="s">
        <v>2673</v>
      </c>
      <c r="B1256" t="s">
        <v>2674</v>
      </c>
      <c r="C1256" t="s">
        <v>3160</v>
      </c>
      <c r="D1256" t="s">
        <v>127</v>
      </c>
      <c r="E1256">
        <v>1664.7212376</v>
      </c>
      <c r="F1256">
        <v>56.03</v>
      </c>
      <c r="G1256">
        <v>-18.608403157426999</v>
      </c>
      <c r="H1256">
        <v>-7.6971531136772402</v>
      </c>
      <c r="I1256">
        <v>-15.4659839079186</v>
      </c>
      <c r="J1256">
        <v>1.77024331234336E-2</v>
      </c>
      <c r="K1256">
        <v>58.3449953307397</v>
      </c>
      <c r="L1256">
        <v>58.194871356319403</v>
      </c>
      <c r="M1256">
        <v>38.972520956933998</v>
      </c>
      <c r="N1256">
        <v>0.43711828903686001</v>
      </c>
      <c r="O1256">
        <v>54.024629662680603</v>
      </c>
      <c r="P1256">
        <v>24.138695026033002</v>
      </c>
      <c r="Q1256">
        <v>8.5680269214796004E-2</v>
      </c>
    </row>
    <row r="1257" spans="1:17" hidden="1" x14ac:dyDescent="0.3">
      <c r="A1257" t="s">
        <v>2675</v>
      </c>
      <c r="B1257" t="s">
        <v>2676</v>
      </c>
      <c r="C1257" t="s">
        <v>3160</v>
      </c>
      <c r="D1257" t="s">
        <v>258</v>
      </c>
      <c r="E1257">
        <v>1659.7619999999999</v>
      </c>
      <c r="F1257">
        <v>3294.15</v>
      </c>
      <c r="G1257">
        <v>167.363851755143</v>
      </c>
      <c r="H1257">
        <v>22.9662559772318</v>
      </c>
      <c r="I1257">
        <v>152.44892160147899</v>
      </c>
      <c r="J1257">
        <v>-3.3446092362182598</v>
      </c>
      <c r="K1257">
        <v>2648.7832549210002</v>
      </c>
      <c r="L1257">
        <v>1860.5924919113299</v>
      </c>
      <c r="M1257">
        <v>58.224691883203697</v>
      </c>
      <c r="N1257">
        <v>0.86658140553517105</v>
      </c>
      <c r="O1257">
        <v>6.2413672722857196</v>
      </c>
      <c r="P1257">
        <v>228.086250684726</v>
      </c>
      <c r="Q1257">
        <v>0.113533550187624</v>
      </c>
    </row>
    <row r="1258" spans="1:17" hidden="1" x14ac:dyDescent="0.3">
      <c r="A1258" t="s">
        <v>2677</v>
      </c>
      <c r="B1258" t="s">
        <v>2678</v>
      </c>
      <c r="C1258" t="s">
        <v>3160</v>
      </c>
      <c r="D1258" t="s">
        <v>395</v>
      </c>
      <c r="E1258">
        <v>1658.446896384</v>
      </c>
      <c r="F1258">
        <v>80.56</v>
      </c>
      <c r="G1258">
        <v>-19.504542250357499</v>
      </c>
      <c r="H1258">
        <v>-4.1770794318904603</v>
      </c>
      <c r="I1258">
        <v>-7.7558631031294096</v>
      </c>
      <c r="J1258">
        <v>-3.4641734730812499</v>
      </c>
      <c r="K1258">
        <v>84.9397373523054</v>
      </c>
      <c r="L1258">
        <v>81.826294539884003</v>
      </c>
      <c r="M1258">
        <v>34.548953880161797</v>
      </c>
      <c r="N1258">
        <v>0.34177246802540101</v>
      </c>
      <c r="O1258">
        <v>33.4409136047666</v>
      </c>
      <c r="P1258">
        <v>26.6666666666666</v>
      </c>
      <c r="Q1258">
        <v>5.6132076238182997E-2</v>
      </c>
    </row>
    <row r="1259" spans="1:17" hidden="1" x14ac:dyDescent="0.3">
      <c r="A1259" t="s">
        <v>2679</v>
      </c>
      <c r="B1259" t="s">
        <v>2680</v>
      </c>
      <c r="C1259" t="s">
        <v>3160</v>
      </c>
      <c r="D1259" t="s">
        <v>21</v>
      </c>
      <c r="E1259">
        <v>1657.9298687999999</v>
      </c>
      <c r="F1259">
        <v>1104.8</v>
      </c>
      <c r="G1259">
        <v>52.465584326595199</v>
      </c>
      <c r="H1259">
        <v>-1.14861116901039</v>
      </c>
      <c r="I1259">
        <v>39.182039166403897</v>
      </c>
      <c r="J1259">
        <v>8.5925246860465698</v>
      </c>
      <c r="K1259">
        <v>1064.9059271345</v>
      </c>
      <c r="L1259">
        <v>952.27163968874595</v>
      </c>
      <c r="M1259">
        <v>68.342328816383699</v>
      </c>
      <c r="N1259">
        <v>0.65509989744855801</v>
      </c>
      <c r="O1259">
        <v>13.3146270818247</v>
      </c>
      <c r="P1259">
        <v>84.133333333333297</v>
      </c>
      <c r="Q1259">
        <v>9.1898535925274E-2</v>
      </c>
    </row>
    <row r="1260" spans="1:17" hidden="1" x14ac:dyDescent="0.3">
      <c r="A1260" t="s">
        <v>2681</v>
      </c>
      <c r="B1260" t="s">
        <v>2682</v>
      </c>
      <c r="C1260" t="s">
        <v>3160</v>
      </c>
      <c r="D1260" t="s">
        <v>448</v>
      </c>
      <c r="E1260">
        <v>1650.1176038900001</v>
      </c>
      <c r="F1260">
        <v>5248.4</v>
      </c>
      <c r="G1260">
        <v>-42.656187283463098</v>
      </c>
      <c r="H1260">
        <v>-6.3400615824539699</v>
      </c>
      <c r="I1260">
        <v>-8.5692793218099297</v>
      </c>
      <c r="J1260">
        <v>-0.778137199520609</v>
      </c>
      <c r="K1260">
        <v>5582.4966986628697</v>
      </c>
      <c r="L1260">
        <v>5716.7366670720203</v>
      </c>
      <c r="M1260">
        <v>40.765221320924098</v>
      </c>
      <c r="N1260">
        <v>0.44310273614488899</v>
      </c>
      <c r="O1260">
        <v>21.940972486853099</v>
      </c>
      <c r="P1260">
        <v>17.5716845878136</v>
      </c>
      <c r="Q1260">
        <v>-0.119254714034222</v>
      </c>
    </row>
    <row r="1261" spans="1:17" hidden="1" x14ac:dyDescent="0.3">
      <c r="A1261" t="s">
        <v>2683</v>
      </c>
      <c r="B1261" t="s">
        <v>2684</v>
      </c>
      <c r="C1261" t="s">
        <v>3160</v>
      </c>
      <c r="D1261" t="s">
        <v>190</v>
      </c>
      <c r="E1261">
        <v>1645.7085959999999</v>
      </c>
      <c r="F1261">
        <v>715.35</v>
      </c>
      <c r="G1261">
        <v>20.2400711774808</v>
      </c>
      <c r="H1261">
        <v>-6.4166301392602501</v>
      </c>
      <c r="I1261">
        <v>-12.559028938300401</v>
      </c>
      <c r="J1261">
        <v>1.8271286215173801</v>
      </c>
      <c r="K1261">
        <v>757.83248086315405</v>
      </c>
      <c r="L1261">
        <v>707.09917539195601</v>
      </c>
      <c r="M1261">
        <v>45.335005609175198</v>
      </c>
      <c r="N1261">
        <v>0.62639517895595298</v>
      </c>
      <c r="O1261">
        <v>21.199412874816499</v>
      </c>
      <c r="P1261">
        <v>54.8041549448171</v>
      </c>
      <c r="Q1261">
        <v>5.8535226133383002E-2</v>
      </c>
    </row>
    <row r="1262" spans="1:17" hidden="1" x14ac:dyDescent="0.3">
      <c r="A1262" t="s">
        <v>2685</v>
      </c>
      <c r="B1262" t="s">
        <v>2686</v>
      </c>
      <c r="C1262" t="s">
        <v>3160</v>
      </c>
      <c r="D1262" t="s">
        <v>725</v>
      </c>
      <c r="E1262">
        <v>1643.661594079</v>
      </c>
      <c r="F1262">
        <v>183.15</v>
      </c>
      <c r="G1262">
        <v>-9.4686562122269091</v>
      </c>
      <c r="H1262">
        <v>-7.9906550592025303</v>
      </c>
      <c r="I1262">
        <v>3.8851179908496398</v>
      </c>
      <c r="J1262">
        <v>-0.44821986002177799</v>
      </c>
      <c r="K1262">
        <v>191.59523618777101</v>
      </c>
      <c r="M1262">
        <v>37.519912250554398</v>
      </c>
      <c r="N1262">
        <v>0.41531698983014398</v>
      </c>
      <c r="O1262">
        <v>25.5801255801255</v>
      </c>
      <c r="P1262">
        <v>32.7173913043478</v>
      </c>
    </row>
    <row r="1263" spans="1:17" hidden="1" x14ac:dyDescent="0.3">
      <c r="A1263" t="s">
        <v>2687</v>
      </c>
      <c r="B1263" t="s">
        <v>2688</v>
      </c>
      <c r="C1263" t="s">
        <v>3160</v>
      </c>
      <c r="D1263" t="s">
        <v>51</v>
      </c>
      <c r="E1263">
        <v>1642.6075129349999</v>
      </c>
      <c r="F1263">
        <v>614.20000000000005</v>
      </c>
      <c r="G1263">
        <v>17.576971068959502</v>
      </c>
      <c r="H1263">
        <v>-1.59083411922023</v>
      </c>
      <c r="I1263">
        <v>13.319355305122301</v>
      </c>
      <c r="J1263">
        <v>0.644419229794159</v>
      </c>
      <c r="K1263">
        <v>627.238541597991</v>
      </c>
      <c r="L1263">
        <v>555.69830208533995</v>
      </c>
      <c r="M1263">
        <v>49.344499523955001</v>
      </c>
      <c r="N1263">
        <v>0.46816630341038201</v>
      </c>
      <c r="O1263">
        <v>18.047867144252599</v>
      </c>
      <c r="P1263">
        <v>55.651292448048601</v>
      </c>
      <c r="Q1263">
        <v>4.7467325751428001E-2</v>
      </c>
    </row>
    <row r="1264" spans="1:17" hidden="1" x14ac:dyDescent="0.3">
      <c r="A1264" t="s">
        <v>2689</v>
      </c>
      <c r="B1264" t="s">
        <v>2690</v>
      </c>
      <c r="C1264" t="s">
        <v>3160</v>
      </c>
      <c r="D1264" t="s">
        <v>237</v>
      </c>
      <c r="E1264">
        <v>1640.49351015</v>
      </c>
      <c r="F1264">
        <v>140.30000000000001</v>
      </c>
      <c r="G1264">
        <v>347.31839801690001</v>
      </c>
      <c r="H1264">
        <v>15.0768358647034</v>
      </c>
      <c r="I1264">
        <v>150.03535192379599</v>
      </c>
      <c r="J1264">
        <v>6.6989043435340996</v>
      </c>
      <c r="K1264">
        <v>112.128155140497</v>
      </c>
      <c r="L1264">
        <v>78.775515621640295</v>
      </c>
      <c r="M1264">
        <v>75.605224155152897</v>
      </c>
      <c r="N1264">
        <v>2.2812839302392698</v>
      </c>
      <c r="O1264">
        <v>1.17605131860296</v>
      </c>
      <c r="P1264">
        <v>429.43396226415098</v>
      </c>
      <c r="Q1264">
        <v>7.3227286140154002E-2</v>
      </c>
    </row>
    <row r="1265" spans="1:17" hidden="1" x14ac:dyDescent="0.3">
      <c r="A1265" t="s">
        <v>2691</v>
      </c>
      <c r="B1265" t="s">
        <v>2692</v>
      </c>
      <c r="C1265" t="s">
        <v>3160</v>
      </c>
      <c r="D1265" t="s">
        <v>268</v>
      </c>
      <c r="E1265">
        <v>1638.73976057</v>
      </c>
      <c r="F1265">
        <v>1118.45</v>
      </c>
      <c r="G1265">
        <v>161.43016303601601</v>
      </c>
      <c r="H1265">
        <v>22.889162675796399</v>
      </c>
      <c r="I1265">
        <v>65.800391325044302</v>
      </c>
      <c r="J1265">
        <v>3.0471342948636702</v>
      </c>
      <c r="K1265">
        <v>980.37932326611894</v>
      </c>
      <c r="L1265">
        <v>730.41871139949296</v>
      </c>
      <c r="M1265">
        <v>65.897163542709706</v>
      </c>
      <c r="N1265">
        <v>0.78106600881839106</v>
      </c>
      <c r="O1265">
        <v>9.9736242120792102</v>
      </c>
      <c r="P1265">
        <v>231.44169506593499</v>
      </c>
      <c r="Q1265">
        <v>0.166498506264319</v>
      </c>
    </row>
    <row r="1266" spans="1:17" hidden="1" x14ac:dyDescent="0.3">
      <c r="A1266" t="s">
        <v>2693</v>
      </c>
      <c r="B1266" t="s">
        <v>2694</v>
      </c>
      <c r="C1266" t="s">
        <v>3160</v>
      </c>
      <c r="D1266" t="s">
        <v>202</v>
      </c>
      <c r="E1266">
        <v>1627.5495468199999</v>
      </c>
      <c r="F1266">
        <v>2639.35</v>
      </c>
      <c r="G1266">
        <v>42.413745483135003</v>
      </c>
      <c r="H1266">
        <v>1.06655059002645</v>
      </c>
      <c r="I1266">
        <v>9.2459640516495298</v>
      </c>
      <c r="J1266">
        <v>6.2564894368498098</v>
      </c>
      <c r="K1266">
        <v>2666.6593090145898</v>
      </c>
      <c r="L1266">
        <v>2269.9045356588999</v>
      </c>
      <c r="M1266">
        <v>61.019388954353097</v>
      </c>
      <c r="N1266">
        <v>0.38222605295246398</v>
      </c>
      <c r="O1266">
        <v>30.676113437020401</v>
      </c>
      <c r="P1266">
        <v>95.333777383066902</v>
      </c>
      <c r="Q1266">
        <v>0.128015194436681</v>
      </c>
    </row>
    <row r="1267" spans="1:17" hidden="1" x14ac:dyDescent="0.3">
      <c r="A1267" t="s">
        <v>2695</v>
      </c>
      <c r="B1267" t="s">
        <v>2696</v>
      </c>
      <c r="C1267" t="s">
        <v>3160</v>
      </c>
      <c r="D1267" t="s">
        <v>21</v>
      </c>
      <c r="E1267">
        <v>1624.165908035</v>
      </c>
      <c r="F1267">
        <v>293.55</v>
      </c>
      <c r="G1267">
        <v>109.245856904923</v>
      </c>
      <c r="H1267">
        <v>-0.90530385571494199</v>
      </c>
      <c r="I1267">
        <v>101.041457932328</v>
      </c>
      <c r="J1267">
        <v>2.2433906588590902</v>
      </c>
      <c r="K1267">
        <v>264.42467234035303</v>
      </c>
      <c r="L1267">
        <v>202.19510367524799</v>
      </c>
      <c r="M1267">
        <v>56.838507321721401</v>
      </c>
      <c r="N1267">
        <v>0.54301425874446396</v>
      </c>
      <c r="O1267">
        <v>8.9763243059103992</v>
      </c>
      <c r="P1267">
        <v>165.656108597285</v>
      </c>
      <c r="Q1267">
        <v>0.117682789886793</v>
      </c>
    </row>
    <row r="1268" spans="1:17" hidden="1" x14ac:dyDescent="0.3">
      <c r="A1268" t="s">
        <v>2697</v>
      </c>
      <c r="B1268" t="s">
        <v>2698</v>
      </c>
      <c r="C1268" t="s">
        <v>3160</v>
      </c>
      <c r="D1268" t="s">
        <v>609</v>
      </c>
      <c r="E1268">
        <v>1623.7554827199999</v>
      </c>
      <c r="F1268">
        <v>162.77000000000001</v>
      </c>
      <c r="G1268">
        <v>-15.204308513455899</v>
      </c>
      <c r="H1268">
        <v>4.3451589676921198</v>
      </c>
      <c r="I1268">
        <v>8.3400578720796492</v>
      </c>
      <c r="J1268">
        <v>15.44840474738</v>
      </c>
      <c r="K1268">
        <v>148.579324442022</v>
      </c>
      <c r="L1268">
        <v>143.08646902589601</v>
      </c>
      <c r="M1268">
        <v>73.268770446023296</v>
      </c>
      <c r="N1268">
        <v>1.2134567738600199</v>
      </c>
      <c r="O1268">
        <v>15.4696811451741</v>
      </c>
      <c r="P1268">
        <v>42.157205240174598</v>
      </c>
      <c r="Q1268">
        <v>-4.8087443533978001E-2</v>
      </c>
    </row>
    <row r="1269" spans="1:17" hidden="1" x14ac:dyDescent="0.3">
      <c r="A1269" t="s">
        <v>2699</v>
      </c>
      <c r="B1269" t="s">
        <v>2700</v>
      </c>
      <c r="C1269" t="s">
        <v>3160</v>
      </c>
      <c r="D1269" t="s">
        <v>2210</v>
      </c>
      <c r="E1269">
        <v>1620.1139108</v>
      </c>
      <c r="F1269">
        <v>989.2</v>
      </c>
      <c r="G1269">
        <v>-53.644824408603299</v>
      </c>
      <c r="H1269">
        <v>-8.4179223444464792</v>
      </c>
      <c r="I1269">
        <v>-30.598700675860599</v>
      </c>
      <c r="J1269">
        <v>-1.0573613584564301E-2</v>
      </c>
      <c r="K1269">
        <v>1082.5320816001799</v>
      </c>
      <c r="L1269">
        <v>1121.74957061083</v>
      </c>
      <c r="M1269">
        <v>41.885506730134601</v>
      </c>
      <c r="N1269">
        <v>0.63659685450839298</v>
      </c>
      <c r="O1269">
        <v>46.679134654266001</v>
      </c>
      <c r="P1269">
        <v>5.7063475101517502</v>
      </c>
      <c r="Q1269">
        <v>9.1199403994384004E-2</v>
      </c>
    </row>
    <row r="1270" spans="1:17" hidden="1" x14ac:dyDescent="0.3">
      <c r="A1270" t="s">
        <v>2701</v>
      </c>
      <c r="B1270" t="s">
        <v>2702</v>
      </c>
      <c r="C1270" t="s">
        <v>3160</v>
      </c>
      <c r="D1270" t="s">
        <v>190</v>
      </c>
      <c r="E1270">
        <v>1617.2208000000001</v>
      </c>
      <c r="F1270">
        <v>1307.7</v>
      </c>
      <c r="G1270">
        <v>39.005689748286102</v>
      </c>
      <c r="H1270">
        <v>-4.2691492103919897</v>
      </c>
      <c r="I1270">
        <v>14.5302320648519</v>
      </c>
      <c r="J1270">
        <v>0.149044834956511</v>
      </c>
      <c r="K1270">
        <v>1301.7341821908401</v>
      </c>
      <c r="L1270">
        <v>1145.04905874516</v>
      </c>
      <c r="M1270">
        <v>44.728339998307597</v>
      </c>
      <c r="N1270">
        <v>0.32464763997165302</v>
      </c>
      <c r="O1270">
        <v>14.7052076164257</v>
      </c>
      <c r="P1270">
        <v>74.604446224714593</v>
      </c>
      <c r="Q1270">
        <v>4.7049048652621002E-2</v>
      </c>
    </row>
    <row r="1271" spans="1:17" hidden="1" x14ac:dyDescent="0.3">
      <c r="A1271" t="s">
        <v>2703</v>
      </c>
      <c r="B1271" t="s">
        <v>2704</v>
      </c>
      <c r="C1271" t="s">
        <v>3160</v>
      </c>
      <c r="D1271" t="s">
        <v>448</v>
      </c>
      <c r="E1271">
        <v>1612.1894266199999</v>
      </c>
      <c r="F1271">
        <v>459.9</v>
      </c>
      <c r="G1271">
        <v>30.507345236479299</v>
      </c>
      <c r="H1271">
        <v>-6.8157040391449204</v>
      </c>
      <c r="I1271">
        <v>23.292587938653401</v>
      </c>
      <c r="J1271">
        <v>-0.14172210104941901</v>
      </c>
      <c r="K1271">
        <v>457.93592967594401</v>
      </c>
      <c r="L1271">
        <v>393.50701929680901</v>
      </c>
      <c r="M1271">
        <v>42.6083201253768</v>
      </c>
      <c r="N1271">
        <v>0.34349033282940999</v>
      </c>
      <c r="O1271">
        <v>21.4829310719721</v>
      </c>
      <c r="P1271">
        <v>70.934770488756698</v>
      </c>
      <c r="Q1271">
        <v>5.5277046734767001E-2</v>
      </c>
    </row>
    <row r="1272" spans="1:17" hidden="1" x14ac:dyDescent="0.3">
      <c r="A1272" t="s">
        <v>2705</v>
      </c>
      <c r="B1272" t="s">
        <v>2706</v>
      </c>
      <c r="C1272" t="s">
        <v>3160</v>
      </c>
      <c r="D1272" t="s">
        <v>48</v>
      </c>
      <c r="E1272">
        <v>1605.6734074569999</v>
      </c>
      <c r="F1272">
        <v>170.27</v>
      </c>
      <c r="G1272">
        <v>53.831850603276699</v>
      </c>
      <c r="H1272">
        <v>-1.00674209106228</v>
      </c>
      <c r="I1272">
        <v>17.032458385145599</v>
      </c>
      <c r="J1272">
        <v>-2.05564477670905</v>
      </c>
      <c r="K1272">
        <v>174.30638237078301</v>
      </c>
      <c r="L1272">
        <v>153.10954826554101</v>
      </c>
      <c r="M1272">
        <v>46.609049653625497</v>
      </c>
      <c r="N1272">
        <v>0.72311206557201702</v>
      </c>
      <c r="O1272">
        <v>33.846244200387602</v>
      </c>
      <c r="P1272">
        <v>87.109890109890102</v>
      </c>
      <c r="Q1272">
        <v>0.14909867790197101</v>
      </c>
    </row>
    <row r="1273" spans="1:17" hidden="1" x14ac:dyDescent="0.3">
      <c r="A1273" t="s">
        <v>2707</v>
      </c>
      <c r="B1273" t="s">
        <v>2708</v>
      </c>
      <c r="C1273" t="s">
        <v>3160</v>
      </c>
      <c r="D1273" t="s">
        <v>67</v>
      </c>
      <c r="E1273">
        <v>1605.23122287</v>
      </c>
      <c r="F1273">
        <v>357.9</v>
      </c>
      <c r="G1273">
        <v>53.8634367859202</v>
      </c>
      <c r="H1273">
        <v>-0.76886832403323302</v>
      </c>
      <c r="I1273">
        <v>16.421749429568798</v>
      </c>
      <c r="J1273">
        <v>-7.9491103246368402</v>
      </c>
      <c r="K1273">
        <v>365.93718263161901</v>
      </c>
      <c r="L1273">
        <v>310.36740266428899</v>
      </c>
      <c r="M1273">
        <v>39.210483446436598</v>
      </c>
      <c r="N1273">
        <v>0.34424887955760802</v>
      </c>
      <c r="O1273">
        <v>24.0989103101425</v>
      </c>
      <c r="P1273">
        <v>112.277580071174</v>
      </c>
      <c r="Q1273">
        <v>8.8440317287212994E-2</v>
      </c>
    </row>
    <row r="1274" spans="1:17" hidden="1" x14ac:dyDescent="0.3">
      <c r="A1274" t="s">
        <v>2709</v>
      </c>
      <c r="B1274" t="s">
        <v>2710</v>
      </c>
      <c r="C1274" t="s">
        <v>3160</v>
      </c>
      <c r="D1274" t="s">
        <v>268</v>
      </c>
      <c r="E1274">
        <v>1603.6896282749999</v>
      </c>
      <c r="F1274">
        <v>407.9</v>
      </c>
      <c r="G1274">
        <v>94.377064648490702</v>
      </c>
      <c r="H1274">
        <v>-3.8458782544980199</v>
      </c>
      <c r="I1274">
        <v>72.372692680537597</v>
      </c>
      <c r="J1274">
        <v>4.6027954614956901</v>
      </c>
      <c r="K1274">
        <v>378.67517012216598</v>
      </c>
      <c r="M1274">
        <v>60.969520686954702</v>
      </c>
      <c r="N1274">
        <v>0.36992650873802302</v>
      </c>
      <c r="O1274">
        <v>13.7533709242461</v>
      </c>
      <c r="P1274">
        <v>138.05077327108199</v>
      </c>
    </row>
    <row r="1275" spans="1:17" hidden="1" x14ac:dyDescent="0.3">
      <c r="A1275" t="s">
        <v>2711</v>
      </c>
      <c r="B1275" t="s">
        <v>2712</v>
      </c>
      <c r="C1275" t="s">
        <v>3160</v>
      </c>
      <c r="D1275" t="s">
        <v>54</v>
      </c>
      <c r="E1275">
        <v>1602.5870375699999</v>
      </c>
      <c r="F1275">
        <v>1524.25</v>
      </c>
      <c r="G1275">
        <v>-60.411719659154102</v>
      </c>
      <c r="H1275">
        <v>-13.5482565524287</v>
      </c>
      <c r="I1275">
        <v>-36.598419333444603</v>
      </c>
      <c r="J1275">
        <v>-1.94515022296579</v>
      </c>
      <c r="K1275">
        <v>1694.3802284644701</v>
      </c>
      <c r="L1275">
        <v>1919.78718980539</v>
      </c>
      <c r="M1275">
        <v>23.691500931747001</v>
      </c>
      <c r="N1275">
        <v>0.69839397681344195</v>
      </c>
      <c r="O1275">
        <v>75.824175824175796</v>
      </c>
      <c r="P1275">
        <v>2.5740242261103701</v>
      </c>
      <c r="Q1275">
        <v>4.4813123961093999E-2</v>
      </c>
    </row>
    <row r="1276" spans="1:17" hidden="1" x14ac:dyDescent="0.3">
      <c r="A1276" t="s">
        <v>2713</v>
      </c>
      <c r="B1276" t="s">
        <v>2714</v>
      </c>
      <c r="C1276" t="s">
        <v>3160</v>
      </c>
      <c r="D1276" t="s">
        <v>395</v>
      </c>
      <c r="E1276">
        <v>1599.735909</v>
      </c>
      <c r="F1276">
        <v>97.56</v>
      </c>
      <c r="G1276">
        <v>-7.6619121897561602</v>
      </c>
      <c r="H1276">
        <v>-4.3638398833719299</v>
      </c>
      <c r="I1276">
        <v>-0.33838022804437501</v>
      </c>
      <c r="J1276">
        <v>-1.2125253740956901</v>
      </c>
      <c r="K1276">
        <v>104.26660113256</v>
      </c>
      <c r="L1276">
        <v>100.20804784981399</v>
      </c>
      <c r="M1276">
        <v>41.2883577517945</v>
      </c>
      <c r="N1276">
        <v>0.29992475884923903</v>
      </c>
      <c r="O1276">
        <v>37.351373513735098</v>
      </c>
      <c r="P1276">
        <v>35.031141868512101</v>
      </c>
      <c r="Q1276">
        <v>0.11351929919560599</v>
      </c>
    </row>
    <row r="1277" spans="1:17" hidden="1" x14ac:dyDescent="0.3">
      <c r="A1277" t="s">
        <v>2715</v>
      </c>
      <c r="B1277" t="s">
        <v>2716</v>
      </c>
      <c r="C1277" t="s">
        <v>3160</v>
      </c>
      <c r="D1277" t="s">
        <v>258</v>
      </c>
      <c r="E1277">
        <v>1595.4607783199999</v>
      </c>
      <c r="F1277">
        <v>449.8</v>
      </c>
      <c r="G1277">
        <v>-24.8817679167934</v>
      </c>
      <c r="H1277">
        <v>-2.41789013210271</v>
      </c>
      <c r="I1277">
        <v>22.712473724965601</v>
      </c>
      <c r="J1277">
        <v>5.3391088737234602</v>
      </c>
      <c r="K1277">
        <v>427.44166894392202</v>
      </c>
      <c r="L1277">
        <v>410.86637623477498</v>
      </c>
      <c r="M1277">
        <v>60.882690430132698</v>
      </c>
      <c r="N1277">
        <v>0.715774356936002</v>
      </c>
      <c r="O1277">
        <v>11.249444197421001</v>
      </c>
      <c r="P1277">
        <v>54.756580079133002</v>
      </c>
      <c r="Q1277">
        <v>6.4874253987169006E-2</v>
      </c>
    </row>
    <row r="1278" spans="1:17" hidden="1" x14ac:dyDescent="0.3">
      <c r="A1278" t="s">
        <v>2717</v>
      </c>
      <c r="B1278" t="s">
        <v>2718</v>
      </c>
      <c r="C1278" t="s">
        <v>3160</v>
      </c>
      <c r="D1278" t="s">
        <v>303</v>
      </c>
      <c r="E1278">
        <v>1590.02847043</v>
      </c>
      <c r="F1278">
        <v>882.35</v>
      </c>
      <c r="G1278">
        <v>-53.627888633690802</v>
      </c>
      <c r="H1278">
        <v>-18.846082320365198</v>
      </c>
      <c r="I1278">
        <v>-6.34653866706845</v>
      </c>
      <c r="J1278">
        <v>-1.2716545181271399</v>
      </c>
      <c r="K1278">
        <v>952.42986202636098</v>
      </c>
      <c r="L1278">
        <v>939.23442900447503</v>
      </c>
      <c r="M1278">
        <v>29.822858242650199</v>
      </c>
      <c r="N1278">
        <v>0.381147927876899</v>
      </c>
      <c r="O1278">
        <v>41.667138890462901</v>
      </c>
      <c r="P1278">
        <v>30.737887094384298</v>
      </c>
      <c r="Q1278">
        <v>-1.6911609711988001E-2</v>
      </c>
    </row>
    <row r="1279" spans="1:17" hidden="1" x14ac:dyDescent="0.3">
      <c r="A1279" t="s">
        <v>2719</v>
      </c>
      <c r="B1279" t="s">
        <v>2720</v>
      </c>
      <c r="C1279" t="s">
        <v>3160</v>
      </c>
      <c r="D1279" t="s">
        <v>448</v>
      </c>
      <c r="E1279">
        <v>1588.6151485099999</v>
      </c>
      <c r="F1279">
        <v>1181.8499999999999</v>
      </c>
      <c r="G1279">
        <v>-20.825722148046001</v>
      </c>
      <c r="H1279">
        <v>-1.35308091608383</v>
      </c>
      <c r="I1279">
        <v>-20.665844702629599</v>
      </c>
      <c r="J1279">
        <v>7.9300881340445502</v>
      </c>
      <c r="K1279">
        <v>1248.17995516254</v>
      </c>
      <c r="L1279">
        <v>1291.42327233479</v>
      </c>
      <c r="M1279">
        <v>65.057234650752903</v>
      </c>
      <c r="N1279">
        <v>0.889492857242002</v>
      </c>
      <c r="O1279">
        <v>31.404154503532599</v>
      </c>
      <c r="P1279">
        <v>15.8846889248418</v>
      </c>
      <c r="Q1279">
        <v>-4.9919887647982997E-2</v>
      </c>
    </row>
    <row r="1280" spans="1:17" hidden="1" x14ac:dyDescent="0.3">
      <c r="A1280" t="s">
        <v>2721</v>
      </c>
      <c r="B1280" t="s">
        <v>2722</v>
      </c>
      <c r="C1280" t="s">
        <v>3160</v>
      </c>
      <c r="D1280" t="s">
        <v>268</v>
      </c>
      <c r="E1280">
        <v>1588.1523</v>
      </c>
      <c r="F1280">
        <v>325.75</v>
      </c>
      <c r="G1280">
        <v>102.08814155662201</v>
      </c>
      <c r="H1280">
        <v>0.308460921410462</v>
      </c>
      <c r="I1280">
        <v>75.627618292932695</v>
      </c>
      <c r="J1280">
        <v>6.3671091844129197</v>
      </c>
      <c r="K1280">
        <v>305.02572818149002</v>
      </c>
      <c r="L1280">
        <v>249.766285545751</v>
      </c>
      <c r="M1280">
        <v>33.197889219173497</v>
      </c>
      <c r="N1280">
        <v>0.47863966350573101</v>
      </c>
      <c r="O1280">
        <v>10.4988488104374</v>
      </c>
      <c r="P1280">
        <v>168.99256812551599</v>
      </c>
    </row>
    <row r="1281" spans="1:17" hidden="1" x14ac:dyDescent="0.3">
      <c r="A1281" t="s">
        <v>2723</v>
      </c>
      <c r="B1281" t="s">
        <v>2724</v>
      </c>
      <c r="C1281" t="s">
        <v>3160</v>
      </c>
      <c r="D1281" t="s">
        <v>72</v>
      </c>
      <c r="E1281">
        <v>1586.9041224</v>
      </c>
      <c r="F1281">
        <v>287.7</v>
      </c>
      <c r="G1281">
        <v>66.545017100553096</v>
      </c>
      <c r="H1281">
        <v>-9.2112843878085204</v>
      </c>
      <c r="I1281">
        <v>81.135285282329505</v>
      </c>
      <c r="J1281">
        <v>3.7687693761791601</v>
      </c>
      <c r="K1281">
        <v>280.60644675968399</v>
      </c>
      <c r="L1281">
        <v>214.765579435381</v>
      </c>
      <c r="M1281">
        <v>45.600983551676102</v>
      </c>
      <c r="N1281">
        <v>0.145805218888793</v>
      </c>
      <c r="O1281">
        <v>29.162321863051801</v>
      </c>
      <c r="P1281">
        <v>103.32155477031699</v>
      </c>
      <c r="Q1281">
        <v>6.0198966081083001E-2</v>
      </c>
    </row>
    <row r="1282" spans="1:17" hidden="1" x14ac:dyDescent="0.3">
      <c r="A1282" t="s">
        <v>2725</v>
      </c>
      <c r="B1282" t="s">
        <v>2726</v>
      </c>
      <c r="C1282" t="s">
        <v>3160</v>
      </c>
      <c r="D1282" t="s">
        <v>395</v>
      </c>
      <c r="E1282">
        <v>1583.2438888500001</v>
      </c>
      <c r="F1282">
        <v>138.38999999999999</v>
      </c>
      <c r="G1282">
        <v>0.49888584593063701</v>
      </c>
      <c r="H1282">
        <v>5.3887034877613802</v>
      </c>
      <c r="I1282">
        <v>6.8239124446408796</v>
      </c>
      <c r="J1282">
        <v>-3.4506550842524901</v>
      </c>
      <c r="K1282">
        <v>131.466629441587</v>
      </c>
      <c r="L1282">
        <v>123.433464652306</v>
      </c>
      <c r="M1282">
        <v>47.267084681465498</v>
      </c>
      <c r="N1282">
        <v>0.94753586261496803</v>
      </c>
      <c r="O1282">
        <v>12.797167425392001</v>
      </c>
      <c r="P1282">
        <v>46.5995762711864</v>
      </c>
      <c r="Q1282">
        <v>6.1300281280127003E-2</v>
      </c>
    </row>
    <row r="1283" spans="1:17" hidden="1" x14ac:dyDescent="0.3">
      <c r="A1283" t="s">
        <v>2727</v>
      </c>
      <c r="B1283" t="s">
        <v>2728</v>
      </c>
      <c r="C1283" t="s">
        <v>3160</v>
      </c>
      <c r="D1283" t="s">
        <v>190</v>
      </c>
      <c r="E1283">
        <v>1576.9849065000001</v>
      </c>
      <c r="F1283">
        <v>1657.75</v>
      </c>
      <c r="G1283">
        <v>78.413567095319195</v>
      </c>
      <c r="H1283">
        <v>13.4763084247842</v>
      </c>
      <c r="I1283">
        <v>54.396047181212403</v>
      </c>
      <c r="J1283">
        <v>7.0048892479089897</v>
      </c>
      <c r="K1283">
        <v>1559.4012923067801</v>
      </c>
      <c r="L1283">
        <v>1205.1656975599799</v>
      </c>
      <c r="M1283">
        <v>55.064794733089897</v>
      </c>
      <c r="N1283">
        <v>0.88803729812196897</v>
      </c>
      <c r="O1283">
        <v>17.4483486653596</v>
      </c>
      <c r="P1283">
        <v>133.10834563734701</v>
      </c>
      <c r="Q1283">
        <v>0.14435262617364</v>
      </c>
    </row>
    <row r="1284" spans="1:17" hidden="1" x14ac:dyDescent="0.3">
      <c r="A1284" t="s">
        <v>2729</v>
      </c>
      <c r="B1284" t="s">
        <v>2730</v>
      </c>
      <c r="C1284" t="s">
        <v>3160</v>
      </c>
      <c r="D1284" t="s">
        <v>1183</v>
      </c>
      <c r="E1284">
        <v>1575.3716999999999</v>
      </c>
      <c r="F1284">
        <v>232.05</v>
      </c>
      <c r="G1284">
        <v>318.27736358950602</v>
      </c>
      <c r="H1284">
        <v>31.780361010616499</v>
      </c>
      <c r="I1284">
        <v>8.7847912404711401</v>
      </c>
      <c r="J1284">
        <v>-1.85644109374277</v>
      </c>
      <c r="K1284">
        <v>211.613085895175</v>
      </c>
      <c r="L1284">
        <v>173.25545027596999</v>
      </c>
      <c r="M1284">
        <v>51.525195863725102</v>
      </c>
      <c r="N1284">
        <v>0.64169472864231902</v>
      </c>
      <c r="O1284">
        <v>11.592329239388</v>
      </c>
      <c r="P1284">
        <v>385.46025104602501</v>
      </c>
      <c r="Q1284">
        <v>0.20127354192970201</v>
      </c>
    </row>
    <row r="1285" spans="1:17" hidden="1" x14ac:dyDescent="0.3">
      <c r="A1285" t="s">
        <v>2731</v>
      </c>
      <c r="B1285" t="s">
        <v>2732</v>
      </c>
      <c r="C1285" t="s">
        <v>3160</v>
      </c>
      <c r="D1285" t="s">
        <v>432</v>
      </c>
      <c r="E1285">
        <v>1574.1255483990001</v>
      </c>
      <c r="F1285">
        <v>106.76</v>
      </c>
      <c r="G1285">
        <v>-57.868248836399303</v>
      </c>
      <c r="H1285">
        <v>3.1676627503454</v>
      </c>
      <c r="I1285">
        <v>-8.8381718125652995</v>
      </c>
      <c r="J1285">
        <v>0.63795005634024904</v>
      </c>
      <c r="K1285">
        <v>105.681181368322</v>
      </c>
      <c r="L1285">
        <v>110.126377290501</v>
      </c>
      <c r="M1285">
        <v>48.017476717100998</v>
      </c>
      <c r="N1285">
        <v>0.56204656974608502</v>
      </c>
      <c r="O1285">
        <v>51.554889471712201</v>
      </c>
      <c r="P1285">
        <v>18.622222222222199</v>
      </c>
      <c r="Q1285">
        <v>-3.5042863372227999E-2</v>
      </c>
    </row>
    <row r="1286" spans="1:17" hidden="1" x14ac:dyDescent="0.3">
      <c r="A1286" t="s">
        <v>2733</v>
      </c>
      <c r="B1286" t="s">
        <v>2734</v>
      </c>
      <c r="C1286" t="s">
        <v>3160</v>
      </c>
      <c r="D1286" t="s">
        <v>258</v>
      </c>
      <c r="E1286">
        <v>1572.8423984000001</v>
      </c>
      <c r="F1286">
        <v>1454.5</v>
      </c>
      <c r="G1286">
        <v>198.317134994811</v>
      </c>
      <c r="H1286">
        <v>11.958038008394199</v>
      </c>
      <c r="I1286">
        <v>57.497572336886599</v>
      </c>
      <c r="J1286">
        <v>-8.2653549248921401</v>
      </c>
      <c r="K1286">
        <v>1401.6398608004999</v>
      </c>
      <c r="L1286">
        <v>1064.9171792151701</v>
      </c>
      <c r="M1286">
        <v>42.056015888801902</v>
      </c>
      <c r="N1286">
        <v>0.92549029318541998</v>
      </c>
      <c r="O1286">
        <v>18.0543141973186</v>
      </c>
      <c r="P1286">
        <v>338.10240963855398</v>
      </c>
      <c r="Q1286">
        <v>0.26509794923525198</v>
      </c>
    </row>
    <row r="1287" spans="1:17" hidden="1" x14ac:dyDescent="0.3">
      <c r="A1287" t="s">
        <v>2735</v>
      </c>
      <c r="B1287" t="s">
        <v>2736</v>
      </c>
      <c r="C1287" t="s">
        <v>3160</v>
      </c>
      <c r="D1287" t="s">
        <v>133</v>
      </c>
      <c r="E1287">
        <v>1567.7840571899901</v>
      </c>
      <c r="F1287">
        <v>365.85</v>
      </c>
      <c r="G1287">
        <v>64.946074070441298</v>
      </c>
      <c r="H1287">
        <v>7.1097305046349302</v>
      </c>
      <c r="I1287">
        <v>-10.2418469609584</v>
      </c>
      <c r="J1287">
        <v>1.6100899452219199</v>
      </c>
      <c r="K1287">
        <v>361.14669314842098</v>
      </c>
      <c r="L1287">
        <v>329.05490584040598</v>
      </c>
      <c r="M1287">
        <v>50.658525657525303</v>
      </c>
      <c r="N1287">
        <v>0.66363023538858301</v>
      </c>
      <c r="O1287">
        <v>18.887522208555399</v>
      </c>
      <c r="P1287">
        <v>130.74739829706701</v>
      </c>
      <c r="Q1287">
        <v>9.4117385998444006E-2</v>
      </c>
    </row>
    <row r="1288" spans="1:17" hidden="1" x14ac:dyDescent="0.3">
      <c r="A1288" t="s">
        <v>2737</v>
      </c>
      <c r="B1288" t="s">
        <v>2738</v>
      </c>
      <c r="C1288" t="s">
        <v>3160</v>
      </c>
      <c r="D1288" t="s">
        <v>117</v>
      </c>
      <c r="E1288">
        <v>1561.3136</v>
      </c>
      <c r="F1288">
        <v>767.1</v>
      </c>
      <c r="G1288">
        <v>-19.0012761542833</v>
      </c>
      <c r="H1288">
        <v>2.0110199881626101</v>
      </c>
      <c r="I1288">
        <v>7.2314182684934103</v>
      </c>
      <c r="J1288">
        <v>1.9614680960609101</v>
      </c>
      <c r="K1288">
        <v>738.89968253046595</v>
      </c>
      <c r="L1288">
        <v>674.72734000458104</v>
      </c>
      <c r="M1288">
        <v>49.797205973777402</v>
      </c>
      <c r="N1288">
        <v>0.551797783737766</v>
      </c>
      <c r="O1288">
        <v>8.7211576065701895</v>
      </c>
      <c r="P1288">
        <v>33.292788879235403</v>
      </c>
      <c r="Q1288">
        <v>0.108558977879673</v>
      </c>
    </row>
    <row r="1289" spans="1:17" hidden="1" x14ac:dyDescent="0.3">
      <c r="A1289" t="s">
        <v>2739</v>
      </c>
      <c r="B1289" t="s">
        <v>2740</v>
      </c>
      <c r="C1289" t="s">
        <v>3160</v>
      </c>
      <c r="D1289" t="s">
        <v>258</v>
      </c>
      <c r="E1289">
        <v>1559.5450000000001</v>
      </c>
      <c r="F1289">
        <v>1222.05</v>
      </c>
      <c r="G1289">
        <v>25.177064916872901</v>
      </c>
      <c r="H1289">
        <v>-4.1961880814443804</v>
      </c>
      <c r="I1289">
        <v>9.5661558596352805</v>
      </c>
      <c r="J1289">
        <v>1.67771816651399</v>
      </c>
      <c r="K1289">
        <v>1220.06233421876</v>
      </c>
      <c r="L1289">
        <v>1093.1168557998801</v>
      </c>
      <c r="M1289">
        <v>53.774129529725997</v>
      </c>
      <c r="N1289">
        <v>0.42844435855966601</v>
      </c>
      <c r="O1289">
        <v>28.464465447403899</v>
      </c>
      <c r="P1289">
        <v>94.114843936144794</v>
      </c>
      <c r="Q1289">
        <v>6.9761342464268003E-2</v>
      </c>
    </row>
    <row r="1290" spans="1:17" hidden="1" x14ac:dyDescent="0.3">
      <c r="A1290" t="s">
        <v>2741</v>
      </c>
      <c r="B1290" t="s">
        <v>2742</v>
      </c>
      <c r="C1290" t="s">
        <v>3160</v>
      </c>
      <c r="D1290" t="s">
        <v>51</v>
      </c>
      <c r="E1290">
        <v>1555.4880000000001</v>
      </c>
      <c r="F1290">
        <v>2613.8000000000002</v>
      </c>
      <c r="G1290">
        <v>63.971424886111201</v>
      </c>
      <c r="H1290">
        <v>12.062846886322699</v>
      </c>
      <c r="I1290">
        <v>58.374358720214197</v>
      </c>
      <c r="J1290">
        <v>6.4072756116721405E-2</v>
      </c>
      <c r="K1290">
        <v>2500.1519950986899</v>
      </c>
      <c r="L1290">
        <v>2011.3558696309001</v>
      </c>
      <c r="M1290">
        <v>52.794955485565403</v>
      </c>
      <c r="N1290">
        <v>0.56348683624970997</v>
      </c>
      <c r="O1290">
        <v>8.4532098859897395</v>
      </c>
      <c r="P1290">
        <v>117.81666666666599</v>
      </c>
    </row>
    <row r="1291" spans="1:17" hidden="1" x14ac:dyDescent="0.3">
      <c r="A1291" t="s">
        <v>2743</v>
      </c>
      <c r="B1291" t="s">
        <v>2744</v>
      </c>
      <c r="C1291" t="s">
        <v>3160</v>
      </c>
      <c r="D1291" t="s">
        <v>2143</v>
      </c>
      <c r="E1291">
        <v>1554.7991726400001</v>
      </c>
      <c r="F1291">
        <v>302.10000000000002</v>
      </c>
      <c r="G1291">
        <v>11.314294085720199</v>
      </c>
      <c r="H1291">
        <v>-5.7529989380883597</v>
      </c>
      <c r="I1291">
        <v>24.6680682887967</v>
      </c>
      <c r="J1291">
        <v>-3.5566573165539199</v>
      </c>
      <c r="K1291">
        <v>318.69160561423303</v>
      </c>
      <c r="M1291">
        <v>42.272073534245898</v>
      </c>
      <c r="N1291">
        <v>0.13674431191929801</v>
      </c>
      <c r="O1291">
        <v>37.951009599470297</v>
      </c>
      <c r="P1291">
        <v>44.545454545454497</v>
      </c>
    </row>
    <row r="1292" spans="1:17" hidden="1" x14ac:dyDescent="0.3">
      <c r="A1292" t="s">
        <v>2745</v>
      </c>
      <c r="B1292" t="s">
        <v>2746</v>
      </c>
      <c r="C1292" t="s">
        <v>3160</v>
      </c>
      <c r="D1292" t="s">
        <v>190</v>
      </c>
      <c r="E1292">
        <v>1530.9057600000001</v>
      </c>
      <c r="F1292">
        <v>824.3</v>
      </c>
      <c r="G1292">
        <v>86.374537068543702</v>
      </c>
      <c r="H1292">
        <v>-6.9449059163990903</v>
      </c>
      <c r="I1292">
        <v>-35.164036156658597</v>
      </c>
      <c r="J1292">
        <v>-5.4755237706182696</v>
      </c>
      <c r="K1292">
        <v>892.66846106415801</v>
      </c>
      <c r="L1292">
        <v>816.72497549329796</v>
      </c>
      <c r="M1292">
        <v>29.230297671048099</v>
      </c>
      <c r="N1292">
        <v>0.60829428552848597</v>
      </c>
      <c r="O1292">
        <v>55.337862428727398</v>
      </c>
      <c r="P1292">
        <v>133.943522066127</v>
      </c>
      <c r="Q1292">
        <v>0.116883042334119</v>
      </c>
    </row>
    <row r="1293" spans="1:17" hidden="1" x14ac:dyDescent="0.3">
      <c r="A1293" t="s">
        <v>2747</v>
      </c>
      <c r="B1293" t="s">
        <v>2748</v>
      </c>
      <c r="C1293" t="s">
        <v>3160</v>
      </c>
      <c r="D1293" t="s">
        <v>89</v>
      </c>
      <c r="E1293">
        <v>1525.6220000000001</v>
      </c>
      <c r="F1293">
        <v>135.75</v>
      </c>
      <c r="G1293">
        <v>205.55904688793001</v>
      </c>
      <c r="H1293">
        <v>3.3476099102162</v>
      </c>
      <c r="I1293">
        <v>94.415967448460606</v>
      </c>
      <c r="J1293">
        <v>-3.7881983829468702</v>
      </c>
      <c r="K1293">
        <v>118.71479752844699</v>
      </c>
      <c r="L1293">
        <v>82.147410033659</v>
      </c>
      <c r="M1293">
        <v>36.459100287581499</v>
      </c>
      <c r="N1293">
        <v>0.208392535245396</v>
      </c>
      <c r="O1293">
        <v>15.918968692449299</v>
      </c>
      <c r="P1293">
        <v>266.89189189189102</v>
      </c>
      <c r="Q1293">
        <v>0.13943282582236299</v>
      </c>
    </row>
    <row r="1294" spans="1:17" hidden="1" x14ac:dyDescent="0.3">
      <c r="A1294" t="s">
        <v>2749</v>
      </c>
      <c r="B1294" t="s">
        <v>2750</v>
      </c>
      <c r="C1294" t="s">
        <v>3160</v>
      </c>
      <c r="D1294" t="s">
        <v>268</v>
      </c>
      <c r="E1294">
        <v>1510.5160000000001</v>
      </c>
      <c r="F1294">
        <v>529.9</v>
      </c>
      <c r="G1294">
        <v>2.9747142025161302</v>
      </c>
      <c r="H1294">
        <v>-4.5617018501393396</v>
      </c>
      <c r="I1294">
        <v>16.249633065483401</v>
      </c>
      <c r="J1294">
        <v>-1.7610453579112599</v>
      </c>
      <c r="K1294">
        <v>516.74025379561795</v>
      </c>
      <c r="L1294">
        <v>457.536160476926</v>
      </c>
      <c r="M1294">
        <v>43.9551651163545</v>
      </c>
      <c r="N1294">
        <v>0.56815507572339397</v>
      </c>
      <c r="O1294">
        <v>8.2940177391960894</v>
      </c>
      <c r="P1294">
        <v>61.456429006703203</v>
      </c>
      <c r="Q1294">
        <v>2.5480979964129999E-3</v>
      </c>
    </row>
    <row r="1295" spans="1:17" hidden="1" x14ac:dyDescent="0.3">
      <c r="A1295" t="s">
        <v>2751</v>
      </c>
      <c r="B1295" t="s">
        <v>2752</v>
      </c>
      <c r="C1295" t="s">
        <v>3160</v>
      </c>
      <c r="D1295" t="s">
        <v>21</v>
      </c>
      <c r="E1295">
        <v>1506.8702375799901</v>
      </c>
      <c r="F1295">
        <v>407</v>
      </c>
      <c r="G1295">
        <v>12.2051479127442</v>
      </c>
      <c r="H1295">
        <v>1.2926757371785</v>
      </c>
      <c r="I1295">
        <v>-16.822246689230901</v>
      </c>
      <c r="J1295">
        <v>4.2659387933698998</v>
      </c>
      <c r="K1295">
        <v>397.47690641561201</v>
      </c>
      <c r="L1295">
        <v>356.33927963989902</v>
      </c>
      <c r="M1295">
        <v>53.2096296533363</v>
      </c>
      <c r="N1295">
        <v>0.52752450683600505</v>
      </c>
      <c r="O1295">
        <v>11.793611793611801</v>
      </c>
      <c r="P1295">
        <v>63.8486312399355</v>
      </c>
      <c r="Q1295">
        <v>-7.3659018497580003E-3</v>
      </c>
    </row>
    <row r="1296" spans="1:17" hidden="1" x14ac:dyDescent="0.3">
      <c r="A1296" t="s">
        <v>2753</v>
      </c>
      <c r="B1296" t="s">
        <v>2754</v>
      </c>
      <c r="C1296" t="s">
        <v>3160</v>
      </c>
      <c r="D1296" t="s">
        <v>127</v>
      </c>
      <c r="E1296">
        <v>1504.3476125879999</v>
      </c>
      <c r="F1296">
        <v>13.92</v>
      </c>
      <c r="G1296">
        <v>-20.394165370691599</v>
      </c>
      <c r="H1296">
        <v>-6.6356488625326904</v>
      </c>
      <c r="I1296">
        <v>-42.190607115148197</v>
      </c>
      <c r="J1296">
        <v>-3.48148685379899</v>
      </c>
      <c r="K1296">
        <v>15.051032280088499</v>
      </c>
      <c r="L1296">
        <v>16.090609641134598</v>
      </c>
      <c r="M1296">
        <v>29.687977652920299</v>
      </c>
      <c r="N1296">
        <v>0.47430878803404702</v>
      </c>
      <c r="O1296">
        <v>89.332948650468495</v>
      </c>
      <c r="P1296">
        <v>16.637560925023301</v>
      </c>
      <c r="Q1296">
        <v>3.4365659616748999E-2</v>
      </c>
    </row>
    <row r="1297" spans="1:17" hidden="1" x14ac:dyDescent="0.3">
      <c r="A1297" t="s">
        <v>2755</v>
      </c>
      <c r="B1297" t="s">
        <v>2756</v>
      </c>
      <c r="C1297" t="s">
        <v>3160</v>
      </c>
      <c r="D1297" t="s">
        <v>117</v>
      </c>
      <c r="E1297">
        <v>1503.0297538499999</v>
      </c>
      <c r="F1297">
        <v>12.16</v>
      </c>
      <c r="G1297">
        <v>5.82586946686079</v>
      </c>
      <c r="H1297">
        <v>-3.57625085803814</v>
      </c>
      <c r="I1297">
        <v>-25.8258105921789</v>
      </c>
      <c r="J1297">
        <v>3.3946716076343599</v>
      </c>
      <c r="K1297">
        <v>12.8964431610411</v>
      </c>
      <c r="L1297">
        <v>13.2341244882588</v>
      </c>
      <c r="M1297">
        <v>58.112251351280101</v>
      </c>
      <c r="N1297">
        <v>0.56294929708840302</v>
      </c>
      <c r="O1297">
        <v>51.315789473684198</v>
      </c>
      <c r="P1297">
        <v>48.292682926829201</v>
      </c>
      <c r="Q1297">
        <v>5.5156498395224997E-2</v>
      </c>
    </row>
    <row r="1298" spans="1:17" hidden="1" x14ac:dyDescent="0.3">
      <c r="A1298" t="s">
        <v>2757</v>
      </c>
      <c r="B1298" t="s">
        <v>2758</v>
      </c>
      <c r="C1298" t="s">
        <v>3160</v>
      </c>
      <c r="D1298" t="s">
        <v>745</v>
      </c>
      <c r="E1298">
        <v>1502.0466694199999</v>
      </c>
      <c r="F1298">
        <v>271.37</v>
      </c>
      <c r="G1298">
        <v>2.0807306779968</v>
      </c>
      <c r="H1298">
        <v>-0.38280528759028898</v>
      </c>
      <c r="I1298">
        <v>1.3004701286281299</v>
      </c>
      <c r="J1298">
        <v>-0.605977794111074</v>
      </c>
      <c r="K1298">
        <v>272.03299103312401</v>
      </c>
      <c r="L1298">
        <v>253.42579190980601</v>
      </c>
      <c r="M1298">
        <v>57.335343564974302</v>
      </c>
      <c r="N1298">
        <v>1.82702635602382</v>
      </c>
      <c r="O1298">
        <v>6.0102443158786798</v>
      </c>
      <c r="P1298">
        <v>33.752279560352903</v>
      </c>
      <c r="Q1298">
        <v>2.5420345253382999E-2</v>
      </c>
    </row>
    <row r="1299" spans="1:17" hidden="1" x14ac:dyDescent="0.3">
      <c r="A1299" t="s">
        <v>2759</v>
      </c>
      <c r="B1299" t="s">
        <v>2760</v>
      </c>
      <c r="C1299" t="s">
        <v>3160</v>
      </c>
      <c r="E1299">
        <v>1484.6481536700001</v>
      </c>
      <c r="F1299">
        <v>341.95</v>
      </c>
      <c r="G1299">
        <v>1162.5701622281299</v>
      </c>
      <c r="H1299">
        <v>-14.632150685313899</v>
      </c>
      <c r="I1299">
        <v>130.64662838206999</v>
      </c>
      <c r="J1299">
        <v>-4.5177043676682498</v>
      </c>
      <c r="K1299">
        <v>371.00414232860197</v>
      </c>
      <c r="L1299">
        <v>268.199313734388</v>
      </c>
      <c r="M1299">
        <v>35.661030970843001</v>
      </c>
      <c r="N1299">
        <v>0.62330779752890897</v>
      </c>
      <c r="O1299">
        <v>44.699517473314799</v>
      </c>
      <c r="P1299">
        <v>1333.7526205450699</v>
      </c>
      <c r="Q1299">
        <v>0.203925029260763</v>
      </c>
    </row>
    <row r="1300" spans="1:17" hidden="1" x14ac:dyDescent="0.3">
      <c r="A1300" t="s">
        <v>2761</v>
      </c>
      <c r="B1300" t="s">
        <v>2762</v>
      </c>
      <c r="C1300" t="s">
        <v>3160</v>
      </c>
      <c r="D1300" t="s">
        <v>48</v>
      </c>
      <c r="E1300">
        <v>1482.2847508</v>
      </c>
      <c r="F1300">
        <v>250.31</v>
      </c>
      <c r="G1300">
        <v>260.82906392531498</v>
      </c>
      <c r="H1300">
        <v>26.0533456986742</v>
      </c>
      <c r="I1300">
        <v>58.862922524845601</v>
      </c>
      <c r="J1300">
        <v>20.089363767082499</v>
      </c>
      <c r="K1300">
        <v>204.32475025157601</v>
      </c>
      <c r="L1300">
        <v>145.893610103496</v>
      </c>
      <c r="M1300">
        <v>76.632124807019693</v>
      </c>
      <c r="N1300">
        <v>0.327565741180528</v>
      </c>
      <c r="O1300">
        <v>8.5014581918421097</v>
      </c>
      <c r="P1300">
        <v>288.98212898212898</v>
      </c>
      <c r="Q1300">
        <v>0.14512272434231899</v>
      </c>
    </row>
    <row r="1301" spans="1:17" hidden="1" x14ac:dyDescent="0.3">
      <c r="A1301" t="s">
        <v>2763</v>
      </c>
      <c r="B1301" t="s">
        <v>2764</v>
      </c>
      <c r="C1301" t="s">
        <v>3160</v>
      </c>
      <c r="D1301" t="s">
        <v>432</v>
      </c>
      <c r="E1301">
        <v>1481.715110529</v>
      </c>
      <c r="F1301">
        <v>148.69</v>
      </c>
      <c r="G1301">
        <v>-33.090391795383098</v>
      </c>
      <c r="H1301">
        <v>-12.9488490201099</v>
      </c>
      <c r="I1301">
        <v>-19.736617592306601</v>
      </c>
      <c r="J1301">
        <v>-2.3478664121801001</v>
      </c>
      <c r="M1301">
        <v>33.682779262149701</v>
      </c>
      <c r="O1301">
        <v>19.039612616853798</v>
      </c>
      <c r="P1301">
        <v>5.5362339413727</v>
      </c>
    </row>
    <row r="1302" spans="1:17" hidden="1" x14ac:dyDescent="0.3">
      <c r="A1302" t="s">
        <v>2765</v>
      </c>
      <c r="B1302" t="s">
        <v>2766</v>
      </c>
      <c r="C1302" t="s">
        <v>3160</v>
      </c>
      <c r="D1302" t="s">
        <v>757</v>
      </c>
      <c r="E1302">
        <v>1481.1619000000001</v>
      </c>
      <c r="F1302">
        <v>241.7</v>
      </c>
      <c r="G1302">
        <v>88.515499849464803</v>
      </c>
      <c r="H1302">
        <v>-13.671418847942901</v>
      </c>
      <c r="I1302">
        <v>-22.992407522861299</v>
      </c>
      <c r="J1302">
        <v>-13.4871401818886</v>
      </c>
      <c r="K1302">
        <v>290.15820913560202</v>
      </c>
      <c r="L1302">
        <v>268.48697014294402</v>
      </c>
      <c r="M1302">
        <v>26.538311159449201</v>
      </c>
      <c r="N1302">
        <v>0.89377002940448103</v>
      </c>
      <c r="O1302">
        <v>84.112536201903197</v>
      </c>
      <c r="P1302">
        <v>118.93115942028901</v>
      </c>
      <c r="Q1302">
        <v>9.3134116258087998E-2</v>
      </c>
    </row>
    <row r="1303" spans="1:17" hidden="1" x14ac:dyDescent="0.3">
      <c r="A1303" t="s">
        <v>2767</v>
      </c>
      <c r="B1303" t="s">
        <v>2768</v>
      </c>
      <c r="C1303" t="s">
        <v>3160</v>
      </c>
      <c r="D1303" t="s">
        <v>120</v>
      </c>
      <c r="E1303">
        <v>1478.2142147940001</v>
      </c>
      <c r="F1303">
        <v>26.41</v>
      </c>
      <c r="G1303">
        <v>-31.1768724054463</v>
      </c>
      <c r="H1303">
        <v>3.1825380060138801</v>
      </c>
      <c r="I1303">
        <v>-17.8230982023697</v>
      </c>
      <c r="J1303">
        <v>4.3700026752541898</v>
      </c>
      <c r="K1303">
        <v>26.036321302982198</v>
      </c>
      <c r="L1303">
        <v>27.5796794223034</v>
      </c>
      <c r="M1303">
        <v>64.627562214390196</v>
      </c>
      <c r="N1303">
        <v>1.2592981177561799</v>
      </c>
      <c r="O1303">
        <v>49.185914426353598</v>
      </c>
      <c r="P1303">
        <v>25.761904761904699</v>
      </c>
      <c r="Q1303">
        <v>0.202004776241692</v>
      </c>
    </row>
    <row r="1304" spans="1:17" hidden="1" x14ac:dyDescent="0.3">
      <c r="A1304" t="s">
        <v>2769</v>
      </c>
      <c r="B1304" t="s">
        <v>2770</v>
      </c>
      <c r="C1304" t="s">
        <v>3160</v>
      </c>
      <c r="D1304" t="s">
        <v>72</v>
      </c>
      <c r="E1304">
        <v>1475.3520000000001</v>
      </c>
      <c r="F1304">
        <v>49949.85</v>
      </c>
      <c r="G1304">
        <v>154.41104809894799</v>
      </c>
      <c r="H1304">
        <v>-5.6312359197771196</v>
      </c>
      <c r="I1304">
        <v>94.266519008201797</v>
      </c>
      <c r="J1304">
        <v>-2.9810351020828501</v>
      </c>
      <c r="K1304">
        <v>50316.332984443499</v>
      </c>
      <c r="L1304">
        <v>40472.969217682199</v>
      </c>
      <c r="M1304">
        <v>43.297599735475501</v>
      </c>
      <c r="N1304">
        <v>0.86277692895339897</v>
      </c>
      <c r="O1304">
        <v>34.132534932537297</v>
      </c>
      <c r="P1304">
        <v>210.24751552794999</v>
      </c>
      <c r="Q1304">
        <v>9.0783088750260005E-2</v>
      </c>
    </row>
    <row r="1305" spans="1:17" hidden="1" x14ac:dyDescent="0.3">
      <c r="A1305" t="s">
        <v>2771</v>
      </c>
      <c r="B1305" t="s">
        <v>2772</v>
      </c>
      <c r="C1305" t="s">
        <v>3160</v>
      </c>
      <c r="D1305" t="s">
        <v>48</v>
      </c>
      <c r="E1305">
        <v>1470.1042500000001</v>
      </c>
      <c r="F1305">
        <v>370.85</v>
      </c>
      <c r="G1305">
        <v>-9.9846924627172395</v>
      </c>
      <c r="H1305">
        <v>-4.8909608540018397</v>
      </c>
      <c r="I1305">
        <v>7.6073566427192398</v>
      </c>
      <c r="J1305">
        <v>-2.4384228059625301</v>
      </c>
      <c r="K1305">
        <v>396.38431850556498</v>
      </c>
      <c r="L1305">
        <v>365.52485774933598</v>
      </c>
      <c r="M1305">
        <v>38.195636319265901</v>
      </c>
      <c r="N1305">
        <v>0.58047691107992705</v>
      </c>
      <c r="O1305">
        <v>34.137791559929802</v>
      </c>
      <c r="P1305">
        <v>61.134043015424702</v>
      </c>
      <c r="Q1305">
        <v>7.2819460050564999E-2</v>
      </c>
    </row>
    <row r="1306" spans="1:17" hidden="1" x14ac:dyDescent="0.3">
      <c r="A1306" t="s">
        <v>2773</v>
      </c>
      <c r="B1306" t="s">
        <v>2774</v>
      </c>
      <c r="C1306" t="s">
        <v>3160</v>
      </c>
      <c r="D1306" t="s">
        <v>48</v>
      </c>
      <c r="E1306">
        <v>1464.389865225</v>
      </c>
      <c r="F1306">
        <v>240.9</v>
      </c>
      <c r="G1306">
        <v>307.706010477436</v>
      </c>
      <c r="H1306">
        <v>-5.4277898177970902</v>
      </c>
      <c r="I1306">
        <v>92.201642040428396</v>
      </c>
      <c r="J1306">
        <v>-4.1549380078556597</v>
      </c>
      <c r="K1306">
        <v>244.488036060013</v>
      </c>
      <c r="L1306">
        <v>175.16240557858799</v>
      </c>
      <c r="M1306">
        <v>36.839771007946503</v>
      </c>
      <c r="N1306">
        <v>0.27420705637585802</v>
      </c>
      <c r="O1306">
        <v>25.736820257368102</v>
      </c>
      <c r="P1306">
        <v>358.42055185537498</v>
      </c>
      <c r="Q1306">
        <v>0.222257243381487</v>
      </c>
    </row>
    <row r="1307" spans="1:17" hidden="1" x14ac:dyDescent="0.3">
      <c r="A1307" t="s">
        <v>2775</v>
      </c>
      <c r="B1307" t="s">
        <v>2776</v>
      </c>
      <c r="C1307" t="s">
        <v>3160</v>
      </c>
      <c r="D1307" t="s">
        <v>133</v>
      </c>
      <c r="E1307">
        <v>1458.7796023200001</v>
      </c>
      <c r="F1307">
        <v>115.54</v>
      </c>
      <c r="G1307">
        <v>21.118452913491002</v>
      </c>
      <c r="H1307">
        <v>-8.2333449331412698</v>
      </c>
      <c r="I1307">
        <v>6.4886675447631097</v>
      </c>
      <c r="J1307">
        <v>-3.6791717683926102</v>
      </c>
      <c r="K1307">
        <v>124.507460634984</v>
      </c>
      <c r="L1307">
        <v>116.40856244979599</v>
      </c>
      <c r="M1307">
        <v>37.906131338278499</v>
      </c>
      <c r="N1307">
        <v>0.67777288520776902</v>
      </c>
      <c r="O1307">
        <v>30.647394841613199</v>
      </c>
      <c r="P1307">
        <v>57.841530054644799</v>
      </c>
      <c r="Q1307">
        <v>6.6815707562064994E-2</v>
      </c>
    </row>
    <row r="1308" spans="1:17" hidden="1" x14ac:dyDescent="0.3">
      <c r="A1308" t="s">
        <v>2777</v>
      </c>
      <c r="B1308" t="s">
        <v>2778</v>
      </c>
      <c r="C1308" t="s">
        <v>3160</v>
      </c>
      <c r="D1308" t="s">
        <v>172</v>
      </c>
      <c r="E1308">
        <v>1452.94630065</v>
      </c>
      <c r="F1308">
        <v>1175.9000000000001</v>
      </c>
      <c r="G1308">
        <v>-21.642108845305401</v>
      </c>
      <c r="H1308">
        <v>-1.6077356103237099</v>
      </c>
      <c r="I1308">
        <v>-4.1599873614163396</v>
      </c>
      <c r="J1308">
        <v>4.2388996011131503</v>
      </c>
      <c r="K1308">
        <v>1218.1271991583901</v>
      </c>
      <c r="L1308">
        <v>1186.6122888622499</v>
      </c>
      <c r="M1308">
        <v>53.179220894801603</v>
      </c>
      <c r="N1308">
        <v>0.97281483367546995</v>
      </c>
      <c r="O1308">
        <v>33.939960881027197</v>
      </c>
      <c r="P1308">
        <v>30.677335111407402</v>
      </c>
      <c r="Q1308">
        <v>-3.4210759179274998E-2</v>
      </c>
    </row>
    <row r="1309" spans="1:17" hidden="1" x14ac:dyDescent="0.3">
      <c r="A1309" t="s">
        <v>2779</v>
      </c>
      <c r="B1309" t="s">
        <v>2780</v>
      </c>
      <c r="C1309" t="s">
        <v>3160</v>
      </c>
      <c r="D1309" t="s">
        <v>117</v>
      </c>
      <c r="E1309">
        <v>1448.4940260000001</v>
      </c>
      <c r="F1309">
        <v>517.29999999999995</v>
      </c>
      <c r="G1309">
        <v>44.773359003600802</v>
      </c>
      <c r="H1309">
        <v>-11.921669667786899</v>
      </c>
      <c r="I1309">
        <v>-13.837665961618301</v>
      </c>
      <c r="J1309">
        <v>0.64290874836175105</v>
      </c>
      <c r="K1309">
        <v>555.70169353944402</v>
      </c>
      <c r="L1309">
        <v>511.18214461878</v>
      </c>
      <c r="M1309">
        <v>34.490204103313303</v>
      </c>
      <c r="N1309">
        <v>0.58260319622229395</v>
      </c>
      <c r="O1309">
        <v>30.098588826599599</v>
      </c>
      <c r="P1309">
        <v>98.999807655318307</v>
      </c>
      <c r="Q1309">
        <v>0.134308114438529</v>
      </c>
    </row>
    <row r="1310" spans="1:17" hidden="1" x14ac:dyDescent="0.3">
      <c r="A1310" t="s">
        <v>2781</v>
      </c>
      <c r="B1310" t="s">
        <v>2782</v>
      </c>
      <c r="C1310" t="s">
        <v>3160</v>
      </c>
      <c r="D1310" t="s">
        <v>222</v>
      </c>
      <c r="E1310">
        <v>1446.4945087200001</v>
      </c>
      <c r="F1310">
        <v>2345.5</v>
      </c>
      <c r="G1310">
        <v>148.89692503219501</v>
      </c>
      <c r="H1310">
        <v>-1.2032081595488</v>
      </c>
      <c r="I1310">
        <v>84.239164867965897</v>
      </c>
      <c r="J1310">
        <v>11.1977337676911</v>
      </c>
      <c r="K1310">
        <v>2063.6640076751301</v>
      </c>
      <c r="L1310">
        <v>1525.1729515607301</v>
      </c>
      <c r="M1310">
        <v>58.188352042370298</v>
      </c>
      <c r="N1310">
        <v>0.33328050300175999</v>
      </c>
      <c r="O1310">
        <v>13.771050948625</v>
      </c>
      <c r="P1310">
        <v>184.64805825242701</v>
      </c>
      <c r="Q1310">
        <v>0.13445184838947799</v>
      </c>
    </row>
    <row r="1311" spans="1:17" hidden="1" x14ac:dyDescent="0.3">
      <c r="A1311" t="s">
        <v>2783</v>
      </c>
      <c r="B1311" t="s">
        <v>2784</v>
      </c>
      <c r="C1311" t="s">
        <v>3160</v>
      </c>
      <c r="D1311" t="s">
        <v>268</v>
      </c>
      <c r="E1311">
        <v>1444.12958045</v>
      </c>
      <c r="F1311">
        <v>104.15</v>
      </c>
      <c r="G1311">
        <v>-38.7165753393435</v>
      </c>
      <c r="H1311">
        <v>-3.2260420025661301</v>
      </c>
      <c r="I1311">
        <v>-14.273890226621401</v>
      </c>
      <c r="J1311">
        <v>1.5037474754601301</v>
      </c>
      <c r="K1311">
        <v>109.926982474673</v>
      </c>
      <c r="L1311">
        <v>111.082567947659</v>
      </c>
      <c r="M1311">
        <v>46.013467508156999</v>
      </c>
      <c r="N1311">
        <v>0.492827303932308</v>
      </c>
      <c r="O1311">
        <v>23.850216034565499</v>
      </c>
      <c r="P1311">
        <v>13.2065217391304</v>
      </c>
      <c r="Q1311">
        <v>-5.2287922139852998E-2</v>
      </c>
    </row>
    <row r="1312" spans="1:17" hidden="1" x14ac:dyDescent="0.3">
      <c r="A1312" t="s">
        <v>2785</v>
      </c>
      <c r="B1312" t="s">
        <v>2786</v>
      </c>
      <c r="C1312" t="s">
        <v>3160</v>
      </c>
      <c r="D1312" t="s">
        <v>51</v>
      </c>
      <c r="E1312">
        <v>1440.5328774</v>
      </c>
      <c r="F1312">
        <v>320</v>
      </c>
      <c r="G1312">
        <v>19.471049610896699</v>
      </c>
      <c r="H1312">
        <v>-11.4412781679542</v>
      </c>
      <c r="I1312">
        <v>7.1935240536891198</v>
      </c>
      <c r="J1312">
        <v>1.1661910646500699</v>
      </c>
      <c r="K1312">
        <v>306.97123268574501</v>
      </c>
      <c r="L1312">
        <v>271.26003402773898</v>
      </c>
      <c r="M1312">
        <v>35.993223943678501</v>
      </c>
      <c r="N1312">
        <v>0.65366108903241105</v>
      </c>
      <c r="O1312">
        <v>15.531249999999901</v>
      </c>
      <c r="P1312">
        <v>72.553248854138502</v>
      </c>
      <c r="Q1312">
        <v>3.8503198386209997E-2</v>
      </c>
    </row>
    <row r="1313" spans="1:17" hidden="1" x14ac:dyDescent="0.3">
      <c r="A1313" t="s">
        <v>2787</v>
      </c>
      <c r="B1313" t="s">
        <v>2788</v>
      </c>
      <c r="C1313" t="s">
        <v>3160</v>
      </c>
      <c r="D1313" t="s">
        <v>275</v>
      </c>
      <c r="E1313">
        <v>1440.472417765</v>
      </c>
      <c r="F1313">
        <v>172.8</v>
      </c>
      <c r="G1313">
        <v>-40.249388868097199</v>
      </c>
      <c r="H1313">
        <v>-7.7727976950845203</v>
      </c>
      <c r="I1313">
        <v>-11.556053934738401</v>
      </c>
      <c r="J1313">
        <v>-2.0307909755394502</v>
      </c>
      <c r="K1313">
        <v>179.64216222625001</v>
      </c>
      <c r="M1313">
        <v>38.161579837142298</v>
      </c>
      <c r="N1313">
        <v>0.24632292782280099</v>
      </c>
      <c r="O1313">
        <v>27.2569444444444</v>
      </c>
      <c r="P1313">
        <v>34.265734265734203</v>
      </c>
    </row>
    <row r="1314" spans="1:17" hidden="1" x14ac:dyDescent="0.3">
      <c r="A1314" t="s">
        <v>2789</v>
      </c>
      <c r="B1314" t="s">
        <v>2790</v>
      </c>
      <c r="C1314" t="s">
        <v>3160</v>
      </c>
      <c r="D1314" t="s">
        <v>278</v>
      </c>
      <c r="E1314">
        <v>1438.770400056</v>
      </c>
      <c r="F1314">
        <v>25.7</v>
      </c>
      <c r="G1314">
        <v>-47.634414173860897</v>
      </c>
      <c r="H1314">
        <v>-5.5528114766665704</v>
      </c>
      <c r="I1314">
        <v>-26.752658635285801</v>
      </c>
      <c r="J1314">
        <v>-2.7290275373530402</v>
      </c>
      <c r="K1314">
        <v>28.1859091107304</v>
      </c>
      <c r="L1314">
        <v>30.641523080846099</v>
      </c>
      <c r="M1314">
        <v>34.467174224168602</v>
      </c>
      <c r="N1314">
        <v>0.46426444051043497</v>
      </c>
      <c r="O1314">
        <v>78.210116731517502</v>
      </c>
      <c r="P1314">
        <v>14.2222222222222</v>
      </c>
      <c r="Q1314">
        <v>-4.3570625552573003E-2</v>
      </c>
    </row>
    <row r="1315" spans="1:17" hidden="1" x14ac:dyDescent="0.3">
      <c r="A1315" t="s">
        <v>2791</v>
      </c>
      <c r="B1315" t="s">
        <v>2792</v>
      </c>
      <c r="C1315" t="s">
        <v>3160</v>
      </c>
      <c r="D1315" t="s">
        <v>21</v>
      </c>
      <c r="E1315">
        <v>1437.2934472649999</v>
      </c>
      <c r="F1315">
        <v>152.76</v>
      </c>
      <c r="G1315">
        <v>57.147451918877998</v>
      </c>
      <c r="H1315">
        <v>4.3505418603262198</v>
      </c>
      <c r="I1315">
        <v>42.013340976535098</v>
      </c>
      <c r="J1315">
        <v>-0.73070539095957099</v>
      </c>
      <c r="K1315">
        <v>144.72002831422699</v>
      </c>
      <c r="L1315">
        <v>123.25227367879999</v>
      </c>
      <c r="M1315">
        <v>53.546089732888802</v>
      </c>
      <c r="N1315">
        <v>1.0113691283071899</v>
      </c>
      <c r="O1315">
        <v>20.646766169154201</v>
      </c>
      <c r="P1315">
        <v>110.703448275862</v>
      </c>
      <c r="Q1315">
        <v>0.105278413508107</v>
      </c>
    </row>
    <row r="1316" spans="1:17" hidden="1" x14ac:dyDescent="0.3">
      <c r="A1316" t="s">
        <v>2793</v>
      </c>
      <c r="B1316" t="s">
        <v>2794</v>
      </c>
      <c r="C1316" t="s">
        <v>3160</v>
      </c>
      <c r="D1316" t="s">
        <v>229</v>
      </c>
      <c r="E1316">
        <v>1433.501685</v>
      </c>
      <c r="F1316">
        <v>4426.8</v>
      </c>
      <c r="G1316">
        <v>1657.6089170713899</v>
      </c>
      <c r="H1316">
        <v>28.6756031824841</v>
      </c>
      <c r="I1316">
        <v>917.72377331459597</v>
      </c>
      <c r="J1316">
        <v>-7.3192050417707097</v>
      </c>
      <c r="K1316">
        <v>3553.73958463607</v>
      </c>
      <c r="L1316">
        <v>1865.5076634762399</v>
      </c>
      <c r="M1316">
        <v>53.7844122941245</v>
      </c>
      <c r="N1316">
        <v>0.434243420082631</v>
      </c>
      <c r="O1316">
        <v>10.6250564742025</v>
      </c>
      <c r="P1316">
        <v>2028.26923076923</v>
      </c>
      <c r="Q1316">
        <v>0.34905799580800201</v>
      </c>
    </row>
    <row r="1317" spans="1:17" hidden="1" x14ac:dyDescent="0.3">
      <c r="A1317" t="s">
        <v>2795</v>
      </c>
      <c r="B1317" t="s">
        <v>2796</v>
      </c>
      <c r="C1317" t="s">
        <v>3160</v>
      </c>
      <c r="D1317" t="s">
        <v>412</v>
      </c>
      <c r="E1317">
        <v>1429.7628788899999</v>
      </c>
      <c r="F1317">
        <v>34.82</v>
      </c>
      <c r="G1317">
        <v>19.342332992420101</v>
      </c>
      <c r="H1317">
        <v>4.3290545742171798</v>
      </c>
      <c r="I1317">
        <v>-15.867351660849099</v>
      </c>
      <c r="J1317">
        <v>2.2985741038256098</v>
      </c>
      <c r="K1317">
        <v>36.183593802685898</v>
      </c>
      <c r="L1317">
        <v>35.414818664001601</v>
      </c>
      <c r="M1317">
        <v>55.702385112747898</v>
      </c>
      <c r="N1317">
        <v>0.63937801589009702</v>
      </c>
      <c r="O1317">
        <v>33.543940264215898</v>
      </c>
      <c r="P1317">
        <v>70.686274509803894</v>
      </c>
      <c r="Q1317">
        <v>-1.8597257139753E-2</v>
      </c>
    </row>
    <row r="1318" spans="1:17" hidden="1" x14ac:dyDescent="0.3">
      <c r="A1318" t="s">
        <v>2797</v>
      </c>
      <c r="B1318" t="s">
        <v>2798</v>
      </c>
      <c r="C1318" t="s">
        <v>3160</v>
      </c>
      <c r="D1318" t="s">
        <v>2799</v>
      </c>
      <c r="E1318">
        <v>1428.521442</v>
      </c>
      <c r="F1318">
        <v>1345.95</v>
      </c>
      <c r="G1318">
        <v>409.140319264043</v>
      </c>
      <c r="H1318">
        <v>-13.8630790396031</v>
      </c>
      <c r="I1318">
        <v>86.243388830885095</v>
      </c>
      <c r="J1318">
        <v>-4.8436869730668901</v>
      </c>
      <c r="K1318">
        <v>1459.31279008312</v>
      </c>
      <c r="L1318">
        <v>1021.13805225985</v>
      </c>
      <c r="M1318">
        <v>34.559517162420498</v>
      </c>
      <c r="N1318">
        <v>0.42770562770562698</v>
      </c>
      <c r="O1318">
        <v>34.436643263122697</v>
      </c>
      <c r="P1318">
        <v>462.218045112781</v>
      </c>
    </row>
    <row r="1319" spans="1:17" hidden="1" x14ac:dyDescent="0.3">
      <c r="A1319" t="s">
        <v>2800</v>
      </c>
      <c r="B1319" t="s">
        <v>2801</v>
      </c>
      <c r="C1319" t="s">
        <v>3160</v>
      </c>
      <c r="D1319" t="s">
        <v>736</v>
      </c>
      <c r="E1319">
        <v>1423.2895461399901</v>
      </c>
      <c r="F1319">
        <v>64.400000000000006</v>
      </c>
      <c r="G1319">
        <v>52.540845312271401</v>
      </c>
      <c r="H1319">
        <v>-4.1826560637419803</v>
      </c>
      <c r="I1319">
        <v>10.971081925785301</v>
      </c>
      <c r="J1319">
        <v>-2.1744132974129</v>
      </c>
      <c r="K1319">
        <v>67.9692762140794</v>
      </c>
      <c r="L1319">
        <v>60.0072073876334</v>
      </c>
      <c r="M1319">
        <v>31.799485658978199</v>
      </c>
      <c r="N1319">
        <v>0.36359950590744</v>
      </c>
      <c r="O1319">
        <v>20.341614906832199</v>
      </c>
      <c r="P1319">
        <v>105.095541401273</v>
      </c>
      <c r="Q1319">
        <v>0.20617819569767701</v>
      </c>
    </row>
    <row r="1320" spans="1:17" hidden="1" x14ac:dyDescent="0.3">
      <c r="A1320" t="s">
        <v>2802</v>
      </c>
      <c r="B1320" t="s">
        <v>2803</v>
      </c>
      <c r="C1320" t="s">
        <v>3160</v>
      </c>
      <c r="D1320" t="s">
        <v>2804</v>
      </c>
      <c r="E1320">
        <v>1421.1998576000001</v>
      </c>
      <c r="F1320">
        <v>616.20000000000005</v>
      </c>
      <c r="G1320">
        <v>158.86371296121999</v>
      </c>
      <c r="H1320">
        <v>-14.263819337346501</v>
      </c>
      <c r="I1320">
        <v>98.940382389141803</v>
      </c>
      <c r="J1320">
        <v>-2.6970302917787699</v>
      </c>
      <c r="K1320">
        <v>618.94817682909002</v>
      </c>
      <c r="L1320">
        <v>443.62507718238101</v>
      </c>
      <c r="M1320">
        <v>43.686206670831801</v>
      </c>
      <c r="N1320">
        <v>0.29059306857684603</v>
      </c>
      <c r="O1320">
        <v>22.346640701070999</v>
      </c>
      <c r="P1320">
        <v>231.37940306534</v>
      </c>
    </row>
    <row r="1321" spans="1:17" hidden="1" x14ac:dyDescent="0.3">
      <c r="A1321" t="s">
        <v>2805</v>
      </c>
      <c r="B1321" t="s">
        <v>2806</v>
      </c>
      <c r="C1321" t="s">
        <v>3160</v>
      </c>
      <c r="D1321" t="s">
        <v>268</v>
      </c>
      <c r="E1321">
        <v>1416.1835566049999</v>
      </c>
      <c r="F1321">
        <v>810.05</v>
      </c>
      <c r="G1321">
        <v>9.2138340905233491</v>
      </c>
      <c r="H1321">
        <v>44.337376977717803</v>
      </c>
      <c r="I1321">
        <v>34.274160769173299</v>
      </c>
      <c r="J1321">
        <v>-5.51434214896297</v>
      </c>
      <c r="K1321">
        <v>689.86490550707401</v>
      </c>
      <c r="L1321">
        <v>604.582171716728</v>
      </c>
      <c r="M1321">
        <v>59.565721361211899</v>
      </c>
      <c r="N1321">
        <v>2.1771002401692598</v>
      </c>
      <c r="O1321">
        <v>16.2891179556817</v>
      </c>
      <c r="P1321">
        <v>83.6848072562358</v>
      </c>
      <c r="Q1321">
        <v>9.1782248968636002E-2</v>
      </c>
    </row>
    <row r="1322" spans="1:17" hidden="1" x14ac:dyDescent="0.3">
      <c r="A1322" t="s">
        <v>2807</v>
      </c>
      <c r="B1322" t="s">
        <v>2808</v>
      </c>
      <c r="C1322" t="s">
        <v>3160</v>
      </c>
      <c r="D1322" t="s">
        <v>2799</v>
      </c>
      <c r="E1322">
        <v>1415.25</v>
      </c>
      <c r="F1322">
        <v>18.48</v>
      </c>
      <c r="G1322">
        <v>78.985289756715801</v>
      </c>
      <c r="H1322">
        <v>11.692476515952301</v>
      </c>
      <c r="I1322">
        <v>91.430509387520999</v>
      </c>
      <c r="J1322">
        <v>-2.35003016546829</v>
      </c>
      <c r="K1322">
        <v>15.7645507881917</v>
      </c>
      <c r="L1322">
        <v>14.5925896689994</v>
      </c>
      <c r="M1322">
        <v>53.883713694188501</v>
      </c>
      <c r="N1322">
        <v>1.5057096571255</v>
      </c>
      <c r="O1322">
        <v>3.8961038961038801</v>
      </c>
      <c r="P1322">
        <v>142.51968503936999</v>
      </c>
      <c r="Q1322">
        <v>0.23569677996579899</v>
      </c>
    </row>
    <row r="1323" spans="1:17" hidden="1" x14ac:dyDescent="0.3">
      <c r="A1323" t="s">
        <v>2809</v>
      </c>
      <c r="B1323" t="s">
        <v>2810</v>
      </c>
      <c r="C1323" t="s">
        <v>3160</v>
      </c>
      <c r="D1323" t="s">
        <v>37</v>
      </c>
      <c r="E1323">
        <v>1413.17175</v>
      </c>
      <c r="F1323">
        <v>41.79</v>
      </c>
      <c r="G1323">
        <v>-51.962141120227301</v>
      </c>
      <c r="H1323">
        <v>-5.2279020123556501</v>
      </c>
      <c r="I1323">
        <v>-35.734147354683401</v>
      </c>
      <c r="J1323">
        <v>-4.2244804180963902</v>
      </c>
      <c r="K1323">
        <v>43.822174319778902</v>
      </c>
      <c r="L1323">
        <v>45.055192987691797</v>
      </c>
      <c r="M1323">
        <v>44.383546054241002</v>
      </c>
      <c r="N1323">
        <v>0.56832067097747196</v>
      </c>
      <c r="O1323">
        <v>89.973677913376406</v>
      </c>
      <c r="P1323">
        <v>15.441988950276199</v>
      </c>
      <c r="Q1323">
        <v>0.16378390913037899</v>
      </c>
    </row>
    <row r="1324" spans="1:17" hidden="1" x14ac:dyDescent="0.3">
      <c r="A1324" t="s">
        <v>2811</v>
      </c>
      <c r="B1324" t="s">
        <v>2812</v>
      </c>
      <c r="C1324" t="s">
        <v>3160</v>
      </c>
      <c r="D1324" t="s">
        <v>529</v>
      </c>
      <c r="E1324">
        <v>1409.554438245</v>
      </c>
      <c r="F1324">
        <v>411.4</v>
      </c>
      <c r="G1324">
        <v>80.437580952158598</v>
      </c>
      <c r="H1324">
        <v>6.7219377954136599</v>
      </c>
      <c r="I1324">
        <v>52.425915588260402</v>
      </c>
      <c r="J1324">
        <v>2.0596732474183099</v>
      </c>
      <c r="K1324">
        <v>383.00060866761498</v>
      </c>
      <c r="L1324">
        <v>307.76494717360202</v>
      </c>
      <c r="M1324">
        <v>60.812811734370101</v>
      </c>
      <c r="N1324">
        <v>0.434876689877223</v>
      </c>
      <c r="O1324">
        <v>10.561497326203201</v>
      </c>
      <c r="P1324">
        <v>132.42937853107301</v>
      </c>
      <c r="Q1324">
        <v>8.4738951477466004E-2</v>
      </c>
    </row>
    <row r="1325" spans="1:17" hidden="1" x14ac:dyDescent="0.3">
      <c r="A1325" t="s">
        <v>2813</v>
      </c>
      <c r="B1325" t="s">
        <v>2814</v>
      </c>
      <c r="C1325" t="s">
        <v>3160</v>
      </c>
      <c r="D1325" t="s">
        <v>117</v>
      </c>
      <c r="E1325">
        <v>1404.98968332</v>
      </c>
      <c r="F1325">
        <v>61.13</v>
      </c>
      <c r="G1325">
        <v>25.452304076722399</v>
      </c>
      <c r="H1325">
        <v>-11.8049604822435</v>
      </c>
      <c r="I1325">
        <v>-14.0784117683629</v>
      </c>
      <c r="J1325">
        <v>-2.76836872230467</v>
      </c>
      <c r="K1325">
        <v>67.084319890662002</v>
      </c>
      <c r="L1325">
        <v>62.526333500211102</v>
      </c>
      <c r="M1325">
        <v>31.4777339433778</v>
      </c>
      <c r="N1325">
        <v>0.29117068479123798</v>
      </c>
      <c r="O1325">
        <v>40.683788647145398</v>
      </c>
      <c r="P1325">
        <v>69.570041608876593</v>
      </c>
      <c r="Q1325">
        <v>5.6882520820707001E-2</v>
      </c>
    </row>
    <row r="1326" spans="1:17" hidden="1" x14ac:dyDescent="0.3">
      <c r="A1326" t="s">
        <v>2815</v>
      </c>
      <c r="B1326" t="s">
        <v>2816</v>
      </c>
      <c r="C1326" t="s">
        <v>3160</v>
      </c>
      <c r="D1326" t="s">
        <v>370</v>
      </c>
      <c r="E1326">
        <v>1397.092504</v>
      </c>
      <c r="F1326">
        <v>671.95</v>
      </c>
      <c r="G1326">
        <v>323.41768600838901</v>
      </c>
      <c r="H1326">
        <v>84.711430851220996</v>
      </c>
      <c r="I1326">
        <v>257.328133492262</v>
      </c>
      <c r="J1326">
        <v>23.312629815555699</v>
      </c>
      <c r="K1326">
        <v>400.10642446089702</v>
      </c>
      <c r="L1326">
        <v>248.50681439421101</v>
      </c>
      <c r="M1326">
        <v>97.230319368047802</v>
      </c>
      <c r="N1326">
        <v>0.95091109760923898</v>
      </c>
      <c r="O1326">
        <v>2.2174268918818201</v>
      </c>
      <c r="P1326">
        <v>397.74074074074002</v>
      </c>
    </row>
    <row r="1327" spans="1:17" hidden="1" x14ac:dyDescent="0.3">
      <c r="A1327" t="s">
        <v>2817</v>
      </c>
      <c r="B1327" t="s">
        <v>2818</v>
      </c>
      <c r="C1327" t="s">
        <v>3160</v>
      </c>
      <c r="D1327" t="s">
        <v>60</v>
      </c>
      <c r="E1327">
        <v>1394.559104226</v>
      </c>
      <c r="F1327">
        <v>193.68</v>
      </c>
      <c r="G1327">
        <v>-56.212247813445202</v>
      </c>
      <c r="H1327">
        <v>-10.3426805945591</v>
      </c>
      <c r="I1327">
        <v>-33.339735135416298</v>
      </c>
      <c r="J1327">
        <v>-7.3367127337306197</v>
      </c>
      <c r="K1327">
        <v>219.89965678719199</v>
      </c>
      <c r="M1327">
        <v>17.6101458512119</v>
      </c>
      <c r="N1327">
        <v>0.65420811780244403</v>
      </c>
      <c r="O1327">
        <v>53.113382899628199</v>
      </c>
      <c r="P1327">
        <v>1.5413652091852801</v>
      </c>
    </row>
    <row r="1328" spans="1:17" hidden="1" x14ac:dyDescent="0.3">
      <c r="A1328" t="s">
        <v>2819</v>
      </c>
      <c r="B1328" t="s">
        <v>2820</v>
      </c>
      <c r="C1328" t="s">
        <v>3160</v>
      </c>
      <c r="D1328" t="s">
        <v>222</v>
      </c>
      <c r="E1328">
        <v>1393.9075721249999</v>
      </c>
      <c r="F1328">
        <v>490.1</v>
      </c>
      <c r="G1328">
        <v>67.712538486340307</v>
      </c>
      <c r="H1328">
        <v>5.2269381298841902</v>
      </c>
      <c r="I1328">
        <v>14.205315365623299</v>
      </c>
      <c r="J1328">
        <v>-6.4466142941142</v>
      </c>
      <c r="K1328">
        <v>486.174309014355</v>
      </c>
      <c r="L1328">
        <v>414.27839561317802</v>
      </c>
      <c r="M1328">
        <v>43.064998552808099</v>
      </c>
      <c r="N1328">
        <v>0.49532119504600602</v>
      </c>
      <c r="O1328">
        <v>26.841460926341501</v>
      </c>
      <c r="P1328">
        <v>120.666366501575</v>
      </c>
      <c r="Q1328">
        <v>0.13195219183707299</v>
      </c>
    </row>
    <row r="1329" spans="1:17" hidden="1" x14ac:dyDescent="0.3">
      <c r="A1329" t="s">
        <v>2821</v>
      </c>
      <c r="B1329" t="s">
        <v>2822</v>
      </c>
      <c r="C1329" t="s">
        <v>3160</v>
      </c>
      <c r="D1329" t="s">
        <v>229</v>
      </c>
      <c r="E1329">
        <v>1391.93321208</v>
      </c>
      <c r="F1329">
        <v>363.15</v>
      </c>
      <c r="G1329">
        <v>-56.958533688397303</v>
      </c>
      <c r="H1329">
        <v>-0.13908651861816601</v>
      </c>
      <c r="I1329">
        <v>-29.3673263683595</v>
      </c>
      <c r="J1329">
        <v>-4.7148187533172399</v>
      </c>
      <c r="K1329">
        <v>380.92156138191899</v>
      </c>
      <c r="L1329">
        <v>438.69247238945798</v>
      </c>
      <c r="M1329">
        <v>38.607065597048198</v>
      </c>
      <c r="N1329">
        <v>0.38100831865406398</v>
      </c>
      <c r="O1329">
        <v>74.969021065675307</v>
      </c>
      <c r="P1329">
        <v>4.0842648323301702</v>
      </c>
    </row>
    <row r="1330" spans="1:17" hidden="1" x14ac:dyDescent="0.3">
      <c r="A1330" t="s">
        <v>2823</v>
      </c>
      <c r="B1330" t="s">
        <v>2824</v>
      </c>
      <c r="C1330" t="s">
        <v>3160</v>
      </c>
      <c r="D1330" t="s">
        <v>1350</v>
      </c>
      <c r="E1330">
        <v>1389.6104267999999</v>
      </c>
      <c r="F1330">
        <v>197.06</v>
      </c>
      <c r="G1330">
        <v>-59.445989595969003</v>
      </c>
      <c r="H1330">
        <v>-6.0091278401091799</v>
      </c>
      <c r="I1330">
        <v>-36.376851022063398</v>
      </c>
      <c r="J1330">
        <v>-1.5693056981683799</v>
      </c>
      <c r="K1330">
        <v>219.52554434094299</v>
      </c>
      <c r="L1330">
        <v>246.34356655343001</v>
      </c>
      <c r="M1330">
        <v>33.129962739449702</v>
      </c>
      <c r="N1330">
        <v>0.83952398379704696</v>
      </c>
      <c r="O1330">
        <v>67.969146452856904</v>
      </c>
      <c r="P1330">
        <v>0.48954614992351397</v>
      </c>
      <c r="Q1330">
        <v>3.833151802919E-2</v>
      </c>
    </row>
    <row r="1331" spans="1:17" hidden="1" x14ac:dyDescent="0.3">
      <c r="A1331" t="s">
        <v>2825</v>
      </c>
      <c r="B1331" t="s">
        <v>2826</v>
      </c>
      <c r="C1331" t="s">
        <v>3160</v>
      </c>
      <c r="D1331" t="s">
        <v>1010</v>
      </c>
      <c r="E1331">
        <v>1389.0781638000001</v>
      </c>
      <c r="F1331">
        <v>681.1</v>
      </c>
      <c r="G1331">
        <v>-27.415659234980399</v>
      </c>
      <c r="H1331">
        <v>-1.87568706536272</v>
      </c>
      <c r="I1331">
        <v>4.9042938945913201</v>
      </c>
      <c r="J1331">
        <v>-8.2559371743698708</v>
      </c>
      <c r="K1331">
        <v>722.26655656844798</v>
      </c>
      <c r="L1331">
        <v>657.10611066389004</v>
      </c>
      <c r="M1331">
        <v>32.4705492136084</v>
      </c>
      <c r="N1331">
        <v>0.60333661831414498</v>
      </c>
      <c r="O1331">
        <v>25.5322272794009</v>
      </c>
      <c r="P1331">
        <v>42.028985507246297</v>
      </c>
      <c r="Q1331">
        <v>5.2062688685170999E-2</v>
      </c>
    </row>
    <row r="1332" spans="1:17" hidden="1" x14ac:dyDescent="0.3">
      <c r="A1332" t="s">
        <v>2827</v>
      </c>
      <c r="B1332" t="s">
        <v>2828</v>
      </c>
      <c r="C1332" t="s">
        <v>3160</v>
      </c>
      <c r="D1332" t="s">
        <v>268</v>
      </c>
      <c r="E1332">
        <v>1388.622532974</v>
      </c>
      <c r="F1332">
        <v>145.93</v>
      </c>
      <c r="G1332">
        <v>29.227649387135202</v>
      </c>
      <c r="H1332">
        <v>-9.0121305301180801</v>
      </c>
      <c r="I1332">
        <v>46.929018297691897</v>
      </c>
      <c r="J1332">
        <v>2.2759140053034401</v>
      </c>
      <c r="K1332">
        <v>147.293456901957</v>
      </c>
      <c r="L1332">
        <v>125.974786685887</v>
      </c>
      <c r="M1332">
        <v>45.1904756981113</v>
      </c>
      <c r="N1332">
        <v>0.29948452540931902</v>
      </c>
      <c r="O1332">
        <v>21.976290002055698</v>
      </c>
      <c r="P1332">
        <v>78.180708180708095</v>
      </c>
      <c r="Q1332">
        <v>9.0424377384589992E-3</v>
      </c>
    </row>
    <row r="1333" spans="1:17" hidden="1" x14ac:dyDescent="0.3">
      <c r="A1333" t="s">
        <v>2829</v>
      </c>
      <c r="B1333" t="s">
        <v>2830</v>
      </c>
      <c r="C1333" t="s">
        <v>3160</v>
      </c>
      <c r="D1333" t="s">
        <v>190</v>
      </c>
      <c r="E1333">
        <v>1388.1593849999999</v>
      </c>
      <c r="F1333">
        <v>103.79</v>
      </c>
      <c r="G1333">
        <v>-13.2254277728027</v>
      </c>
      <c r="H1333">
        <v>-10.333635654443899</v>
      </c>
      <c r="I1333">
        <v>-35.423267878772599</v>
      </c>
      <c r="J1333">
        <v>-4.8562152692378602</v>
      </c>
      <c r="K1333">
        <v>115.120324811827</v>
      </c>
      <c r="L1333">
        <v>116.529960815782</v>
      </c>
      <c r="M1333">
        <v>25.455186747470201</v>
      </c>
      <c r="N1333">
        <v>0.49676405051504302</v>
      </c>
      <c r="O1333">
        <v>51.266981404759598</v>
      </c>
      <c r="P1333">
        <v>28.532507739938001</v>
      </c>
      <c r="Q1333">
        <v>8.6479962379256994E-2</v>
      </c>
    </row>
    <row r="1334" spans="1:17" hidden="1" x14ac:dyDescent="0.3">
      <c r="A1334" t="s">
        <v>2831</v>
      </c>
      <c r="B1334" t="s">
        <v>2832</v>
      </c>
      <c r="C1334" t="s">
        <v>3160</v>
      </c>
      <c r="D1334" t="s">
        <v>395</v>
      </c>
      <c r="E1334">
        <v>1388.1532752000001</v>
      </c>
      <c r="F1334">
        <v>220.52</v>
      </c>
      <c r="G1334">
        <v>-39.073877157304103</v>
      </c>
      <c r="H1334">
        <v>-4.2678486572007701</v>
      </c>
      <c r="I1334">
        <v>-20.784359275276199</v>
      </c>
      <c r="J1334">
        <v>-3.6523853844473</v>
      </c>
      <c r="K1334">
        <v>243.47149301930901</v>
      </c>
      <c r="L1334">
        <v>248.169503730847</v>
      </c>
      <c r="M1334">
        <v>32.886098613523799</v>
      </c>
      <c r="N1334">
        <v>0.64775931526307196</v>
      </c>
      <c r="O1334">
        <v>41.461091964447597</v>
      </c>
      <c r="P1334">
        <v>7.5445013411363098</v>
      </c>
      <c r="Q1334">
        <v>9.6408354641525001E-2</v>
      </c>
    </row>
    <row r="1335" spans="1:17" hidden="1" x14ac:dyDescent="0.3">
      <c r="A1335" t="s">
        <v>2833</v>
      </c>
      <c r="B1335" t="s">
        <v>2834</v>
      </c>
      <c r="C1335" t="s">
        <v>3160</v>
      </c>
      <c r="D1335" t="s">
        <v>384</v>
      </c>
      <c r="E1335">
        <v>1383.9</v>
      </c>
      <c r="F1335">
        <v>227.15</v>
      </c>
      <c r="G1335">
        <v>-12.8298026970572</v>
      </c>
      <c r="H1335">
        <v>-14.969527214396599</v>
      </c>
      <c r="I1335">
        <v>55.702351495378501</v>
      </c>
      <c r="J1335">
        <v>-3.8134462958660098</v>
      </c>
      <c r="K1335">
        <v>240.77862473200301</v>
      </c>
      <c r="L1335">
        <v>209.42270888449701</v>
      </c>
      <c r="M1335">
        <v>37.761778350931102</v>
      </c>
      <c r="N1335">
        <v>0.469914971349986</v>
      </c>
      <c r="O1335">
        <v>27.2287034998899</v>
      </c>
      <c r="P1335">
        <v>101.017699115044</v>
      </c>
      <c r="Q1335">
        <v>-7.9372107705770995E-2</v>
      </c>
    </row>
    <row r="1336" spans="1:17" hidden="1" x14ac:dyDescent="0.3">
      <c r="A1336" t="s">
        <v>2835</v>
      </c>
      <c r="B1336" t="s">
        <v>2836</v>
      </c>
      <c r="C1336" t="s">
        <v>3160</v>
      </c>
      <c r="D1336" t="s">
        <v>458</v>
      </c>
      <c r="E1336">
        <v>1383.6767789</v>
      </c>
      <c r="F1336">
        <v>570.75</v>
      </c>
      <c r="G1336">
        <v>19.511910422871399</v>
      </c>
      <c r="H1336">
        <v>-2.4751069090567799</v>
      </c>
      <c r="I1336">
        <v>35.406666663900502</v>
      </c>
      <c r="J1336">
        <v>0.35507546084510799</v>
      </c>
      <c r="K1336">
        <v>567.66316270472305</v>
      </c>
      <c r="L1336">
        <v>473.31575207108102</v>
      </c>
      <c r="M1336">
        <v>52.556218395129697</v>
      </c>
      <c r="N1336">
        <v>0.77603445667377302</v>
      </c>
      <c r="O1336">
        <v>17.0302233902759</v>
      </c>
      <c r="P1336">
        <v>78.470919324577807</v>
      </c>
      <c r="Q1336">
        <v>0.13996986984465501</v>
      </c>
    </row>
    <row r="1337" spans="1:17" hidden="1" x14ac:dyDescent="0.3">
      <c r="A1337" t="s">
        <v>2837</v>
      </c>
      <c r="B1337" t="s">
        <v>2838</v>
      </c>
      <c r="C1337" t="s">
        <v>3160</v>
      </c>
      <c r="D1337" t="s">
        <v>268</v>
      </c>
      <c r="E1337">
        <v>1377.3423258</v>
      </c>
      <c r="F1337">
        <v>229.51</v>
      </c>
      <c r="G1337">
        <v>37.353810916963099</v>
      </c>
      <c r="H1337">
        <v>5.68844142998244</v>
      </c>
      <c r="I1337">
        <v>62.070566629510097</v>
      </c>
      <c r="J1337">
        <v>-1.07669242069464</v>
      </c>
      <c r="K1337">
        <v>216.048789963117</v>
      </c>
      <c r="L1337">
        <v>170.227780653661</v>
      </c>
      <c r="M1337">
        <v>51.909429831406399</v>
      </c>
      <c r="N1337">
        <v>0.465574785468028</v>
      </c>
      <c r="O1337">
        <v>16.517798788723798</v>
      </c>
      <c r="P1337">
        <v>112.21451687471099</v>
      </c>
      <c r="Q1337">
        <v>0.14651518418099099</v>
      </c>
    </row>
    <row r="1338" spans="1:17" hidden="1" x14ac:dyDescent="0.3">
      <c r="A1338" t="s">
        <v>2839</v>
      </c>
      <c r="B1338" t="s">
        <v>2840</v>
      </c>
      <c r="C1338" t="s">
        <v>3160</v>
      </c>
      <c r="D1338" t="s">
        <v>51</v>
      </c>
      <c r="E1338">
        <v>1373.770179012</v>
      </c>
      <c r="F1338">
        <v>138.86000000000001</v>
      </c>
      <c r="G1338">
        <v>29.237390597051998</v>
      </c>
      <c r="H1338">
        <v>1.9556493365524701</v>
      </c>
      <c r="I1338">
        <v>12.3872204684455</v>
      </c>
      <c r="J1338">
        <v>3.9811137863653001</v>
      </c>
      <c r="K1338">
        <v>126.682631628631</v>
      </c>
      <c r="L1338">
        <v>117.04491052874501</v>
      </c>
      <c r="M1338">
        <v>55.583448907419303</v>
      </c>
      <c r="N1338">
        <v>0.66709010959206805</v>
      </c>
      <c r="O1338">
        <v>7.7344087570214404</v>
      </c>
      <c r="P1338">
        <v>79.521654815772493</v>
      </c>
      <c r="Q1338">
        <v>1.4386088719223001E-2</v>
      </c>
    </row>
    <row r="1339" spans="1:17" hidden="1" x14ac:dyDescent="0.3">
      <c r="A1339" t="s">
        <v>2841</v>
      </c>
      <c r="B1339" t="s">
        <v>2842</v>
      </c>
      <c r="C1339" t="s">
        <v>3160</v>
      </c>
      <c r="D1339" t="s">
        <v>190</v>
      </c>
      <c r="E1339">
        <v>1373.7</v>
      </c>
      <c r="F1339">
        <v>143.44</v>
      </c>
      <c r="G1339">
        <v>125.522017880801</v>
      </c>
      <c r="H1339">
        <v>9.8040233569109905</v>
      </c>
      <c r="I1339">
        <v>64.201530502926005</v>
      </c>
      <c r="J1339">
        <v>8.4027641608606896</v>
      </c>
      <c r="K1339">
        <v>120.182213020091</v>
      </c>
      <c r="L1339">
        <v>97.569420823425901</v>
      </c>
      <c r="M1339">
        <v>64.138618239803506</v>
      </c>
      <c r="N1339">
        <v>0.83059967645897503</v>
      </c>
      <c r="O1339">
        <v>1.5755716675961999</v>
      </c>
      <c r="P1339">
        <v>184.03960396039599</v>
      </c>
      <c r="Q1339">
        <v>9.1249659378738995E-2</v>
      </c>
    </row>
    <row r="1340" spans="1:17" hidden="1" x14ac:dyDescent="0.3">
      <c r="A1340" t="s">
        <v>2843</v>
      </c>
      <c r="B1340" t="s">
        <v>2844</v>
      </c>
      <c r="C1340" t="s">
        <v>3160</v>
      </c>
      <c r="D1340" t="s">
        <v>609</v>
      </c>
      <c r="E1340">
        <v>1366.2080772249999</v>
      </c>
      <c r="F1340">
        <v>613.45000000000005</v>
      </c>
      <c r="G1340">
        <v>3.9237763426860002</v>
      </c>
      <c r="H1340">
        <v>-13.660296394442801</v>
      </c>
      <c r="I1340">
        <v>27.6407604293018</v>
      </c>
      <c r="J1340">
        <v>-3.39584958998288</v>
      </c>
      <c r="K1340">
        <v>675.60864260266806</v>
      </c>
      <c r="L1340">
        <v>588.39241122903695</v>
      </c>
      <c r="M1340">
        <v>33.164404400083498</v>
      </c>
      <c r="N1340">
        <v>0.302726661791969</v>
      </c>
      <c r="O1340">
        <v>40.989485695655702</v>
      </c>
      <c r="P1340">
        <v>62.395764394440697</v>
      </c>
      <c r="Q1340">
        <v>3.2203448521211001E-2</v>
      </c>
    </row>
    <row r="1341" spans="1:17" hidden="1" x14ac:dyDescent="0.3">
      <c r="A1341" t="s">
        <v>2845</v>
      </c>
      <c r="B1341" t="s">
        <v>2846</v>
      </c>
      <c r="C1341" t="s">
        <v>3160</v>
      </c>
      <c r="D1341" t="s">
        <v>2847</v>
      </c>
      <c r="E1341">
        <v>1363.079891569</v>
      </c>
      <c r="F1341">
        <v>39.18</v>
      </c>
      <c r="G1341">
        <v>-26.526387525661999</v>
      </c>
      <c r="H1341">
        <v>6.1939769502886302</v>
      </c>
      <c r="I1341">
        <v>10.0198593548735</v>
      </c>
      <c r="J1341">
        <v>5.8973317055021901E-2</v>
      </c>
      <c r="K1341">
        <v>36.477946505017599</v>
      </c>
      <c r="L1341">
        <v>34.472076438507997</v>
      </c>
      <c r="M1341">
        <v>51.232896214181302</v>
      </c>
      <c r="N1341">
        <v>1.0403133770364901</v>
      </c>
      <c r="O1341">
        <v>32.7207759060745</v>
      </c>
      <c r="P1341">
        <v>50.692307692307601</v>
      </c>
      <c r="Q1341">
        <v>0.159437752549278</v>
      </c>
    </row>
    <row r="1342" spans="1:17" hidden="1" x14ac:dyDescent="0.3">
      <c r="A1342" t="s">
        <v>2848</v>
      </c>
      <c r="B1342" t="s">
        <v>2849</v>
      </c>
      <c r="C1342" t="s">
        <v>3160</v>
      </c>
      <c r="D1342" t="s">
        <v>633</v>
      </c>
      <c r="E1342">
        <v>1360.93280768</v>
      </c>
      <c r="F1342">
        <v>21.9</v>
      </c>
      <c r="G1342">
        <v>29.523842544378901</v>
      </c>
      <c r="H1342">
        <v>68.678467100717796</v>
      </c>
      <c r="I1342">
        <v>84.303027923756304</v>
      </c>
      <c r="J1342">
        <v>-3.0190833939560902</v>
      </c>
      <c r="K1342">
        <v>17.622801611750699</v>
      </c>
      <c r="L1342">
        <v>14.7182500993353</v>
      </c>
      <c r="M1342">
        <v>54.9296323053103</v>
      </c>
      <c r="N1342">
        <v>0.989658254293448</v>
      </c>
      <c r="O1342">
        <v>20.3196347031963</v>
      </c>
      <c r="P1342">
        <v>119</v>
      </c>
      <c r="Q1342">
        <v>6.3095168409455005E-2</v>
      </c>
    </row>
    <row r="1343" spans="1:17" hidden="1" x14ac:dyDescent="0.3">
      <c r="A1343" t="s">
        <v>2850</v>
      </c>
      <c r="B1343" t="s">
        <v>2851</v>
      </c>
      <c r="C1343" t="s">
        <v>3160</v>
      </c>
      <c r="D1343" t="s">
        <v>1350</v>
      </c>
      <c r="E1343">
        <v>1358.4881379999999</v>
      </c>
      <c r="F1343">
        <v>305.75</v>
      </c>
      <c r="G1343">
        <v>-17.1905998065353</v>
      </c>
      <c r="H1343">
        <v>-9.4020282414704397</v>
      </c>
      <c r="I1343">
        <v>-10.1001081754927</v>
      </c>
      <c r="J1343">
        <v>-3.8981616206046001</v>
      </c>
      <c r="K1343">
        <v>311.298766356057</v>
      </c>
      <c r="L1343">
        <v>281.496929859413</v>
      </c>
      <c r="M1343">
        <v>39.618497509595699</v>
      </c>
      <c r="N1343">
        <v>0.33591635315840401</v>
      </c>
      <c r="O1343">
        <v>30.498773507767702</v>
      </c>
      <c r="P1343">
        <v>44.836570345807601</v>
      </c>
    </row>
    <row r="1344" spans="1:17" hidden="1" x14ac:dyDescent="0.3">
      <c r="A1344" t="s">
        <v>2852</v>
      </c>
      <c r="B1344" t="s">
        <v>2853</v>
      </c>
      <c r="C1344" t="s">
        <v>3160</v>
      </c>
      <c r="D1344" t="s">
        <v>1010</v>
      </c>
      <c r="E1344">
        <v>1357.51175599</v>
      </c>
      <c r="F1344">
        <v>208.03</v>
      </c>
      <c r="G1344">
        <v>-55.372267391015299</v>
      </c>
      <c r="H1344">
        <v>-1.54920566950619</v>
      </c>
      <c r="I1344">
        <v>-19.518645918137601</v>
      </c>
      <c r="J1344">
        <v>-3.1750961442178798</v>
      </c>
      <c r="K1344">
        <v>215.926204754244</v>
      </c>
      <c r="L1344">
        <v>227.71345014159499</v>
      </c>
      <c r="M1344">
        <v>28.0080804031135</v>
      </c>
      <c r="N1344">
        <v>0.57898777384780198</v>
      </c>
      <c r="O1344">
        <v>46.973994135461197</v>
      </c>
      <c r="P1344">
        <v>8.8592360020931498</v>
      </c>
      <c r="Q1344">
        <v>-3.4989307087282998E-2</v>
      </c>
    </row>
    <row r="1345" spans="1:17" hidden="1" x14ac:dyDescent="0.3">
      <c r="A1345" t="s">
        <v>2854</v>
      </c>
      <c r="B1345" t="s">
        <v>2855</v>
      </c>
      <c r="C1345" t="s">
        <v>3160</v>
      </c>
      <c r="D1345" t="s">
        <v>552</v>
      </c>
      <c r="E1345">
        <v>1357.3264503799901</v>
      </c>
      <c r="F1345">
        <v>548.75</v>
      </c>
      <c r="G1345">
        <v>-8.9934670154540903</v>
      </c>
      <c r="H1345">
        <v>9.3808545491580109</v>
      </c>
      <c r="I1345">
        <v>11.7499906855634</v>
      </c>
      <c r="J1345">
        <v>2.55590445120336</v>
      </c>
      <c r="K1345">
        <v>547.09383925004499</v>
      </c>
      <c r="L1345">
        <v>507.69069602062501</v>
      </c>
      <c r="M1345">
        <v>66.942449515724604</v>
      </c>
      <c r="N1345">
        <v>0.54044837160076298</v>
      </c>
      <c r="O1345">
        <v>23.917995444191298</v>
      </c>
      <c r="P1345">
        <v>62.568508369130498</v>
      </c>
      <c r="Q1345">
        <v>0.14988575037128801</v>
      </c>
    </row>
    <row r="1346" spans="1:17" hidden="1" x14ac:dyDescent="0.3">
      <c r="A1346" t="s">
        <v>2856</v>
      </c>
      <c r="B1346" t="s">
        <v>2857</v>
      </c>
      <c r="C1346" t="s">
        <v>3160</v>
      </c>
      <c r="D1346" t="s">
        <v>77</v>
      </c>
      <c r="E1346">
        <v>1355.847544044</v>
      </c>
      <c r="F1346">
        <v>92.04</v>
      </c>
      <c r="G1346">
        <v>-27.856871827018701</v>
      </c>
      <c r="H1346">
        <v>-4.7456637519751101</v>
      </c>
      <c r="I1346">
        <v>-30.889006215646098</v>
      </c>
      <c r="J1346">
        <v>0.637509678055315</v>
      </c>
      <c r="K1346">
        <v>97.171599098131196</v>
      </c>
      <c r="L1346">
        <v>100.49385915419199</v>
      </c>
      <c r="M1346">
        <v>41.004379962951901</v>
      </c>
      <c r="N1346">
        <v>0.57932117004544503</v>
      </c>
      <c r="O1346">
        <v>34.615384615384599</v>
      </c>
      <c r="P1346">
        <v>10.624999999999901</v>
      </c>
      <c r="Q1346">
        <v>-6.4696368038769997E-3</v>
      </c>
    </row>
    <row r="1347" spans="1:17" hidden="1" x14ac:dyDescent="0.3">
      <c r="A1347" t="s">
        <v>2858</v>
      </c>
      <c r="B1347" t="s">
        <v>2859</v>
      </c>
      <c r="C1347" t="s">
        <v>3160</v>
      </c>
      <c r="D1347" t="s">
        <v>89</v>
      </c>
      <c r="E1347">
        <v>1351.133988</v>
      </c>
      <c r="F1347">
        <v>820.95</v>
      </c>
      <c r="G1347">
        <v>-27.438405022400602</v>
      </c>
      <c r="H1347">
        <v>-2.0166985682226901</v>
      </c>
      <c r="I1347">
        <v>-7.7442693735409103</v>
      </c>
      <c r="J1347">
        <v>0.98338824745699105</v>
      </c>
      <c r="K1347">
        <v>839.00139755178702</v>
      </c>
      <c r="L1347">
        <v>820.87468097350097</v>
      </c>
      <c r="M1347">
        <v>52.798763845197797</v>
      </c>
      <c r="N1347">
        <v>0.43410395685539199</v>
      </c>
      <c r="O1347">
        <v>27.4620866069797</v>
      </c>
      <c r="P1347">
        <v>17.63989396002</v>
      </c>
      <c r="Q1347">
        <v>-5.6286401320432E-2</v>
      </c>
    </row>
    <row r="1348" spans="1:17" hidden="1" x14ac:dyDescent="0.3">
      <c r="A1348" t="s">
        <v>2860</v>
      </c>
      <c r="B1348" t="s">
        <v>2861</v>
      </c>
      <c r="C1348" t="s">
        <v>3160</v>
      </c>
      <c r="D1348" t="s">
        <v>448</v>
      </c>
      <c r="E1348">
        <v>1349.5457228400001</v>
      </c>
      <c r="F1348">
        <v>193.17</v>
      </c>
      <c r="G1348">
        <v>41.698933369880898</v>
      </c>
      <c r="H1348">
        <v>-15.1502678677756</v>
      </c>
      <c r="I1348">
        <v>29.408974268184</v>
      </c>
      <c r="J1348">
        <v>-5.0117634041344798</v>
      </c>
      <c r="K1348">
        <v>195.98850355812399</v>
      </c>
      <c r="L1348">
        <v>158.82839789579899</v>
      </c>
      <c r="M1348">
        <v>34.620004782216903</v>
      </c>
      <c r="N1348">
        <v>0.40482612808420299</v>
      </c>
      <c r="O1348">
        <v>28.5913961795309</v>
      </c>
      <c r="P1348">
        <v>90.879446640316203</v>
      </c>
      <c r="Q1348">
        <v>5.2650039987981997E-2</v>
      </c>
    </row>
    <row r="1349" spans="1:17" hidden="1" x14ac:dyDescent="0.3">
      <c r="A1349" t="s">
        <v>2862</v>
      </c>
      <c r="B1349" t="s">
        <v>2863</v>
      </c>
      <c r="C1349" t="s">
        <v>3160</v>
      </c>
      <c r="D1349" t="s">
        <v>141</v>
      </c>
      <c r="E1349">
        <v>1344.5785004080001</v>
      </c>
      <c r="F1349">
        <v>148.04</v>
      </c>
      <c r="G1349">
        <v>17.310374666953599</v>
      </c>
      <c r="H1349">
        <v>-15.7257507471483</v>
      </c>
      <c r="I1349">
        <v>-24.294449121893201</v>
      </c>
      <c r="J1349">
        <v>-4.6500720212910904</v>
      </c>
      <c r="K1349">
        <v>167.52350041831099</v>
      </c>
      <c r="L1349">
        <v>166.47597092155101</v>
      </c>
      <c r="M1349">
        <v>18.968714331530201</v>
      </c>
      <c r="N1349">
        <v>0.42294527008740701</v>
      </c>
      <c r="O1349">
        <v>80.728181572547896</v>
      </c>
      <c r="P1349">
        <v>62.949917446340102</v>
      </c>
      <c r="Q1349">
        <v>7.4764676218498E-2</v>
      </c>
    </row>
    <row r="1350" spans="1:17" hidden="1" x14ac:dyDescent="0.3">
      <c r="A1350" t="s">
        <v>2864</v>
      </c>
      <c r="B1350" t="s">
        <v>2865</v>
      </c>
      <c r="C1350" t="s">
        <v>3160</v>
      </c>
      <c r="D1350" t="s">
        <v>258</v>
      </c>
      <c r="E1350">
        <v>1341.490988</v>
      </c>
      <c r="F1350">
        <v>205.27</v>
      </c>
      <c r="G1350">
        <v>139.37363927127899</v>
      </c>
      <c r="H1350">
        <v>3.08974175184842</v>
      </c>
      <c r="I1350">
        <v>116.742719994114</v>
      </c>
      <c r="J1350">
        <v>3.7001277680741902</v>
      </c>
      <c r="K1350">
        <v>192.00845857740001</v>
      </c>
      <c r="L1350">
        <v>139.724365681319</v>
      </c>
      <c r="M1350">
        <v>63.9759737899643</v>
      </c>
      <c r="N1350">
        <v>0.90555231820912396</v>
      </c>
      <c r="O1350">
        <v>6.3867101865835201</v>
      </c>
      <c r="P1350">
        <v>221.73981191222501</v>
      </c>
      <c r="Q1350">
        <v>0.15245939260074901</v>
      </c>
    </row>
    <row r="1351" spans="1:17" hidden="1" x14ac:dyDescent="0.3">
      <c r="A1351" t="s">
        <v>2866</v>
      </c>
      <c r="B1351" t="s">
        <v>2867</v>
      </c>
      <c r="C1351" t="s">
        <v>3160</v>
      </c>
      <c r="D1351" t="s">
        <v>172</v>
      </c>
      <c r="E1351">
        <v>1340.3020868999999</v>
      </c>
      <c r="F1351">
        <v>626.70000000000005</v>
      </c>
      <c r="G1351">
        <v>-65.668337922086096</v>
      </c>
      <c r="H1351">
        <v>0.350927147490044</v>
      </c>
      <c r="I1351">
        <v>-15.4761802114775</v>
      </c>
      <c r="J1351">
        <v>15.773581111206701</v>
      </c>
      <c r="K1351">
        <v>592.08843376875802</v>
      </c>
      <c r="L1351">
        <v>669.624131474568</v>
      </c>
      <c r="M1351">
        <v>58.051201858091098</v>
      </c>
      <c r="N1351">
        <v>2.06278547336633</v>
      </c>
      <c r="O1351">
        <v>76.3124301898835</v>
      </c>
      <c r="P1351">
        <v>38.1157024793388</v>
      </c>
      <c r="Q1351">
        <v>-8.2464065034609998E-3</v>
      </c>
    </row>
    <row r="1352" spans="1:17" hidden="1" x14ac:dyDescent="0.3">
      <c r="A1352" t="s">
        <v>2868</v>
      </c>
      <c r="B1352" t="s">
        <v>2869</v>
      </c>
      <c r="C1352" t="s">
        <v>3160</v>
      </c>
      <c r="D1352" t="s">
        <v>24</v>
      </c>
      <c r="E1352">
        <v>1336.977432355</v>
      </c>
      <c r="F1352">
        <v>295.5</v>
      </c>
      <c r="G1352">
        <v>-58.417009093858802</v>
      </c>
      <c r="H1352">
        <v>0.206082960593303</v>
      </c>
      <c r="I1352">
        <v>-29.602142944868699</v>
      </c>
      <c r="J1352">
        <v>0.59368974778240002</v>
      </c>
      <c r="K1352">
        <v>304.066167215159</v>
      </c>
      <c r="M1352">
        <v>52.657717960105302</v>
      </c>
      <c r="N1352">
        <v>0.419238304643966</v>
      </c>
      <c r="O1352">
        <v>58.714043993231797</v>
      </c>
      <c r="P1352">
        <v>2.5863565353237301</v>
      </c>
    </row>
    <row r="1353" spans="1:17" hidden="1" x14ac:dyDescent="0.3">
      <c r="A1353" t="s">
        <v>2870</v>
      </c>
      <c r="B1353" t="s">
        <v>2871</v>
      </c>
      <c r="C1353" t="s">
        <v>3160</v>
      </c>
      <c r="D1353" t="s">
        <v>275</v>
      </c>
      <c r="E1353">
        <v>1334.0353</v>
      </c>
      <c r="F1353">
        <v>80.95</v>
      </c>
      <c r="G1353">
        <v>-30.230731774195199</v>
      </c>
      <c r="H1353">
        <v>-4.1513241753603403</v>
      </c>
      <c r="I1353">
        <v>-23.6652029422895</v>
      </c>
      <c r="J1353">
        <v>0.72339765590183902</v>
      </c>
      <c r="K1353">
        <v>84.053634064808605</v>
      </c>
      <c r="L1353">
        <v>84.752785394374897</v>
      </c>
      <c r="M1353">
        <v>43.825896755090099</v>
      </c>
      <c r="N1353">
        <v>0.38206754183140601</v>
      </c>
      <c r="O1353">
        <v>29.6479308214947</v>
      </c>
      <c r="P1353">
        <v>17.318840579710098</v>
      </c>
      <c r="Q1353">
        <v>1.3580840767808E-2</v>
      </c>
    </row>
    <row r="1354" spans="1:17" hidden="1" x14ac:dyDescent="0.3">
      <c r="A1354" t="s">
        <v>2872</v>
      </c>
      <c r="B1354" t="s">
        <v>2873</v>
      </c>
      <c r="C1354" t="s">
        <v>3160</v>
      </c>
      <c r="D1354" t="s">
        <v>633</v>
      </c>
      <c r="E1354">
        <v>1330.8487889600001</v>
      </c>
      <c r="F1354">
        <v>220.99</v>
      </c>
      <c r="G1354">
        <v>-28.021013543247001</v>
      </c>
      <c r="H1354">
        <v>-7.28891088648765</v>
      </c>
      <c r="I1354">
        <v>-14.315992972558499</v>
      </c>
      <c r="J1354">
        <v>-2.41571161046009</v>
      </c>
      <c r="K1354">
        <v>240.658397319031</v>
      </c>
      <c r="L1354">
        <v>237.825298975002</v>
      </c>
      <c r="M1354">
        <v>33.922954550932197</v>
      </c>
      <c r="N1354">
        <v>0.31020213931291202</v>
      </c>
      <c r="O1354">
        <v>39.372822299651503</v>
      </c>
      <c r="P1354">
        <v>15.0989583333333</v>
      </c>
      <c r="Q1354">
        <v>-2.080725183887E-2</v>
      </c>
    </row>
    <row r="1355" spans="1:17" hidden="1" x14ac:dyDescent="0.3">
      <c r="A1355" t="s">
        <v>2874</v>
      </c>
      <c r="B1355" t="s">
        <v>2875</v>
      </c>
      <c r="C1355" t="s">
        <v>3160</v>
      </c>
      <c r="D1355" t="s">
        <v>229</v>
      </c>
      <c r="E1355">
        <v>1326.6023214500001</v>
      </c>
      <c r="F1355">
        <v>829.65</v>
      </c>
      <c r="G1355">
        <v>-6.2481593843765904</v>
      </c>
      <c r="H1355">
        <v>26.583323817375099</v>
      </c>
      <c r="I1355">
        <v>49.666254104549402</v>
      </c>
      <c r="J1355">
        <v>1.24478856083144</v>
      </c>
      <c r="K1355">
        <v>747.326340111332</v>
      </c>
      <c r="L1355">
        <v>668.04435707358198</v>
      </c>
      <c r="M1355">
        <v>63.511846133322997</v>
      </c>
      <c r="N1355">
        <v>1.6223176441849001</v>
      </c>
      <c r="O1355">
        <v>15.7054179473272</v>
      </c>
      <c r="P1355">
        <v>91.141573551434107</v>
      </c>
      <c r="Q1355">
        <v>0.20783055758258701</v>
      </c>
    </row>
    <row r="1356" spans="1:17" hidden="1" x14ac:dyDescent="0.3">
      <c r="A1356" t="s">
        <v>2876</v>
      </c>
      <c r="B1356" t="s">
        <v>2877</v>
      </c>
      <c r="C1356" t="s">
        <v>3160</v>
      </c>
      <c r="D1356" t="s">
        <v>48</v>
      </c>
      <c r="E1356">
        <v>1324.8918600090001</v>
      </c>
      <c r="F1356">
        <v>58.28</v>
      </c>
      <c r="G1356">
        <v>-52.058687298733403</v>
      </c>
      <c r="H1356">
        <v>-13.0891026549616</v>
      </c>
      <c r="I1356">
        <v>-27.9760345084789</v>
      </c>
      <c r="J1356">
        <v>-3.0793511494052601</v>
      </c>
      <c r="K1356">
        <v>65.749141149748795</v>
      </c>
      <c r="L1356">
        <v>67.850995629902599</v>
      </c>
      <c r="M1356">
        <v>33.243363544629403</v>
      </c>
      <c r="N1356">
        <v>0.55360632013399402</v>
      </c>
      <c r="O1356">
        <v>59.831846259437199</v>
      </c>
      <c r="P1356">
        <v>8.6300093196644792</v>
      </c>
      <c r="Q1356">
        <v>8.7694441407853999E-2</v>
      </c>
    </row>
    <row r="1357" spans="1:17" hidden="1" x14ac:dyDescent="0.3">
      <c r="A1357" t="s">
        <v>2878</v>
      </c>
      <c r="B1357" t="s">
        <v>2879</v>
      </c>
      <c r="C1357" t="s">
        <v>3160</v>
      </c>
      <c r="D1357" t="s">
        <v>51</v>
      </c>
      <c r="E1357">
        <v>1324.7662099199999</v>
      </c>
      <c r="F1357">
        <v>662.45</v>
      </c>
      <c r="G1357">
        <v>4.9601823896857997</v>
      </c>
      <c r="H1357">
        <v>-12.5456354582644</v>
      </c>
      <c r="I1357">
        <v>1.2409435942121501</v>
      </c>
      <c r="J1357">
        <v>-3.4667483261779002</v>
      </c>
      <c r="K1357">
        <v>688.90501576387499</v>
      </c>
      <c r="L1357">
        <v>636.85853218009504</v>
      </c>
      <c r="M1357">
        <v>33.819851340360501</v>
      </c>
      <c r="N1357">
        <v>0.48779024908907298</v>
      </c>
      <c r="O1357">
        <v>22.552645482677899</v>
      </c>
      <c r="P1357">
        <v>40.3495762711864</v>
      </c>
      <c r="Q1357">
        <v>6.1356793360401E-2</v>
      </c>
    </row>
    <row r="1358" spans="1:17" hidden="1" x14ac:dyDescent="0.3">
      <c r="A1358" t="s">
        <v>2880</v>
      </c>
      <c r="B1358" t="s">
        <v>2881</v>
      </c>
      <c r="C1358" t="s">
        <v>3160</v>
      </c>
      <c r="D1358" t="s">
        <v>133</v>
      </c>
      <c r="E1358">
        <v>1319.228649783</v>
      </c>
      <c r="F1358">
        <v>50.32</v>
      </c>
      <c r="G1358">
        <v>53.045895817321899</v>
      </c>
      <c r="H1358">
        <v>-16.371576740225301</v>
      </c>
      <c r="I1358">
        <v>30.572064435303499</v>
      </c>
      <c r="J1358">
        <v>-5.0241557978516598</v>
      </c>
      <c r="K1358">
        <v>51.7523715074474</v>
      </c>
      <c r="L1358">
        <v>40.956482496018303</v>
      </c>
      <c r="M1358">
        <v>33.205942524638097</v>
      </c>
      <c r="N1358">
        <v>0.26413731426154402</v>
      </c>
      <c r="O1358">
        <v>36.923688394276603</v>
      </c>
      <c r="P1358">
        <v>110.98532494758901</v>
      </c>
      <c r="Q1358">
        <v>8.9481357944337994E-2</v>
      </c>
    </row>
    <row r="1359" spans="1:17" hidden="1" x14ac:dyDescent="0.3">
      <c r="A1359" t="s">
        <v>2882</v>
      </c>
      <c r="B1359" t="s">
        <v>2883</v>
      </c>
      <c r="C1359" t="s">
        <v>3160</v>
      </c>
      <c r="D1359" t="s">
        <v>448</v>
      </c>
      <c r="E1359">
        <v>1317.2338310160001</v>
      </c>
      <c r="F1359">
        <v>214.62</v>
      </c>
      <c r="G1359">
        <v>-26.7794979955458</v>
      </c>
      <c r="H1359">
        <v>-15.652327001378801</v>
      </c>
      <c r="I1359">
        <v>-9.0368947065513208</v>
      </c>
      <c r="J1359">
        <v>-0.88196111119235798</v>
      </c>
      <c r="K1359">
        <v>219.67554738074301</v>
      </c>
      <c r="L1359">
        <v>208.98620913586001</v>
      </c>
      <c r="M1359">
        <v>37.847541498128798</v>
      </c>
      <c r="N1359">
        <v>0.36650086628038597</v>
      </c>
      <c r="O1359">
        <v>22.784456248252699</v>
      </c>
      <c r="P1359">
        <v>34.221388367729801</v>
      </c>
      <c r="Q1359">
        <v>-7.8936820199619999E-3</v>
      </c>
    </row>
    <row r="1360" spans="1:17" hidden="1" x14ac:dyDescent="0.3">
      <c r="A1360" t="s">
        <v>2884</v>
      </c>
      <c r="B1360" t="s">
        <v>2885</v>
      </c>
      <c r="C1360" t="s">
        <v>3160</v>
      </c>
      <c r="D1360" t="s">
        <v>609</v>
      </c>
      <c r="E1360">
        <v>1315.6911831699999</v>
      </c>
      <c r="F1360">
        <v>23.46</v>
      </c>
      <c r="G1360">
        <v>-57.7515523485473</v>
      </c>
      <c r="H1360">
        <v>-4.7875468144646396</v>
      </c>
      <c r="I1360">
        <v>-9.4181104331435606</v>
      </c>
      <c r="J1360">
        <v>0.90852254179952896</v>
      </c>
      <c r="K1360">
        <v>23.9760411254864</v>
      </c>
      <c r="L1360">
        <v>24.8387472242851</v>
      </c>
      <c r="M1360">
        <v>42.799310094304197</v>
      </c>
      <c r="N1360">
        <v>0.55289626840526995</v>
      </c>
      <c r="O1360">
        <v>50.468883205456002</v>
      </c>
      <c r="P1360">
        <v>56.4</v>
      </c>
      <c r="Q1360">
        <v>0.25307847936757599</v>
      </c>
    </row>
    <row r="1361" spans="1:17" hidden="1" x14ac:dyDescent="0.3">
      <c r="A1361" t="s">
        <v>2886</v>
      </c>
      <c r="B1361" t="s">
        <v>2887</v>
      </c>
      <c r="C1361" t="s">
        <v>3160</v>
      </c>
      <c r="D1361" t="s">
        <v>190</v>
      </c>
      <c r="E1361">
        <v>1313.155954225</v>
      </c>
      <c r="F1361">
        <v>729.3</v>
      </c>
      <c r="G1361">
        <v>-5.7627261163000103</v>
      </c>
      <c r="H1361">
        <v>12.0854372477685</v>
      </c>
      <c r="I1361">
        <v>17.237873483601899</v>
      </c>
      <c r="J1361">
        <v>5.8599016651531697</v>
      </c>
      <c r="K1361">
        <v>684.43420041052104</v>
      </c>
      <c r="L1361">
        <v>640.94536246594703</v>
      </c>
      <c r="M1361">
        <v>65.067435425594994</v>
      </c>
      <c r="N1361">
        <v>0.55774562093213498</v>
      </c>
      <c r="O1361">
        <v>4.2095159742218504</v>
      </c>
      <c r="P1361">
        <v>48.8063660477453</v>
      </c>
      <c r="Q1361">
        <v>7.7313283670345997E-2</v>
      </c>
    </row>
    <row r="1362" spans="1:17" hidden="1" x14ac:dyDescent="0.3">
      <c r="A1362" t="s">
        <v>2888</v>
      </c>
      <c r="B1362" t="s">
        <v>2889</v>
      </c>
      <c r="C1362" t="s">
        <v>3160</v>
      </c>
      <c r="D1362" t="s">
        <v>77</v>
      </c>
      <c r="E1362">
        <v>1309.8</v>
      </c>
      <c r="F1362">
        <v>44.83</v>
      </c>
      <c r="G1362">
        <v>-47.651311942748798</v>
      </c>
      <c r="H1362">
        <v>-4.4634689031509298</v>
      </c>
      <c r="I1362">
        <v>-12.320566252049799</v>
      </c>
      <c r="J1362">
        <v>-4.4632592652041501</v>
      </c>
      <c r="K1362">
        <v>47.727773104196999</v>
      </c>
      <c r="L1362">
        <v>48.028873762001801</v>
      </c>
      <c r="M1362">
        <v>21.917716816156901</v>
      </c>
      <c r="N1362">
        <v>0.44467221705257298</v>
      </c>
      <c r="O1362">
        <v>30.963592404150202</v>
      </c>
      <c r="P1362">
        <v>15.9896507115135</v>
      </c>
      <c r="Q1362">
        <v>2.2404738493658E-2</v>
      </c>
    </row>
    <row r="1363" spans="1:17" hidden="1" x14ac:dyDescent="0.3">
      <c r="A1363" t="s">
        <v>2890</v>
      </c>
      <c r="B1363" t="s">
        <v>2891</v>
      </c>
      <c r="C1363" t="s">
        <v>3160</v>
      </c>
      <c r="D1363" t="s">
        <v>89</v>
      </c>
      <c r="E1363">
        <v>1306.2929999999999</v>
      </c>
      <c r="F1363">
        <v>129.4</v>
      </c>
      <c r="G1363">
        <v>-58.0630831544538</v>
      </c>
      <c r="H1363">
        <v>-9.9099422293234998</v>
      </c>
      <c r="I1363">
        <v>-14.516339388761599</v>
      </c>
      <c r="J1363">
        <v>5.6446832792030799</v>
      </c>
      <c r="K1363">
        <v>140.431111574087</v>
      </c>
      <c r="L1363">
        <v>146.77824983540501</v>
      </c>
      <c r="M1363">
        <v>41.354039109507603</v>
      </c>
      <c r="N1363">
        <v>0.69795445275111201</v>
      </c>
      <c r="O1363">
        <v>56.877897990726403</v>
      </c>
      <c r="P1363">
        <v>14.0590568532393</v>
      </c>
      <c r="Q1363">
        <v>7.9801294615814006E-2</v>
      </c>
    </row>
    <row r="1364" spans="1:17" hidden="1" x14ac:dyDescent="0.3">
      <c r="A1364" t="s">
        <v>2892</v>
      </c>
      <c r="B1364" t="s">
        <v>2893</v>
      </c>
      <c r="C1364" t="s">
        <v>3160</v>
      </c>
      <c r="E1364">
        <v>1303.91096823</v>
      </c>
      <c r="F1364">
        <v>535</v>
      </c>
      <c r="G1364">
        <v>121.969431475598</v>
      </c>
      <c r="H1364">
        <v>32.224137208903301</v>
      </c>
      <c r="I1364">
        <v>135.32320567867501</v>
      </c>
      <c r="J1364">
        <v>-7.5322529638435602</v>
      </c>
      <c r="M1364">
        <v>54.069879441405703</v>
      </c>
      <c r="O1364">
        <v>10.3084112149532</v>
      </c>
      <c r="P1364">
        <v>160.72124756335199</v>
      </c>
    </row>
    <row r="1365" spans="1:17" hidden="1" x14ac:dyDescent="0.3">
      <c r="A1365" t="s">
        <v>2894</v>
      </c>
      <c r="B1365" t="s">
        <v>2895</v>
      </c>
      <c r="C1365" t="s">
        <v>3160</v>
      </c>
      <c r="D1365" t="s">
        <v>21</v>
      </c>
      <c r="E1365">
        <v>1302.198036324</v>
      </c>
      <c r="F1365">
        <v>115.47</v>
      </c>
      <c r="G1365">
        <v>2.59668004147297</v>
      </c>
      <c r="H1365">
        <v>-1.1338404842776599</v>
      </c>
      <c r="I1365">
        <v>-17.643319745134601</v>
      </c>
      <c r="J1365">
        <v>-0.64175399491832397</v>
      </c>
      <c r="K1365">
        <v>120.12422984284601</v>
      </c>
      <c r="L1365">
        <v>117.946991517649</v>
      </c>
      <c r="M1365">
        <v>50.048232720018802</v>
      </c>
      <c r="N1365">
        <v>0.41517592766394101</v>
      </c>
      <c r="O1365">
        <v>52.853555035939998</v>
      </c>
      <c r="P1365">
        <v>42.5555555555555</v>
      </c>
      <c r="Q1365">
        <v>3.4349310202060001E-3</v>
      </c>
    </row>
    <row r="1366" spans="1:17" hidden="1" x14ac:dyDescent="0.3">
      <c r="A1366" t="s">
        <v>2896</v>
      </c>
      <c r="B1366" t="s">
        <v>2897</v>
      </c>
      <c r="C1366" t="s">
        <v>3160</v>
      </c>
      <c r="D1366" t="s">
        <v>412</v>
      </c>
      <c r="E1366">
        <v>1299.3860093599999</v>
      </c>
      <c r="F1366">
        <v>4419.95</v>
      </c>
      <c r="G1366">
        <v>25.308358145834401</v>
      </c>
      <c r="H1366">
        <v>3.4171082039891401</v>
      </c>
      <c r="I1366">
        <v>32.5065124551151</v>
      </c>
      <c r="J1366">
        <v>0.96859174050991703</v>
      </c>
      <c r="K1366">
        <v>4060.3300039822898</v>
      </c>
      <c r="L1366">
        <v>3623.3393651524898</v>
      </c>
      <c r="M1366">
        <v>47.599503393693603</v>
      </c>
      <c r="N1366">
        <v>0.78959678646492104</v>
      </c>
      <c r="O1366">
        <v>10.634735687055199</v>
      </c>
      <c r="P1366">
        <v>82.265979381443202</v>
      </c>
      <c r="Q1366">
        <v>2.2785522560925E-2</v>
      </c>
    </row>
    <row r="1367" spans="1:17" hidden="1" x14ac:dyDescent="0.3">
      <c r="A1367" t="s">
        <v>2898</v>
      </c>
      <c r="B1367" t="s">
        <v>2899</v>
      </c>
      <c r="C1367" t="s">
        <v>3160</v>
      </c>
      <c r="D1367" t="s">
        <v>51</v>
      </c>
      <c r="E1367">
        <v>1297.50860047999</v>
      </c>
      <c r="F1367">
        <v>2064.4499999999998</v>
      </c>
      <c r="G1367">
        <v>-16.4433374437384</v>
      </c>
      <c r="H1367">
        <v>0.87486316522839702</v>
      </c>
      <c r="I1367">
        <v>-32.326482565163303</v>
      </c>
      <c r="J1367">
        <v>1.8024351076866101</v>
      </c>
      <c r="K1367">
        <v>2164.01973941386</v>
      </c>
      <c r="L1367">
        <v>2196.8859035242199</v>
      </c>
      <c r="M1367">
        <v>57.597046901127101</v>
      </c>
      <c r="N1367">
        <v>0.410342545842243</v>
      </c>
      <c r="O1367">
        <v>36.787037709801602</v>
      </c>
      <c r="P1367">
        <v>19.463572709912601</v>
      </c>
      <c r="Q1367">
        <v>-1.7597518788192001E-2</v>
      </c>
    </row>
    <row r="1368" spans="1:17" hidden="1" x14ac:dyDescent="0.3">
      <c r="A1368" t="s">
        <v>2900</v>
      </c>
      <c r="B1368" t="s">
        <v>2901</v>
      </c>
      <c r="C1368" t="s">
        <v>3160</v>
      </c>
      <c r="D1368" t="s">
        <v>67</v>
      </c>
      <c r="E1368">
        <v>1297.2439999999999</v>
      </c>
      <c r="F1368">
        <v>857.85</v>
      </c>
      <c r="G1368">
        <v>68.286102764845893</v>
      </c>
      <c r="H1368">
        <v>-1.8982176497713099</v>
      </c>
      <c r="I1368">
        <v>23.922177837376001</v>
      </c>
      <c r="J1368">
        <v>-1.3536323284855101</v>
      </c>
      <c r="K1368">
        <v>865.11431100647303</v>
      </c>
      <c r="L1368">
        <v>709.05658408570605</v>
      </c>
      <c r="M1368">
        <v>47.987531170454901</v>
      </c>
      <c r="N1368">
        <v>0.16941681442190901</v>
      </c>
      <c r="O1368">
        <v>25.6921373200442</v>
      </c>
      <c r="P1368">
        <v>112.57588898525501</v>
      </c>
      <c r="Q1368">
        <v>0.162875788907755</v>
      </c>
    </row>
    <row r="1369" spans="1:17" hidden="1" x14ac:dyDescent="0.3">
      <c r="A1369" t="s">
        <v>2902</v>
      </c>
      <c r="B1369" t="s">
        <v>2903</v>
      </c>
      <c r="C1369" t="s">
        <v>3160</v>
      </c>
      <c r="D1369" t="s">
        <v>412</v>
      </c>
      <c r="E1369">
        <v>1296.744499956</v>
      </c>
      <c r="F1369">
        <v>97.29</v>
      </c>
      <c r="G1369">
        <v>13.984326365578999</v>
      </c>
      <c r="H1369">
        <v>-1.73009429014783</v>
      </c>
      <c r="I1369">
        <v>22.961571878555201</v>
      </c>
      <c r="J1369">
        <v>6.4677770614322601</v>
      </c>
      <c r="K1369">
        <v>96.197262421333903</v>
      </c>
      <c r="L1369">
        <v>79.128780523514294</v>
      </c>
      <c r="M1369">
        <v>57.569876604253501</v>
      </c>
      <c r="N1369">
        <v>0.33795904223517798</v>
      </c>
      <c r="O1369">
        <v>39.479905437352201</v>
      </c>
      <c r="P1369">
        <v>108.776824034334</v>
      </c>
      <c r="Q1369">
        <v>7.6188634685703999E-2</v>
      </c>
    </row>
    <row r="1370" spans="1:17" hidden="1" x14ac:dyDescent="0.3">
      <c r="A1370" t="s">
        <v>2904</v>
      </c>
      <c r="B1370" t="s">
        <v>2905</v>
      </c>
      <c r="C1370" t="s">
        <v>3160</v>
      </c>
      <c r="D1370" t="s">
        <v>303</v>
      </c>
      <c r="E1370">
        <v>1294.760415</v>
      </c>
      <c r="F1370">
        <v>61.35</v>
      </c>
      <c r="G1370">
        <v>213.258931236557</v>
      </c>
      <c r="H1370">
        <v>5.5833833490218296</v>
      </c>
      <c r="I1370">
        <v>160.21882347882999</v>
      </c>
      <c r="J1370">
        <v>-1.3868676404396501</v>
      </c>
      <c r="K1370">
        <v>51.340636787735903</v>
      </c>
      <c r="L1370">
        <v>35.364709154717701</v>
      </c>
      <c r="M1370">
        <v>52.0246560676621</v>
      </c>
      <c r="N1370">
        <v>1.16655892759934</v>
      </c>
      <c r="O1370">
        <v>17.0334148329258</v>
      </c>
      <c r="P1370">
        <v>308.04788826072399</v>
      </c>
    </row>
    <row r="1371" spans="1:17" hidden="1" x14ac:dyDescent="0.3">
      <c r="A1371" t="s">
        <v>2906</v>
      </c>
      <c r="B1371" t="s">
        <v>2907</v>
      </c>
      <c r="C1371" t="s">
        <v>3160</v>
      </c>
      <c r="D1371" t="s">
        <v>278</v>
      </c>
      <c r="E1371">
        <v>1290.1403055599999</v>
      </c>
      <c r="F1371">
        <v>771.95</v>
      </c>
      <c r="G1371">
        <v>8.6790685451246894</v>
      </c>
      <c r="H1371">
        <v>-5.8668265977102596</v>
      </c>
      <c r="I1371">
        <v>24.1559482688149</v>
      </c>
      <c r="J1371">
        <v>5.7420262812221203</v>
      </c>
      <c r="K1371">
        <v>755.85554325461396</v>
      </c>
      <c r="L1371">
        <v>627.07294316622699</v>
      </c>
      <c r="M1371">
        <v>54.830088203349298</v>
      </c>
      <c r="N1371">
        <v>0.61740831734094204</v>
      </c>
      <c r="O1371">
        <v>30.863397888464199</v>
      </c>
      <c r="P1371">
        <v>130.43283582089501</v>
      </c>
      <c r="Q1371">
        <v>0.18838243045627301</v>
      </c>
    </row>
    <row r="1372" spans="1:17" hidden="1" x14ac:dyDescent="0.3">
      <c r="A1372" t="s">
        <v>2908</v>
      </c>
      <c r="B1372" t="s">
        <v>2909</v>
      </c>
      <c r="C1372" t="s">
        <v>3160</v>
      </c>
      <c r="D1372" t="s">
        <v>1608</v>
      </c>
      <c r="E1372">
        <v>1288.0505244649901</v>
      </c>
      <c r="F1372">
        <v>1703.9</v>
      </c>
      <c r="G1372">
        <v>39.4009836607366</v>
      </c>
      <c r="H1372">
        <v>-3.6655262889355398</v>
      </c>
      <c r="I1372">
        <v>27.9403873675674</v>
      </c>
      <c r="J1372">
        <v>-1.99808257054003</v>
      </c>
      <c r="K1372">
        <v>1719.28887614116</v>
      </c>
      <c r="L1372">
        <v>1468.01139863291</v>
      </c>
      <c r="M1372">
        <v>34.481412104056098</v>
      </c>
      <c r="N1372">
        <v>0.23234259631486001</v>
      </c>
      <c r="O1372">
        <v>20.799342684429799</v>
      </c>
      <c r="P1372">
        <v>74.750012819855399</v>
      </c>
      <c r="Q1372">
        <v>7.5848591995364006E-2</v>
      </c>
    </row>
    <row r="1373" spans="1:17" hidden="1" x14ac:dyDescent="0.3">
      <c r="A1373" t="s">
        <v>2910</v>
      </c>
      <c r="B1373" t="s">
        <v>2911</v>
      </c>
      <c r="C1373" t="s">
        <v>3160</v>
      </c>
      <c r="D1373" t="s">
        <v>21</v>
      </c>
      <c r="E1373">
        <v>1287.0072414000001</v>
      </c>
      <c r="F1373">
        <v>707.55</v>
      </c>
      <c r="G1373">
        <v>560.26039892702101</v>
      </c>
      <c r="H1373">
        <v>-6.5623908291548103</v>
      </c>
      <c r="I1373">
        <v>166.559266778177</v>
      </c>
      <c r="J1373">
        <v>-17.627875684010299</v>
      </c>
      <c r="K1373">
        <v>795.897131824442</v>
      </c>
      <c r="L1373">
        <v>502.92075</v>
      </c>
      <c r="M1373">
        <v>31.0954307863487</v>
      </c>
      <c r="N1373">
        <v>1.54183220378593</v>
      </c>
      <c r="O1373">
        <v>41.050102466256803</v>
      </c>
      <c r="P1373">
        <v>658.76675603217097</v>
      </c>
    </row>
    <row r="1374" spans="1:17" hidden="1" x14ac:dyDescent="0.3">
      <c r="A1374" t="s">
        <v>2912</v>
      </c>
      <c r="B1374" t="s">
        <v>2913</v>
      </c>
      <c r="C1374" t="s">
        <v>3160</v>
      </c>
      <c r="D1374" t="s">
        <v>1010</v>
      </c>
      <c r="E1374">
        <v>1284.8803929799999</v>
      </c>
      <c r="F1374">
        <v>69.739999999999995</v>
      </c>
      <c r="G1374">
        <v>-57.332704635499198</v>
      </c>
      <c r="H1374">
        <v>-2.1636724506938201</v>
      </c>
      <c r="I1374">
        <v>-16.200376243769899</v>
      </c>
      <c r="J1374">
        <v>-4.3113160060644802</v>
      </c>
      <c r="K1374">
        <v>73.144032865022595</v>
      </c>
      <c r="L1374">
        <v>76.757881641557304</v>
      </c>
      <c r="M1374">
        <v>29.6682317716838</v>
      </c>
      <c r="N1374">
        <v>0.56430220232620398</v>
      </c>
      <c r="O1374">
        <v>49.985661026670499</v>
      </c>
      <c r="P1374">
        <v>12.4838709677419</v>
      </c>
      <c r="Q1374">
        <v>-1.3257617407215001E-2</v>
      </c>
    </row>
    <row r="1375" spans="1:17" hidden="1" x14ac:dyDescent="0.3">
      <c r="A1375" t="s">
        <v>2914</v>
      </c>
      <c r="B1375" t="s">
        <v>2915</v>
      </c>
      <c r="C1375" t="s">
        <v>3160</v>
      </c>
      <c r="D1375" t="s">
        <v>1010</v>
      </c>
      <c r="E1375">
        <v>1282.5849756</v>
      </c>
      <c r="F1375">
        <v>335.7</v>
      </c>
      <c r="G1375">
        <v>-50.7739778404625</v>
      </c>
      <c r="H1375">
        <v>0.36743618769661701</v>
      </c>
      <c r="I1375">
        <v>-11.971097540859599</v>
      </c>
      <c r="J1375">
        <v>-5.3304936622553001</v>
      </c>
      <c r="K1375">
        <v>349.59518113337299</v>
      </c>
      <c r="L1375">
        <v>348.356966992232</v>
      </c>
      <c r="M1375">
        <v>32.312352875833199</v>
      </c>
      <c r="N1375">
        <v>0.86850319028896505</v>
      </c>
      <c r="O1375">
        <v>59.606791778373498</v>
      </c>
      <c r="P1375">
        <v>22.072727272727199</v>
      </c>
      <c r="Q1375">
        <v>6.3937088794744995E-2</v>
      </c>
    </row>
    <row r="1376" spans="1:17" hidden="1" x14ac:dyDescent="0.3">
      <c r="A1376" t="s">
        <v>2916</v>
      </c>
      <c r="B1376" t="s">
        <v>2917</v>
      </c>
      <c r="C1376" t="s">
        <v>3160</v>
      </c>
      <c r="D1376" t="s">
        <v>975</v>
      </c>
      <c r="E1376">
        <v>1280.7084400000001</v>
      </c>
      <c r="F1376">
        <v>85.11</v>
      </c>
      <c r="G1376">
        <v>-32.562919609675298</v>
      </c>
      <c r="H1376">
        <v>-5.3160077392279099</v>
      </c>
      <c r="I1376">
        <v>-12.9825184922248</v>
      </c>
      <c r="J1376">
        <v>-1.19599565390204</v>
      </c>
      <c r="K1376">
        <v>87.856410529663705</v>
      </c>
      <c r="L1376">
        <v>88.869039935261696</v>
      </c>
      <c r="M1376">
        <v>29.454468961162199</v>
      </c>
      <c r="N1376">
        <v>0.22882690726270499</v>
      </c>
      <c r="O1376">
        <v>35.882974973563599</v>
      </c>
      <c r="P1376">
        <v>15.0135135135135</v>
      </c>
      <c r="Q1376">
        <v>-1.9249801811552E-2</v>
      </c>
    </row>
    <row r="1377" spans="1:17" hidden="1" x14ac:dyDescent="0.3">
      <c r="A1377" t="s">
        <v>2918</v>
      </c>
      <c r="B1377" t="s">
        <v>2919</v>
      </c>
      <c r="C1377" t="s">
        <v>3160</v>
      </c>
      <c r="D1377" t="s">
        <v>166</v>
      </c>
      <c r="E1377">
        <v>1279.4315427839999</v>
      </c>
      <c r="F1377">
        <v>243.3</v>
      </c>
      <c r="G1377">
        <v>101.567647289893</v>
      </c>
      <c r="H1377">
        <v>71.944354965317302</v>
      </c>
      <c r="I1377">
        <v>45.765926385023498</v>
      </c>
      <c r="J1377">
        <v>6.7461991431461499</v>
      </c>
      <c r="K1377">
        <v>166.174765844414</v>
      </c>
      <c r="L1377">
        <v>143.91842245367599</v>
      </c>
      <c r="M1377">
        <v>74.815099010246996</v>
      </c>
      <c r="N1377">
        <v>2.7207437945041502</v>
      </c>
      <c r="O1377">
        <v>4.5088368269625896</v>
      </c>
      <c r="P1377">
        <v>136.67315175097201</v>
      </c>
      <c r="Q1377">
        <v>0.167708913431794</v>
      </c>
    </row>
    <row r="1378" spans="1:17" hidden="1" x14ac:dyDescent="0.3">
      <c r="A1378" t="s">
        <v>2920</v>
      </c>
      <c r="B1378" t="s">
        <v>2921</v>
      </c>
      <c r="C1378" t="s">
        <v>3160</v>
      </c>
      <c r="D1378" t="s">
        <v>432</v>
      </c>
      <c r="E1378">
        <v>1276.8864577899999</v>
      </c>
      <c r="F1378">
        <v>76.23</v>
      </c>
      <c r="G1378">
        <v>23.269228258515</v>
      </c>
      <c r="H1378">
        <v>-7.5527651775447699</v>
      </c>
      <c r="I1378">
        <v>0.86682099240381405</v>
      </c>
      <c r="J1378">
        <v>-0.47909254431943599</v>
      </c>
      <c r="K1378">
        <v>79.705570285586802</v>
      </c>
      <c r="L1378">
        <v>72.500311613101999</v>
      </c>
      <c r="M1378">
        <v>37.016369823250699</v>
      </c>
      <c r="N1378">
        <v>0.36985181723784</v>
      </c>
      <c r="O1378">
        <v>20.228256591892901</v>
      </c>
      <c r="P1378">
        <v>65.357917570498898</v>
      </c>
      <c r="Q1378">
        <v>5.8626721658212998E-2</v>
      </c>
    </row>
    <row r="1379" spans="1:17" hidden="1" x14ac:dyDescent="0.3">
      <c r="A1379" t="s">
        <v>2922</v>
      </c>
      <c r="B1379" t="s">
        <v>2923</v>
      </c>
      <c r="C1379" t="s">
        <v>3160</v>
      </c>
      <c r="D1379" t="s">
        <v>2924</v>
      </c>
      <c r="E1379">
        <v>1276.692571</v>
      </c>
      <c r="F1379">
        <v>515.1</v>
      </c>
      <c r="G1379">
        <v>106.202746491102</v>
      </c>
      <c r="H1379">
        <v>-2.4001160766402099</v>
      </c>
      <c r="I1379">
        <v>40.3093020550305</v>
      </c>
      <c r="J1379">
        <v>-0.34703029177878297</v>
      </c>
      <c r="K1379">
        <v>508.04227873744799</v>
      </c>
      <c r="L1379">
        <v>410.77236064547498</v>
      </c>
      <c r="M1379">
        <v>40.547766422587401</v>
      </c>
      <c r="N1379">
        <v>0.82354502973661803</v>
      </c>
      <c r="O1379">
        <v>8.5226169675791006</v>
      </c>
      <c r="P1379">
        <v>145.28571428571399</v>
      </c>
    </row>
    <row r="1380" spans="1:17" hidden="1" x14ac:dyDescent="0.3">
      <c r="A1380" t="s">
        <v>2925</v>
      </c>
      <c r="B1380" t="s">
        <v>2926</v>
      </c>
      <c r="C1380" t="s">
        <v>3160</v>
      </c>
      <c r="D1380" t="s">
        <v>760</v>
      </c>
      <c r="E1380">
        <v>1274.3989035269999</v>
      </c>
      <c r="F1380">
        <v>248.89</v>
      </c>
      <c r="G1380">
        <v>-31.568911817287699</v>
      </c>
      <c r="H1380">
        <v>0.49169678885686602</v>
      </c>
      <c r="I1380">
        <v>-21.725475827519599</v>
      </c>
      <c r="J1380">
        <v>6.9733524247915302</v>
      </c>
      <c r="K1380">
        <v>252.312851870195</v>
      </c>
      <c r="M1380">
        <v>61.9596781857595</v>
      </c>
      <c r="N1380">
        <v>0.37493291240960402</v>
      </c>
      <c r="O1380">
        <v>28.8521033388243</v>
      </c>
      <c r="P1380">
        <v>12.3048461330204</v>
      </c>
    </row>
    <row r="1381" spans="1:17" hidden="1" x14ac:dyDescent="0.3">
      <c r="A1381" t="s">
        <v>2927</v>
      </c>
      <c r="B1381" t="s">
        <v>2928</v>
      </c>
      <c r="C1381" t="s">
        <v>3160</v>
      </c>
      <c r="D1381" t="s">
        <v>89</v>
      </c>
      <c r="E1381">
        <v>1273.208549665</v>
      </c>
      <c r="F1381">
        <v>253.5</v>
      </c>
      <c r="G1381">
        <v>-33.149514164852697</v>
      </c>
      <c r="H1381">
        <v>-12.693342406282801</v>
      </c>
      <c r="I1381">
        <v>-11.268747704199001</v>
      </c>
      <c r="J1381">
        <v>-1.2000781872795101</v>
      </c>
      <c r="K1381">
        <v>260.183800627126</v>
      </c>
      <c r="L1381">
        <v>265.70177817912798</v>
      </c>
      <c r="M1381">
        <v>44.970437013023201</v>
      </c>
      <c r="N1381">
        <v>0.55080723345874505</v>
      </c>
      <c r="O1381">
        <v>50.690335305719898</v>
      </c>
      <c r="P1381">
        <v>53.636363636363598</v>
      </c>
    </row>
    <row r="1382" spans="1:17" hidden="1" x14ac:dyDescent="0.3">
      <c r="A1382" t="s">
        <v>2929</v>
      </c>
      <c r="B1382" t="s">
        <v>2930</v>
      </c>
      <c r="C1382" t="s">
        <v>3160</v>
      </c>
      <c r="D1382" t="s">
        <v>21</v>
      </c>
      <c r="E1382">
        <v>1272.690951931</v>
      </c>
      <c r="F1382">
        <v>195.21</v>
      </c>
      <c r="G1382">
        <v>23.467766093374799</v>
      </c>
      <c r="H1382">
        <v>-10.822170225548801</v>
      </c>
      <c r="I1382">
        <v>24.477561612374501</v>
      </c>
      <c r="J1382">
        <v>-5.1007374280160303</v>
      </c>
      <c r="K1382">
        <v>203.79661733338901</v>
      </c>
      <c r="L1382">
        <v>173.064407762418</v>
      </c>
      <c r="M1382">
        <v>40.381302962325698</v>
      </c>
      <c r="N1382">
        <v>0.189906580366451</v>
      </c>
      <c r="O1382">
        <v>28.015982787767001</v>
      </c>
      <c r="P1382">
        <v>65.924351891202704</v>
      </c>
      <c r="Q1382">
        <v>0.10326283653101299</v>
      </c>
    </row>
    <row r="1383" spans="1:17" hidden="1" x14ac:dyDescent="0.3">
      <c r="A1383" t="s">
        <v>2931</v>
      </c>
      <c r="B1383" t="s">
        <v>2932</v>
      </c>
      <c r="C1383" t="s">
        <v>3160</v>
      </c>
      <c r="D1383" t="s">
        <v>286</v>
      </c>
      <c r="E1383">
        <v>1272.37160507</v>
      </c>
      <c r="F1383">
        <v>18.89</v>
      </c>
      <c r="G1383">
        <v>-35.311898998304201</v>
      </c>
      <c r="H1383">
        <v>-2.1079574830913401</v>
      </c>
      <c r="I1383">
        <v>-46.127012736372698</v>
      </c>
      <c r="J1383">
        <v>28.680633904490001</v>
      </c>
      <c r="K1383">
        <v>19.494173548007598</v>
      </c>
      <c r="L1383">
        <v>22.580936576176001</v>
      </c>
      <c r="M1383">
        <v>59.558490719541197</v>
      </c>
      <c r="N1383">
        <v>3.2721319835976299</v>
      </c>
      <c r="O1383">
        <v>122.33986236103701</v>
      </c>
      <c r="P1383">
        <v>27.9810298102981</v>
      </c>
      <c r="Q1383">
        <v>5.9817806858959002E-2</v>
      </c>
    </row>
    <row r="1384" spans="1:17" hidden="1" x14ac:dyDescent="0.3">
      <c r="A1384" t="s">
        <v>2933</v>
      </c>
      <c r="B1384" t="s">
        <v>2934</v>
      </c>
      <c r="C1384" t="s">
        <v>3160</v>
      </c>
      <c r="D1384" t="s">
        <v>138</v>
      </c>
      <c r="E1384">
        <v>1272.0196803599999</v>
      </c>
      <c r="F1384">
        <v>802.45</v>
      </c>
      <c r="G1384">
        <v>-25.499733912170999</v>
      </c>
      <c r="H1384">
        <v>-0.27044551205622103</v>
      </c>
      <c r="I1384">
        <v>-25.795138702527598</v>
      </c>
      <c r="J1384">
        <v>-2.86555963477621</v>
      </c>
      <c r="K1384">
        <v>815.35805331665097</v>
      </c>
      <c r="L1384">
        <v>835.45072554215301</v>
      </c>
      <c r="M1384">
        <v>38.190357866115001</v>
      </c>
      <c r="N1384">
        <v>0.43217410684630703</v>
      </c>
      <c r="O1384">
        <v>34.587824786591</v>
      </c>
      <c r="P1384">
        <v>4.4856770833333304</v>
      </c>
      <c r="Q1384">
        <v>0.11770441970322899</v>
      </c>
    </row>
    <row r="1385" spans="1:17" hidden="1" x14ac:dyDescent="0.3">
      <c r="A1385" t="s">
        <v>2935</v>
      </c>
      <c r="B1385" t="s">
        <v>2936</v>
      </c>
      <c r="C1385" t="s">
        <v>3160</v>
      </c>
      <c r="D1385" t="s">
        <v>760</v>
      </c>
      <c r="E1385">
        <v>1268.903</v>
      </c>
      <c r="F1385">
        <v>234.2</v>
      </c>
      <c r="G1385">
        <v>-54.6285519214345</v>
      </c>
      <c r="H1385">
        <v>6.07073124900342</v>
      </c>
      <c r="I1385">
        <v>-39.218871673115601</v>
      </c>
      <c r="J1385">
        <v>-2.5015485203313399</v>
      </c>
      <c r="K1385">
        <v>244.06356852169</v>
      </c>
      <c r="M1385">
        <v>40.3878889217183</v>
      </c>
      <c r="N1385">
        <v>0.46998780294599801</v>
      </c>
      <c r="O1385">
        <v>98.975234842015297</v>
      </c>
      <c r="P1385">
        <v>10.4769092881739</v>
      </c>
    </row>
    <row r="1386" spans="1:17" hidden="1" x14ac:dyDescent="0.3">
      <c r="A1386" t="s">
        <v>2937</v>
      </c>
      <c r="B1386" t="s">
        <v>2938</v>
      </c>
      <c r="C1386" t="s">
        <v>3160</v>
      </c>
      <c r="D1386" t="s">
        <v>117</v>
      </c>
      <c r="E1386">
        <v>1264.9538488999999</v>
      </c>
      <c r="F1386">
        <v>668</v>
      </c>
      <c r="G1386">
        <v>-28.751433159494201</v>
      </c>
      <c r="H1386">
        <v>4.5585971567600803</v>
      </c>
      <c r="I1386">
        <v>-6.5740049159975102</v>
      </c>
      <c r="J1386">
        <v>-6.14307579557076</v>
      </c>
      <c r="K1386">
        <v>691.21674088327995</v>
      </c>
      <c r="L1386">
        <v>662.32632258525803</v>
      </c>
      <c r="M1386">
        <v>27.4365906051348</v>
      </c>
      <c r="N1386">
        <v>0.65753682185687001</v>
      </c>
      <c r="O1386">
        <v>26.497005988023901</v>
      </c>
      <c r="P1386">
        <v>21.675774134790501</v>
      </c>
      <c r="Q1386">
        <v>5.0339724948323998E-2</v>
      </c>
    </row>
    <row r="1387" spans="1:17" hidden="1" x14ac:dyDescent="0.3">
      <c r="A1387" t="s">
        <v>2939</v>
      </c>
      <c r="B1387" t="s">
        <v>2940</v>
      </c>
      <c r="C1387" t="s">
        <v>3160</v>
      </c>
      <c r="D1387" t="s">
        <v>258</v>
      </c>
      <c r="E1387">
        <v>1264.1256576000001</v>
      </c>
      <c r="F1387">
        <v>1269.3</v>
      </c>
      <c r="G1387">
        <v>239.181114090769</v>
      </c>
      <c r="H1387">
        <v>-1.9189160316103799</v>
      </c>
      <c r="I1387">
        <v>-7.2192693735409197</v>
      </c>
      <c r="J1387">
        <v>-2.2012993180757099</v>
      </c>
      <c r="K1387">
        <v>1337.4032597354001</v>
      </c>
      <c r="L1387">
        <v>1190.2538751157499</v>
      </c>
      <c r="M1387">
        <v>44.7646171471131</v>
      </c>
      <c r="N1387">
        <v>0.70971212891342905</v>
      </c>
      <c r="O1387">
        <v>36.843141889230303</v>
      </c>
      <c r="P1387">
        <v>293.94785847299801</v>
      </c>
      <c r="Q1387">
        <v>0.16296433804016999</v>
      </c>
    </row>
    <row r="1388" spans="1:17" hidden="1" x14ac:dyDescent="0.3">
      <c r="A1388" t="s">
        <v>2941</v>
      </c>
      <c r="B1388" t="s">
        <v>2942</v>
      </c>
      <c r="C1388" t="s">
        <v>3160</v>
      </c>
      <c r="D1388" t="s">
        <v>448</v>
      </c>
      <c r="E1388">
        <v>1261.99730565</v>
      </c>
      <c r="F1388">
        <v>541.1</v>
      </c>
      <c r="G1388">
        <v>-5.8223725664827004</v>
      </c>
      <c r="H1388">
        <v>4.6425842221576499</v>
      </c>
      <c r="I1388">
        <v>3.5342112983660399</v>
      </c>
      <c r="J1388">
        <v>-17.340523640535199</v>
      </c>
      <c r="K1388">
        <v>552.51687297817602</v>
      </c>
      <c r="L1388">
        <v>498.77810266131502</v>
      </c>
      <c r="M1388">
        <v>35.953504687206099</v>
      </c>
      <c r="N1388">
        <v>3.3204023796677902</v>
      </c>
      <c r="O1388">
        <v>35.631121788948398</v>
      </c>
      <c r="P1388">
        <v>52.853107344632697</v>
      </c>
      <c r="Q1388">
        <v>-7.4611035919129997E-3</v>
      </c>
    </row>
    <row r="1389" spans="1:17" hidden="1" x14ac:dyDescent="0.3">
      <c r="A1389" t="s">
        <v>2943</v>
      </c>
      <c r="B1389" t="s">
        <v>2944</v>
      </c>
      <c r="C1389" t="s">
        <v>3160</v>
      </c>
      <c r="D1389" t="s">
        <v>529</v>
      </c>
      <c r="E1389">
        <v>1261.0779792000001</v>
      </c>
      <c r="F1389">
        <v>7744.5</v>
      </c>
      <c r="G1389">
        <v>79.149946419800301</v>
      </c>
      <c r="H1389">
        <v>15.4944115531904</v>
      </c>
      <c r="I1389">
        <v>27.8148215355499</v>
      </c>
      <c r="J1389">
        <v>12.757286707212</v>
      </c>
      <c r="K1389">
        <v>6658.7734017974899</v>
      </c>
      <c r="L1389">
        <v>5663.6952193526604</v>
      </c>
      <c r="M1389">
        <v>73.483292022082296</v>
      </c>
      <c r="N1389">
        <v>1.87237539258833</v>
      </c>
      <c r="O1389">
        <v>0.716637613790438</v>
      </c>
      <c r="P1389">
        <v>123.70663508478</v>
      </c>
      <c r="Q1389">
        <v>0.206176632875362</v>
      </c>
    </row>
    <row r="1390" spans="1:17" hidden="1" x14ac:dyDescent="0.3">
      <c r="A1390" t="s">
        <v>2945</v>
      </c>
      <c r="B1390" t="s">
        <v>2946</v>
      </c>
      <c r="C1390" t="s">
        <v>3160</v>
      </c>
      <c r="D1390" t="s">
        <v>448</v>
      </c>
      <c r="E1390">
        <v>1257.8303616769999</v>
      </c>
      <c r="F1390">
        <v>72.760000000000005</v>
      </c>
      <c r="G1390">
        <v>-23.2885534916316</v>
      </c>
      <c r="H1390">
        <v>-12.504910123023</v>
      </c>
      <c r="I1390">
        <v>-17.6962994979678</v>
      </c>
      <c r="J1390">
        <v>-3.8762450584330401</v>
      </c>
      <c r="K1390">
        <v>83.043020256549894</v>
      </c>
      <c r="L1390">
        <v>81.927108023107806</v>
      </c>
      <c r="M1390">
        <v>30.2516170683678</v>
      </c>
      <c r="N1390">
        <v>0.54120010018196396</v>
      </c>
      <c r="O1390">
        <v>44.241341396371602</v>
      </c>
      <c r="P1390">
        <v>30.044682752457501</v>
      </c>
      <c r="Q1390">
        <v>-6.2415533769006999E-2</v>
      </c>
    </row>
    <row r="1391" spans="1:17" hidden="1" x14ac:dyDescent="0.3">
      <c r="A1391" t="s">
        <v>2947</v>
      </c>
      <c r="B1391" t="s">
        <v>2948</v>
      </c>
      <c r="C1391" t="s">
        <v>3160</v>
      </c>
      <c r="D1391" t="s">
        <v>51</v>
      </c>
      <c r="E1391">
        <v>1253.9139077949999</v>
      </c>
      <c r="F1391">
        <v>464.25</v>
      </c>
      <c r="G1391">
        <v>-16.270983707026399</v>
      </c>
      <c r="H1391">
        <v>17.327606472445598</v>
      </c>
      <c r="I1391">
        <v>30.669663784435201</v>
      </c>
      <c r="J1391">
        <v>2.0510460122155401</v>
      </c>
      <c r="K1391">
        <v>416.13451634058498</v>
      </c>
      <c r="L1391">
        <v>375.94546839918598</v>
      </c>
      <c r="M1391">
        <v>68.985133483273202</v>
      </c>
      <c r="N1391">
        <v>1.07490674270433</v>
      </c>
      <c r="O1391">
        <v>6.7528271405492699</v>
      </c>
      <c r="P1391">
        <v>69.682017543859601</v>
      </c>
      <c r="Q1391">
        <v>0.113592059720176</v>
      </c>
    </row>
    <row r="1392" spans="1:17" hidden="1" x14ac:dyDescent="0.3">
      <c r="A1392" t="s">
        <v>2949</v>
      </c>
      <c r="B1392" t="s">
        <v>2950</v>
      </c>
      <c r="C1392" t="s">
        <v>3160</v>
      </c>
      <c r="D1392" t="s">
        <v>384</v>
      </c>
      <c r="E1392">
        <v>1239.5999999999999</v>
      </c>
      <c r="F1392">
        <v>41.76</v>
      </c>
      <c r="G1392">
        <v>-27.507806890226899</v>
      </c>
      <c r="H1392">
        <v>-6.0536752395389204</v>
      </c>
      <c r="I1392">
        <v>2.36484664855851</v>
      </c>
      <c r="J1392">
        <v>-7.14076512996676</v>
      </c>
      <c r="K1392">
        <v>43.266893866237901</v>
      </c>
      <c r="M1392">
        <v>43.178999663490004</v>
      </c>
      <c r="N1392">
        <v>0.62076533489031405</v>
      </c>
      <c r="O1392">
        <v>35.440613026819904</v>
      </c>
      <c r="P1392">
        <v>39.199999999999903</v>
      </c>
    </row>
    <row r="1393" spans="1:17" hidden="1" x14ac:dyDescent="0.3">
      <c r="A1393" t="s">
        <v>2951</v>
      </c>
      <c r="B1393" t="s">
        <v>2952</v>
      </c>
      <c r="C1393" t="s">
        <v>3160</v>
      </c>
      <c r="D1393" t="s">
        <v>2799</v>
      </c>
      <c r="E1393">
        <v>1237.8979999999999</v>
      </c>
      <c r="F1393">
        <v>1503.8</v>
      </c>
      <c r="G1393">
        <v>435.29528041964699</v>
      </c>
      <c r="H1393">
        <v>-10.6539161194575</v>
      </c>
      <c r="I1393">
        <v>37.438382054458799</v>
      </c>
      <c r="J1393">
        <v>1.7837131258773899</v>
      </c>
      <c r="K1393">
        <v>1657.9776147509499</v>
      </c>
      <c r="L1393">
        <v>1296.0024643271199</v>
      </c>
      <c r="M1393">
        <v>43.070772820101901</v>
      </c>
      <c r="N1393">
        <v>1.01091103496877</v>
      </c>
      <c r="O1393">
        <v>46.961032052134598</v>
      </c>
      <c r="P1393">
        <v>515.68065506652999</v>
      </c>
    </row>
    <row r="1394" spans="1:17" hidden="1" x14ac:dyDescent="0.3">
      <c r="A1394" t="s">
        <v>2953</v>
      </c>
      <c r="B1394" t="s">
        <v>2954</v>
      </c>
      <c r="C1394" t="s">
        <v>3160</v>
      </c>
      <c r="D1394" t="s">
        <v>258</v>
      </c>
      <c r="E1394">
        <v>1237.8707999999999</v>
      </c>
      <c r="F1394">
        <v>1143</v>
      </c>
      <c r="G1394">
        <v>93.037752968487993</v>
      </c>
      <c r="H1394">
        <v>24.1681100442174</v>
      </c>
      <c r="I1394">
        <v>47.5394384916276</v>
      </c>
      <c r="J1394">
        <v>13.0627904699837</v>
      </c>
      <c r="K1394">
        <v>963.42272447492496</v>
      </c>
      <c r="L1394">
        <v>799.236121446737</v>
      </c>
      <c r="M1394">
        <v>88.342403645279205</v>
      </c>
      <c r="N1394">
        <v>2.6819306930693001</v>
      </c>
      <c r="O1394">
        <v>7.1741032370953501</v>
      </c>
      <c r="P1394">
        <v>133.265306122449</v>
      </c>
      <c r="Q1394">
        <v>0.17030781544325299</v>
      </c>
    </row>
    <row r="1395" spans="1:17" hidden="1" x14ac:dyDescent="0.3">
      <c r="A1395" t="s">
        <v>2955</v>
      </c>
      <c r="B1395" t="s">
        <v>2956</v>
      </c>
      <c r="C1395" t="s">
        <v>3160</v>
      </c>
      <c r="D1395" t="s">
        <v>190</v>
      </c>
      <c r="E1395">
        <v>1237.677770492</v>
      </c>
      <c r="F1395">
        <v>188.77</v>
      </c>
      <c r="G1395">
        <v>-53.691101965439998</v>
      </c>
      <c r="H1395">
        <v>-19.789623481483002</v>
      </c>
      <c r="I1395">
        <v>-40.3373277623635</v>
      </c>
      <c r="J1395">
        <v>-4.1959761791336199</v>
      </c>
      <c r="M1395">
        <v>28.193143760552701</v>
      </c>
      <c r="O1395">
        <v>43.502675213222403</v>
      </c>
      <c r="P1395">
        <v>2.6760946423715</v>
      </c>
    </row>
    <row r="1396" spans="1:17" hidden="1" x14ac:dyDescent="0.3">
      <c r="A1396" t="s">
        <v>2957</v>
      </c>
      <c r="B1396" t="s">
        <v>2958</v>
      </c>
      <c r="C1396" t="s">
        <v>3160</v>
      </c>
      <c r="D1396" t="s">
        <v>117</v>
      </c>
      <c r="E1396">
        <v>1237.3272394000001</v>
      </c>
      <c r="F1396">
        <v>990.4</v>
      </c>
      <c r="G1396">
        <v>613.86122398690998</v>
      </c>
      <c r="H1396">
        <v>-5.2337921784604804</v>
      </c>
      <c r="I1396">
        <v>31.981211853129601</v>
      </c>
      <c r="J1396">
        <v>-1.4453612061474199</v>
      </c>
      <c r="K1396">
        <v>940.75243457931094</v>
      </c>
      <c r="L1396">
        <v>719.51826201009999</v>
      </c>
      <c r="M1396">
        <v>53.702932651819303</v>
      </c>
      <c r="N1396">
        <v>0.61922917942030198</v>
      </c>
      <c r="O1396">
        <v>9.8243134087237607</v>
      </c>
      <c r="P1396">
        <v>725.33333333333303</v>
      </c>
      <c r="Q1396">
        <v>0.17716112291397201</v>
      </c>
    </row>
    <row r="1397" spans="1:17" hidden="1" x14ac:dyDescent="0.3">
      <c r="A1397" t="s">
        <v>2959</v>
      </c>
      <c r="B1397" t="s">
        <v>2960</v>
      </c>
      <c r="C1397" t="s">
        <v>3160</v>
      </c>
      <c r="D1397" t="s">
        <v>154</v>
      </c>
      <c r="E1397">
        <v>1236.9620723749999</v>
      </c>
      <c r="F1397">
        <v>186.27</v>
      </c>
      <c r="G1397">
        <v>25.090980813626398</v>
      </c>
      <c r="H1397">
        <v>-2.9504130075981001</v>
      </c>
      <c r="I1397">
        <v>52.9478241676617</v>
      </c>
      <c r="J1397">
        <v>-4.5330585492355997</v>
      </c>
      <c r="K1397">
        <v>197.088000376862</v>
      </c>
      <c r="L1397">
        <v>174.07618965927199</v>
      </c>
      <c r="M1397">
        <v>36.624372346167597</v>
      </c>
      <c r="N1397">
        <v>0.33573648186135502</v>
      </c>
      <c r="O1397">
        <v>36.7853116443871</v>
      </c>
      <c r="P1397">
        <v>93.326414115204997</v>
      </c>
      <c r="Q1397">
        <v>0.181309674034001</v>
      </c>
    </row>
    <row r="1398" spans="1:17" hidden="1" x14ac:dyDescent="0.3">
      <c r="A1398" t="s">
        <v>2961</v>
      </c>
      <c r="B1398" t="s">
        <v>2962</v>
      </c>
      <c r="C1398" t="s">
        <v>3160</v>
      </c>
      <c r="D1398" t="s">
        <v>83</v>
      </c>
      <c r="E1398">
        <v>1236.26598528</v>
      </c>
      <c r="F1398">
        <v>479.5</v>
      </c>
      <c r="G1398">
        <v>82.994894646477903</v>
      </c>
      <c r="H1398">
        <v>0.57940856077916203</v>
      </c>
      <c r="I1398">
        <v>6.8657481242718399</v>
      </c>
      <c r="J1398">
        <v>-2.1993961456257001</v>
      </c>
      <c r="K1398">
        <v>519.64380031809003</v>
      </c>
      <c r="L1398">
        <v>474.47195813151899</v>
      </c>
      <c r="M1398">
        <v>44.365917306055799</v>
      </c>
      <c r="N1398">
        <v>0.52806215862890304</v>
      </c>
      <c r="O1398">
        <v>48.070907194994703</v>
      </c>
      <c r="P1398">
        <v>140.592072252885</v>
      </c>
      <c r="Q1398">
        <v>0.151243559345699</v>
      </c>
    </row>
    <row r="1399" spans="1:17" hidden="1" x14ac:dyDescent="0.3">
      <c r="A1399" t="s">
        <v>2963</v>
      </c>
      <c r="B1399" t="s">
        <v>2964</v>
      </c>
      <c r="C1399" t="s">
        <v>3160</v>
      </c>
      <c r="D1399" t="s">
        <v>234</v>
      </c>
      <c r="E1399">
        <v>1234.59091392</v>
      </c>
      <c r="F1399">
        <v>262.8</v>
      </c>
      <c r="G1399">
        <v>39.1952635099967</v>
      </c>
      <c r="H1399">
        <v>-8.5098403383468604</v>
      </c>
      <c r="I1399">
        <v>35.020374388779501</v>
      </c>
      <c r="J1399">
        <v>-2.8564800761461102</v>
      </c>
      <c r="K1399">
        <v>257.42168292773198</v>
      </c>
      <c r="L1399">
        <v>214.72866702851101</v>
      </c>
      <c r="M1399">
        <v>36.210893587811398</v>
      </c>
      <c r="N1399">
        <v>0.35479067266539999</v>
      </c>
      <c r="O1399">
        <v>17.770167427701601</v>
      </c>
      <c r="P1399">
        <v>82.5</v>
      </c>
      <c r="Q1399">
        <v>0.127508800696185</v>
      </c>
    </row>
    <row r="1400" spans="1:17" hidden="1" x14ac:dyDescent="0.3">
      <c r="A1400" t="s">
        <v>2965</v>
      </c>
      <c r="B1400" t="s">
        <v>2966</v>
      </c>
      <c r="C1400" t="s">
        <v>3160</v>
      </c>
      <c r="D1400" t="s">
        <v>77</v>
      </c>
      <c r="E1400">
        <v>1229.76257586</v>
      </c>
      <c r="F1400">
        <v>113.91</v>
      </c>
      <c r="G1400">
        <v>8.13837909162336</v>
      </c>
      <c r="H1400">
        <v>-9.4170766318416792</v>
      </c>
      <c r="I1400">
        <v>-17.4321888366281</v>
      </c>
      <c r="J1400">
        <v>4.01190104534047</v>
      </c>
      <c r="K1400">
        <v>121.13722601209599</v>
      </c>
      <c r="L1400">
        <v>115.27593598743501</v>
      </c>
      <c r="M1400">
        <v>25.952991841333599</v>
      </c>
      <c r="N1400">
        <v>0.52988124920569801</v>
      </c>
      <c r="O1400">
        <v>30.682117461153499</v>
      </c>
      <c r="P1400">
        <v>51.6777629826897</v>
      </c>
    </row>
    <row r="1401" spans="1:17" hidden="1" x14ac:dyDescent="0.3">
      <c r="A1401" t="s">
        <v>2967</v>
      </c>
      <c r="B1401" t="s">
        <v>2968</v>
      </c>
      <c r="C1401" t="s">
        <v>3160</v>
      </c>
      <c r="D1401" t="s">
        <v>263</v>
      </c>
      <c r="E1401">
        <v>1225.5167875</v>
      </c>
      <c r="F1401">
        <v>332.1</v>
      </c>
      <c r="G1401">
        <v>221.50020507308</v>
      </c>
      <c r="H1401">
        <v>-5.6338709006917203</v>
      </c>
      <c r="I1401">
        <v>68.846742545042105</v>
      </c>
      <c r="J1401">
        <v>-7.7814560270809601</v>
      </c>
      <c r="K1401">
        <v>320.89531598606499</v>
      </c>
      <c r="L1401">
        <v>247.32237090467299</v>
      </c>
      <c r="M1401">
        <v>45.758598450316804</v>
      </c>
      <c r="N1401">
        <v>0.42575181595325801</v>
      </c>
      <c r="O1401">
        <v>24.5709123757904</v>
      </c>
      <c r="P1401">
        <v>324.69844311881599</v>
      </c>
    </row>
    <row r="1402" spans="1:17" hidden="1" x14ac:dyDescent="0.3">
      <c r="A1402" t="s">
        <v>2969</v>
      </c>
      <c r="B1402" t="s">
        <v>2970</v>
      </c>
      <c r="C1402" t="s">
        <v>3160</v>
      </c>
      <c r="D1402" t="s">
        <v>100</v>
      </c>
      <c r="E1402">
        <v>1224.4792483000001</v>
      </c>
      <c r="F1402">
        <v>46.13</v>
      </c>
      <c r="G1402">
        <v>-14.5177405463144</v>
      </c>
      <c r="H1402">
        <v>-8.9788197803438994</v>
      </c>
      <c r="I1402">
        <v>-37.569154919649399</v>
      </c>
      <c r="J1402">
        <v>-4.38126378877823</v>
      </c>
      <c r="K1402">
        <v>51.454249079282</v>
      </c>
      <c r="L1402">
        <v>55.745747092583798</v>
      </c>
      <c r="M1402">
        <v>35.156133168849401</v>
      </c>
      <c r="N1402">
        <v>0.57901923294944602</v>
      </c>
      <c r="O1402">
        <v>87.513548666811104</v>
      </c>
      <c r="P1402">
        <v>26.003824091778199</v>
      </c>
      <c r="Q1402">
        <v>-3.6990133712538002E-2</v>
      </c>
    </row>
    <row r="1403" spans="1:17" hidden="1" x14ac:dyDescent="0.3">
      <c r="A1403" t="s">
        <v>2971</v>
      </c>
      <c r="B1403" t="s">
        <v>2972</v>
      </c>
      <c r="C1403" t="s">
        <v>3160</v>
      </c>
      <c r="D1403" t="s">
        <v>169</v>
      </c>
      <c r="E1403">
        <v>1224.1487403450001</v>
      </c>
      <c r="F1403">
        <v>562.9</v>
      </c>
      <c r="G1403">
        <v>-30.380095405106001</v>
      </c>
      <c r="H1403">
        <v>-6.0881969463313199</v>
      </c>
      <c r="I1403">
        <v>10.502878498332599</v>
      </c>
      <c r="J1403">
        <v>1.1436015913845601</v>
      </c>
      <c r="K1403">
        <v>557.07422644934104</v>
      </c>
      <c r="L1403">
        <v>515.892599473627</v>
      </c>
      <c r="M1403">
        <v>50.783246876340002</v>
      </c>
      <c r="N1403">
        <v>0.29745031499380098</v>
      </c>
      <c r="O1403">
        <v>24.3204832119381</v>
      </c>
      <c r="P1403">
        <v>44.222393031001701</v>
      </c>
      <c r="Q1403">
        <v>6.7475206780214E-2</v>
      </c>
    </row>
    <row r="1404" spans="1:17" hidden="1" x14ac:dyDescent="0.3">
      <c r="A1404" t="s">
        <v>2973</v>
      </c>
      <c r="B1404" t="s">
        <v>2974</v>
      </c>
      <c r="C1404" t="s">
        <v>3160</v>
      </c>
      <c r="D1404" t="s">
        <v>412</v>
      </c>
      <c r="E1404">
        <v>1223.4295128000001</v>
      </c>
      <c r="F1404">
        <v>118.65</v>
      </c>
      <c r="G1404">
        <v>48.394224464619597</v>
      </c>
      <c r="H1404">
        <v>5.1870241570555304</v>
      </c>
      <c r="I1404">
        <v>87.937144682343899</v>
      </c>
      <c r="J1404">
        <v>6.3062961115476197</v>
      </c>
      <c r="K1404">
        <v>100.877086671847</v>
      </c>
      <c r="L1404">
        <v>79.942442709267993</v>
      </c>
      <c r="M1404">
        <v>65.313426290427898</v>
      </c>
      <c r="N1404">
        <v>0.55733035532793296</v>
      </c>
      <c r="O1404">
        <v>5.1833122629582702</v>
      </c>
      <c r="P1404">
        <v>141.158536585365</v>
      </c>
      <c r="Q1404">
        <v>0.130581549621093</v>
      </c>
    </row>
    <row r="1405" spans="1:17" hidden="1" x14ac:dyDescent="0.3">
      <c r="A1405" t="s">
        <v>2975</v>
      </c>
      <c r="B1405" t="s">
        <v>2976</v>
      </c>
      <c r="C1405" t="s">
        <v>3160</v>
      </c>
      <c r="D1405" t="s">
        <v>2977</v>
      </c>
      <c r="E1405">
        <v>1220.1077213430001</v>
      </c>
      <c r="F1405">
        <v>189.62</v>
      </c>
      <c r="G1405">
        <v>-65.611336337668007</v>
      </c>
      <c r="H1405">
        <v>-6.1209712510519703</v>
      </c>
      <c r="I1405">
        <v>-10.302690711206701</v>
      </c>
      <c r="J1405">
        <v>-3.75180448254235</v>
      </c>
      <c r="K1405">
        <v>193.56607540487701</v>
      </c>
      <c r="L1405">
        <v>200.33989939714399</v>
      </c>
      <c r="M1405">
        <v>34.3375182040715</v>
      </c>
      <c r="N1405">
        <v>0.39983412862354301</v>
      </c>
      <c r="O1405">
        <v>71.289948317688001</v>
      </c>
      <c r="P1405">
        <v>30.592286501377401</v>
      </c>
    </row>
    <row r="1406" spans="1:17" hidden="1" x14ac:dyDescent="0.3">
      <c r="A1406" t="s">
        <v>2978</v>
      </c>
      <c r="B1406" t="s">
        <v>2979</v>
      </c>
      <c r="C1406" t="s">
        <v>3160</v>
      </c>
      <c r="D1406" t="s">
        <v>21</v>
      </c>
      <c r="E1406">
        <v>1219.5081600000001</v>
      </c>
      <c r="F1406">
        <v>1021.05</v>
      </c>
      <c r="G1406">
        <v>-35.773218773991701</v>
      </c>
      <c r="H1406">
        <v>0.87168454242264803</v>
      </c>
      <c r="I1406">
        <v>-19.6155140577971</v>
      </c>
      <c r="J1406">
        <v>1.0872238102835301</v>
      </c>
      <c r="K1406">
        <v>1037.0937261644001</v>
      </c>
      <c r="L1406">
        <v>1072.9845299384299</v>
      </c>
      <c r="M1406">
        <v>56.686694803180103</v>
      </c>
      <c r="N1406">
        <v>0.66762501870034596</v>
      </c>
      <c r="O1406">
        <v>43.7148033886685</v>
      </c>
      <c r="P1406">
        <v>6.8546910156454404</v>
      </c>
      <c r="Q1406">
        <v>0.11720886098076</v>
      </c>
    </row>
    <row r="1407" spans="1:17" hidden="1" x14ac:dyDescent="0.3">
      <c r="A1407" t="s">
        <v>2980</v>
      </c>
      <c r="B1407" t="s">
        <v>2981</v>
      </c>
      <c r="C1407" t="s">
        <v>3160</v>
      </c>
      <c r="D1407" t="s">
        <v>1343</v>
      </c>
      <c r="E1407">
        <v>1213.22109458</v>
      </c>
      <c r="F1407">
        <v>798.85</v>
      </c>
      <c r="G1407">
        <v>95.925189589770895</v>
      </c>
      <c r="H1407">
        <v>-7.3955474386406497</v>
      </c>
      <c r="I1407">
        <v>84.009429763327105</v>
      </c>
      <c r="J1407">
        <v>-0.531475157258124</v>
      </c>
      <c r="K1407">
        <v>797.97039665649004</v>
      </c>
      <c r="L1407">
        <v>625.40870557695996</v>
      </c>
      <c r="M1407">
        <v>45.678163224544001</v>
      </c>
      <c r="N1407">
        <v>0.16045585269856499</v>
      </c>
      <c r="O1407">
        <v>28.5598047192839</v>
      </c>
      <c r="P1407">
        <v>138.427100432771</v>
      </c>
      <c r="Q1407">
        <v>0.166005191431331</v>
      </c>
    </row>
    <row r="1408" spans="1:17" hidden="1" x14ac:dyDescent="0.3">
      <c r="A1408" t="s">
        <v>2982</v>
      </c>
      <c r="B1408" t="s">
        <v>2983</v>
      </c>
      <c r="C1408" t="s">
        <v>3160</v>
      </c>
      <c r="D1408" t="s">
        <v>133</v>
      </c>
      <c r="E1408">
        <v>1212.0818747999999</v>
      </c>
      <c r="F1408">
        <v>985.15</v>
      </c>
      <c r="G1408">
        <v>42.313144576096001</v>
      </c>
      <c r="H1408">
        <v>7.3146764171019099</v>
      </c>
      <c r="I1408">
        <v>-4.3539958843481497</v>
      </c>
      <c r="J1408">
        <v>6.5151839581794997</v>
      </c>
      <c r="K1408">
        <v>958.41133378268398</v>
      </c>
      <c r="L1408">
        <v>884.08973284434705</v>
      </c>
      <c r="M1408">
        <v>55.952949951605099</v>
      </c>
      <c r="N1408">
        <v>0.64693654378640397</v>
      </c>
      <c r="O1408">
        <v>20.763335532660001</v>
      </c>
      <c r="P1408">
        <v>74.362831858407006</v>
      </c>
    </row>
    <row r="1409" spans="1:17" hidden="1" x14ac:dyDescent="0.3">
      <c r="A1409" t="s">
        <v>2984</v>
      </c>
      <c r="B1409" t="s">
        <v>2985</v>
      </c>
      <c r="C1409" t="s">
        <v>3160</v>
      </c>
      <c r="D1409" t="s">
        <v>458</v>
      </c>
      <c r="E1409">
        <v>1211.9813134799999</v>
      </c>
      <c r="F1409">
        <v>514.5</v>
      </c>
      <c r="G1409">
        <v>-58.6640338416967</v>
      </c>
      <c r="H1409">
        <v>-10.803261900288099</v>
      </c>
      <c r="I1409">
        <v>-40.478413136754398</v>
      </c>
      <c r="J1409">
        <v>0.16210163774421599</v>
      </c>
      <c r="K1409">
        <v>560.99939819792496</v>
      </c>
      <c r="L1409">
        <v>644.47803935351396</v>
      </c>
      <c r="M1409">
        <v>31.421599975219099</v>
      </c>
      <c r="N1409">
        <v>0.842489024275066</v>
      </c>
      <c r="O1409">
        <v>62.244897959183596</v>
      </c>
      <c r="P1409">
        <v>5.5817771393392004</v>
      </c>
      <c r="Q1409">
        <v>-2.5581698309369998E-2</v>
      </c>
    </row>
    <row r="1410" spans="1:17" hidden="1" x14ac:dyDescent="0.3">
      <c r="A1410" t="s">
        <v>2986</v>
      </c>
      <c r="B1410" t="s">
        <v>2987</v>
      </c>
      <c r="C1410" t="s">
        <v>3160</v>
      </c>
      <c r="D1410" t="s">
        <v>21</v>
      </c>
      <c r="E1410">
        <v>1208.02693542</v>
      </c>
      <c r="F1410">
        <v>294.55</v>
      </c>
      <c r="G1410">
        <v>-28.9439430475169</v>
      </c>
      <c r="H1410">
        <v>-2.5095215347298701</v>
      </c>
      <c r="I1410">
        <v>-15.590168844440299</v>
      </c>
      <c r="J1410">
        <v>5.9515239908180604</v>
      </c>
      <c r="M1410">
        <v>60.345553683577698</v>
      </c>
      <c r="O1410">
        <v>18.417925649295501</v>
      </c>
      <c r="P1410">
        <v>19.226877150374399</v>
      </c>
    </row>
    <row r="1411" spans="1:17" hidden="1" x14ac:dyDescent="0.3">
      <c r="A1411" t="s">
        <v>2988</v>
      </c>
      <c r="B1411" t="s">
        <v>2989</v>
      </c>
      <c r="C1411" t="s">
        <v>3160</v>
      </c>
      <c r="D1411" t="s">
        <v>1040</v>
      </c>
      <c r="E1411">
        <v>1205.44898175</v>
      </c>
      <c r="F1411">
        <v>848.4</v>
      </c>
      <c r="G1411">
        <v>33.636870622892197</v>
      </c>
      <c r="H1411">
        <v>-6.4182674988902004</v>
      </c>
      <c r="I1411">
        <v>0.595233906684008</v>
      </c>
      <c r="J1411">
        <v>0.87061579603897898</v>
      </c>
      <c r="K1411">
        <v>824.07021255449195</v>
      </c>
      <c r="L1411">
        <v>757.68557115356498</v>
      </c>
      <c r="M1411">
        <v>46.911217828208002</v>
      </c>
      <c r="N1411">
        <v>0.43933593848561397</v>
      </c>
      <c r="O1411">
        <v>17.244224422442201</v>
      </c>
      <c r="P1411">
        <v>67.734282325029596</v>
      </c>
      <c r="Q1411">
        <v>0.102286533019101</v>
      </c>
    </row>
    <row r="1412" spans="1:17" hidden="1" x14ac:dyDescent="0.3">
      <c r="A1412" t="s">
        <v>2990</v>
      </c>
      <c r="B1412" t="s">
        <v>2991</v>
      </c>
      <c r="C1412" t="s">
        <v>3160</v>
      </c>
      <c r="D1412" t="s">
        <v>609</v>
      </c>
      <c r="E1412">
        <v>1198.120261888</v>
      </c>
      <c r="F1412">
        <v>240.89</v>
      </c>
      <c r="G1412">
        <v>232.92115851137601</v>
      </c>
      <c r="H1412">
        <v>26.647126039571901</v>
      </c>
      <c r="I1412">
        <v>142.99935443092201</v>
      </c>
      <c r="J1412">
        <v>6.7190138820065402</v>
      </c>
      <c r="K1412">
        <v>186.87932066759299</v>
      </c>
      <c r="L1412">
        <v>128.96079890995301</v>
      </c>
      <c r="M1412">
        <v>84.360034776765303</v>
      </c>
      <c r="N1412">
        <v>0.30053017908527802</v>
      </c>
      <c r="O1412">
        <v>0</v>
      </c>
      <c r="P1412">
        <v>273.762606671838</v>
      </c>
      <c r="Q1412">
        <v>8.2979866639437003E-2</v>
      </c>
    </row>
    <row r="1413" spans="1:17" hidden="1" x14ac:dyDescent="0.3">
      <c r="A1413" t="s">
        <v>2992</v>
      </c>
      <c r="B1413" t="s">
        <v>2993</v>
      </c>
      <c r="C1413" t="s">
        <v>3160</v>
      </c>
      <c r="D1413" t="s">
        <v>1350</v>
      </c>
      <c r="E1413">
        <v>1197.2570036</v>
      </c>
      <c r="F1413">
        <v>134.68</v>
      </c>
      <c r="G1413">
        <v>-56.3480435766174</v>
      </c>
      <c r="H1413">
        <v>-2.3007387821562699</v>
      </c>
      <c r="I1413">
        <v>-24.6215659614674</v>
      </c>
      <c r="J1413">
        <v>0.57279893023258999</v>
      </c>
      <c r="K1413">
        <v>143.56335462027201</v>
      </c>
      <c r="L1413">
        <v>155.21077027304801</v>
      </c>
      <c r="M1413">
        <v>43.392894778095403</v>
      </c>
      <c r="N1413">
        <v>0.70274194344036101</v>
      </c>
      <c r="O1413">
        <v>46.866646866646803</v>
      </c>
      <c r="P1413">
        <v>6.5506329113923902</v>
      </c>
      <c r="Q1413">
        <v>6.2804219979462006E-2</v>
      </c>
    </row>
    <row r="1414" spans="1:17" hidden="1" x14ac:dyDescent="0.3">
      <c r="A1414" t="s">
        <v>2994</v>
      </c>
      <c r="B1414" t="s">
        <v>2995</v>
      </c>
      <c r="C1414" t="s">
        <v>3160</v>
      </c>
      <c r="D1414" t="s">
        <v>1506</v>
      </c>
      <c r="E1414">
        <v>1191.604719935</v>
      </c>
      <c r="F1414">
        <v>204.62</v>
      </c>
      <c r="G1414">
        <v>-54.146208714232102</v>
      </c>
      <c r="H1414">
        <v>-7.7087824505239704</v>
      </c>
      <c r="I1414">
        <v>-26.583796400567898</v>
      </c>
      <c r="J1414">
        <v>-3.7330090518247099</v>
      </c>
      <c r="K1414">
        <v>218.66925724726599</v>
      </c>
      <c r="L1414">
        <v>233.97557215536301</v>
      </c>
      <c r="M1414">
        <v>32.2471810746028</v>
      </c>
      <c r="N1414">
        <v>0.29917750234333301</v>
      </c>
      <c r="O1414">
        <v>45.3914573355488</v>
      </c>
      <c r="P1414">
        <v>2.6435916729370401</v>
      </c>
      <c r="Q1414">
        <v>-1.2358406072727E-2</v>
      </c>
    </row>
    <row r="1415" spans="1:17" hidden="1" x14ac:dyDescent="0.3">
      <c r="A1415" t="s">
        <v>2996</v>
      </c>
      <c r="B1415" t="s">
        <v>2997</v>
      </c>
      <c r="C1415" t="s">
        <v>3160</v>
      </c>
      <c r="D1415" t="s">
        <v>286</v>
      </c>
      <c r="E1415">
        <v>1188.9604999999999</v>
      </c>
      <c r="F1415">
        <v>9055.4500000000007</v>
      </c>
      <c r="G1415">
        <v>17.368727043452601</v>
      </c>
      <c r="H1415">
        <v>14.278423095641401</v>
      </c>
      <c r="I1415">
        <v>-10.6693318050357</v>
      </c>
      <c r="J1415">
        <v>9.9725689712336596</v>
      </c>
      <c r="K1415">
        <v>8324.4819177382906</v>
      </c>
      <c r="L1415">
        <v>8107.8057145539096</v>
      </c>
      <c r="M1415">
        <v>76.325703158525101</v>
      </c>
      <c r="N1415">
        <v>2.5276176192532498</v>
      </c>
      <c r="O1415">
        <v>10.993931831107201</v>
      </c>
      <c r="P1415">
        <v>50.491503593834402</v>
      </c>
      <c r="Q1415">
        <v>0.19445419854509899</v>
      </c>
    </row>
    <row r="1416" spans="1:17" hidden="1" x14ac:dyDescent="0.3">
      <c r="A1416" t="s">
        <v>2998</v>
      </c>
      <c r="B1416" t="s">
        <v>2999</v>
      </c>
      <c r="C1416" t="s">
        <v>3160</v>
      </c>
      <c r="D1416" t="s">
        <v>51</v>
      </c>
      <c r="E1416">
        <v>1188.9515215399999</v>
      </c>
      <c r="F1416">
        <v>382.2</v>
      </c>
      <c r="G1416">
        <v>-43.170676873679497</v>
      </c>
      <c r="H1416">
        <v>-3.7893476866421101</v>
      </c>
      <c r="I1416">
        <v>6.2382996484525197</v>
      </c>
      <c r="J1416">
        <v>0.21614632752028301</v>
      </c>
      <c r="K1416">
        <v>378.94192193511702</v>
      </c>
      <c r="L1416">
        <v>360.12161103922801</v>
      </c>
      <c r="M1416">
        <v>47.124699467552198</v>
      </c>
      <c r="N1416">
        <v>0.25536744481860901</v>
      </c>
      <c r="O1416">
        <v>23.574045002616401</v>
      </c>
      <c r="P1416">
        <v>45.157614887960399</v>
      </c>
      <c r="Q1416">
        <v>-1.5299225006274999E-2</v>
      </c>
    </row>
    <row r="1417" spans="1:17" hidden="1" x14ac:dyDescent="0.3">
      <c r="A1417" t="s">
        <v>3000</v>
      </c>
      <c r="B1417" t="s">
        <v>3001</v>
      </c>
      <c r="C1417" t="s">
        <v>3160</v>
      </c>
      <c r="D1417" t="s">
        <v>395</v>
      </c>
      <c r="E1417">
        <v>1186.660821487</v>
      </c>
      <c r="F1417">
        <v>170.14</v>
      </c>
      <c r="G1417">
        <v>-21.935647135991498</v>
      </c>
      <c r="H1417">
        <v>-6.81194656818393</v>
      </c>
      <c r="I1417">
        <v>7.5441649162217299</v>
      </c>
      <c r="J1417">
        <v>1.0061371290357</v>
      </c>
      <c r="K1417">
        <v>171.99321590340401</v>
      </c>
      <c r="L1417">
        <v>162.843592529375</v>
      </c>
      <c r="M1417">
        <v>49.997125867312903</v>
      </c>
      <c r="N1417">
        <v>0.34492081393705898</v>
      </c>
      <c r="O1417">
        <v>14.9053720465499</v>
      </c>
      <c r="P1417">
        <v>29.3348536678069</v>
      </c>
      <c r="Q1417">
        <v>2.6823399910191999E-2</v>
      </c>
    </row>
    <row r="1418" spans="1:17" hidden="1" x14ac:dyDescent="0.3">
      <c r="A1418" t="s">
        <v>3002</v>
      </c>
      <c r="B1418" t="s">
        <v>3003</v>
      </c>
      <c r="C1418" t="s">
        <v>3160</v>
      </c>
      <c r="D1418" t="s">
        <v>609</v>
      </c>
      <c r="E1418">
        <v>1183.887026634</v>
      </c>
      <c r="F1418">
        <v>45.12</v>
      </c>
      <c r="G1418">
        <v>-40.486958895361497</v>
      </c>
      <c r="H1418">
        <v>-12.293027688667699</v>
      </c>
      <c r="I1418">
        <v>-10.912821409739999</v>
      </c>
      <c r="J1418">
        <v>-5.0017387220346503</v>
      </c>
      <c r="K1418">
        <v>47.602583902878401</v>
      </c>
      <c r="L1418">
        <v>47.535776591336102</v>
      </c>
      <c r="M1418">
        <v>39.232478958486197</v>
      </c>
      <c r="N1418">
        <v>0.444323928765398</v>
      </c>
      <c r="O1418">
        <v>48.7145390070921</v>
      </c>
      <c r="P1418">
        <v>23.956043956043899</v>
      </c>
      <c r="Q1418">
        <v>-1.204043512553E-2</v>
      </c>
    </row>
    <row r="1419" spans="1:17" hidden="1" x14ac:dyDescent="0.3">
      <c r="A1419" t="s">
        <v>3004</v>
      </c>
      <c r="B1419" t="s">
        <v>3005</v>
      </c>
      <c r="C1419" t="s">
        <v>3160</v>
      </c>
      <c r="D1419" t="s">
        <v>275</v>
      </c>
      <c r="E1419">
        <v>1174.2448896000001</v>
      </c>
      <c r="F1419">
        <v>268.2</v>
      </c>
      <c r="G1419">
        <v>57.665678550312101</v>
      </c>
      <c r="H1419">
        <v>12.5421320203601</v>
      </c>
      <c r="I1419">
        <v>6.8448727176118798</v>
      </c>
      <c r="J1419">
        <v>3.66723769829566</v>
      </c>
      <c r="K1419">
        <v>264.85181393139999</v>
      </c>
      <c r="L1419">
        <v>245.99320460535699</v>
      </c>
      <c r="M1419">
        <v>65.571426809447701</v>
      </c>
      <c r="N1419">
        <v>0.74036825522720295</v>
      </c>
      <c r="O1419">
        <v>26.025354213273602</v>
      </c>
      <c r="P1419">
        <v>107.424593967517</v>
      </c>
      <c r="Q1419">
        <v>0.107263098913139</v>
      </c>
    </row>
    <row r="1420" spans="1:17" hidden="1" x14ac:dyDescent="0.3">
      <c r="A1420" t="s">
        <v>3006</v>
      </c>
      <c r="B1420" t="s">
        <v>3007</v>
      </c>
      <c r="C1420" t="s">
        <v>3160</v>
      </c>
      <c r="D1420" t="s">
        <v>609</v>
      </c>
      <c r="E1420">
        <v>1172.8519776000001</v>
      </c>
      <c r="F1420">
        <v>163.30000000000001</v>
      </c>
      <c r="G1420">
        <v>-28.475703151085501</v>
      </c>
      <c r="H1420">
        <v>-7.3962377183929204</v>
      </c>
      <c r="I1420">
        <v>20.803354551080101</v>
      </c>
      <c r="J1420">
        <v>-4.7575231535495996</v>
      </c>
      <c r="K1420">
        <v>173.56738354730899</v>
      </c>
      <c r="L1420">
        <v>158.21753551117899</v>
      </c>
      <c r="M1420">
        <v>36.392349291335201</v>
      </c>
      <c r="N1420">
        <v>0.44691526500767897</v>
      </c>
      <c r="O1420">
        <v>35.303123086344101</v>
      </c>
      <c r="P1420">
        <v>68.004115226337404</v>
      </c>
      <c r="Q1420">
        <v>0.13193134530506601</v>
      </c>
    </row>
    <row r="1421" spans="1:17" hidden="1" x14ac:dyDescent="0.3">
      <c r="A1421" t="s">
        <v>3008</v>
      </c>
      <c r="B1421" t="s">
        <v>3009</v>
      </c>
      <c r="C1421" t="s">
        <v>3160</v>
      </c>
      <c r="D1421" t="s">
        <v>594</v>
      </c>
      <c r="E1421">
        <v>1170.937579104</v>
      </c>
      <c r="F1421">
        <v>222.05</v>
      </c>
      <c r="G1421">
        <v>-21.210732970556801</v>
      </c>
      <c r="H1421">
        <v>-12.438568653155</v>
      </c>
      <c r="I1421">
        <v>-6.5975276389937099</v>
      </c>
      <c r="J1421">
        <v>-1.7095902635323399</v>
      </c>
      <c r="K1421">
        <v>233.99590814931099</v>
      </c>
      <c r="L1421">
        <v>228.67554138199799</v>
      </c>
      <c r="M1421">
        <v>31.0598078512778</v>
      </c>
      <c r="N1421">
        <v>0.36002650229066802</v>
      </c>
      <c r="O1421">
        <v>31.6820535915334</v>
      </c>
      <c r="P1421">
        <v>22.6795580110497</v>
      </c>
      <c r="Q1421">
        <v>3.0033275356835001E-2</v>
      </c>
    </row>
    <row r="1422" spans="1:17" hidden="1" x14ac:dyDescent="0.3">
      <c r="A1422" t="s">
        <v>3010</v>
      </c>
      <c r="B1422" t="s">
        <v>3011</v>
      </c>
      <c r="C1422" t="s">
        <v>3160</v>
      </c>
      <c r="D1422" t="s">
        <v>258</v>
      </c>
      <c r="E1422">
        <v>1165.3232499999999</v>
      </c>
      <c r="F1422">
        <v>938.1</v>
      </c>
      <c r="G1422">
        <v>-2.44921243351504</v>
      </c>
      <c r="H1422">
        <v>31.971038976718201</v>
      </c>
      <c r="I1422">
        <v>10.9045617695615</v>
      </c>
      <c r="J1422">
        <v>10.988306246682701</v>
      </c>
      <c r="M1422">
        <v>75.361325321065394</v>
      </c>
      <c r="O1422">
        <v>3.9334825711544599</v>
      </c>
      <c r="P1422">
        <v>37.551319648093802</v>
      </c>
    </row>
    <row r="1423" spans="1:17" hidden="1" x14ac:dyDescent="0.3">
      <c r="A1423" t="s">
        <v>3012</v>
      </c>
      <c r="B1423" t="s">
        <v>3013</v>
      </c>
      <c r="C1423" t="s">
        <v>3160</v>
      </c>
      <c r="D1423" t="s">
        <v>1608</v>
      </c>
      <c r="E1423">
        <v>1164.397375</v>
      </c>
      <c r="F1423">
        <v>109.95</v>
      </c>
      <c r="G1423">
        <v>826.83791221011802</v>
      </c>
      <c r="H1423">
        <v>28.5430543973185</v>
      </c>
      <c r="I1423">
        <v>344.46360456030499</v>
      </c>
      <c r="J1423">
        <v>-7.2160409641035699</v>
      </c>
      <c r="K1423">
        <v>89.512514322523103</v>
      </c>
      <c r="L1423">
        <v>52.050142151242397</v>
      </c>
      <c r="M1423">
        <v>53.889329162516397</v>
      </c>
      <c r="N1423">
        <v>0.39936970265882898</v>
      </c>
      <c r="O1423">
        <v>10.4592996816734</v>
      </c>
      <c r="P1423">
        <v>1057.3684210526301</v>
      </c>
    </row>
    <row r="1424" spans="1:17" hidden="1" x14ac:dyDescent="0.3">
      <c r="A1424" t="s">
        <v>3014</v>
      </c>
      <c r="B1424" t="s">
        <v>3015</v>
      </c>
      <c r="C1424" t="s">
        <v>3160</v>
      </c>
      <c r="D1424" t="s">
        <v>1010</v>
      </c>
      <c r="E1424">
        <v>1164.18001245</v>
      </c>
      <c r="F1424">
        <v>818.8</v>
      </c>
      <c r="G1424">
        <v>-13.8677908120045</v>
      </c>
      <c r="H1424">
        <v>-2.6378106289615899</v>
      </c>
      <c r="I1424">
        <v>28.7401948812625</v>
      </c>
      <c r="J1424">
        <v>-6.73272605668802</v>
      </c>
      <c r="K1424">
        <v>851.32724354932895</v>
      </c>
      <c r="L1424">
        <v>738.98062642041202</v>
      </c>
      <c r="M1424">
        <v>31.720011993252001</v>
      </c>
      <c r="N1424">
        <v>0.34980259460456098</v>
      </c>
      <c r="O1424">
        <v>23.3512457254518</v>
      </c>
      <c r="P1424">
        <v>56.858237547892699</v>
      </c>
      <c r="Q1424">
        <v>0.11080530709974799</v>
      </c>
    </row>
    <row r="1425" spans="1:17" hidden="1" x14ac:dyDescent="0.3">
      <c r="A1425" t="s">
        <v>3016</v>
      </c>
      <c r="B1425" t="s">
        <v>3017</v>
      </c>
      <c r="C1425" t="s">
        <v>3160</v>
      </c>
      <c r="D1425" t="s">
        <v>3018</v>
      </c>
      <c r="E1425">
        <v>1146.9271194999999</v>
      </c>
      <c r="F1425">
        <v>583.25</v>
      </c>
      <c r="G1425">
        <v>27.037886732389701</v>
      </c>
      <c r="H1425">
        <v>-11.9653262397264</v>
      </c>
      <c r="I1425">
        <v>21.627773326978399</v>
      </c>
      <c r="J1425">
        <v>-3.32490862259827</v>
      </c>
      <c r="K1425">
        <v>661.47131258348497</v>
      </c>
      <c r="L1425">
        <v>591.46867830247402</v>
      </c>
      <c r="M1425">
        <v>28.207356036091799</v>
      </c>
      <c r="N1425">
        <v>0.78701512244948701</v>
      </c>
      <c r="O1425">
        <v>62.708958422631802</v>
      </c>
      <c r="P1425">
        <v>64.295774647887299</v>
      </c>
    </row>
    <row r="1426" spans="1:17" hidden="1" x14ac:dyDescent="0.3">
      <c r="A1426" t="s">
        <v>3019</v>
      </c>
      <c r="B1426" t="s">
        <v>3020</v>
      </c>
      <c r="C1426" t="s">
        <v>3160</v>
      </c>
      <c r="D1426" t="s">
        <v>268</v>
      </c>
      <c r="E1426">
        <v>1144.1185762949999</v>
      </c>
      <c r="F1426">
        <v>417</v>
      </c>
      <c r="G1426">
        <v>-37.397531631224901</v>
      </c>
      <c r="H1426">
        <v>-5.05120195974491</v>
      </c>
      <c r="I1426">
        <v>-14.7263301724097</v>
      </c>
      <c r="J1426">
        <v>4.54740814271491</v>
      </c>
      <c r="K1426">
        <v>408.17862480044403</v>
      </c>
      <c r="L1426">
        <v>426.23750627919298</v>
      </c>
      <c r="M1426">
        <v>63.201008011203598</v>
      </c>
      <c r="N1426">
        <v>0.68210502755522495</v>
      </c>
      <c r="O1426">
        <v>23.968824940047899</v>
      </c>
      <c r="P1426">
        <v>13.2844335778321</v>
      </c>
      <c r="Q1426">
        <v>-0.13487826692056501</v>
      </c>
    </row>
    <row r="1427" spans="1:17" hidden="1" x14ac:dyDescent="0.3">
      <c r="A1427" t="s">
        <v>3021</v>
      </c>
      <c r="B1427" t="s">
        <v>3022</v>
      </c>
      <c r="C1427" t="s">
        <v>3160</v>
      </c>
      <c r="D1427" t="s">
        <v>487</v>
      </c>
      <c r="E1427">
        <v>1137.5784981439999</v>
      </c>
      <c r="F1427">
        <v>93.07</v>
      </c>
      <c r="G1427">
        <v>12.978303728771699</v>
      </c>
      <c r="H1427">
        <v>-15.205445796604</v>
      </c>
      <c r="I1427">
        <v>10.358944675498099</v>
      </c>
      <c r="J1427">
        <v>-1.3690950691067101</v>
      </c>
      <c r="K1427">
        <v>96.769085059057701</v>
      </c>
      <c r="L1427">
        <v>87.557254587523104</v>
      </c>
      <c r="M1427">
        <v>39.857816620339896</v>
      </c>
      <c r="N1427">
        <v>0.38119911783296401</v>
      </c>
      <c r="O1427">
        <v>36.187815622649602</v>
      </c>
      <c r="P1427">
        <v>60.7426597582037</v>
      </c>
      <c r="Q1427">
        <v>-5.6832524198143997E-2</v>
      </c>
    </row>
    <row r="1428" spans="1:17" hidden="1" x14ac:dyDescent="0.3">
      <c r="A1428" t="s">
        <v>3023</v>
      </c>
      <c r="B1428" t="s">
        <v>3024</v>
      </c>
      <c r="C1428" t="s">
        <v>3160</v>
      </c>
      <c r="D1428" t="s">
        <v>432</v>
      </c>
      <c r="E1428">
        <v>1136.0257832699999</v>
      </c>
      <c r="F1428">
        <v>392.75</v>
      </c>
      <c r="G1428">
        <v>37.948128772263402</v>
      </c>
      <c r="H1428">
        <v>27.0355840728004</v>
      </c>
      <c r="I1428">
        <v>42.673586353767803</v>
      </c>
      <c r="J1428">
        <v>22.300765896538401</v>
      </c>
      <c r="K1428">
        <v>332.62429119357199</v>
      </c>
      <c r="L1428">
        <v>290.79080374768398</v>
      </c>
      <c r="M1428">
        <v>87.129201063810299</v>
      </c>
      <c r="N1428">
        <v>1.68559464703344</v>
      </c>
      <c r="O1428">
        <v>4.1374920432845297</v>
      </c>
      <c r="P1428">
        <v>107.639439598202</v>
      </c>
      <c r="Q1428">
        <v>0.113735087192958</v>
      </c>
    </row>
    <row r="1429" spans="1:17" hidden="1" x14ac:dyDescent="0.3">
      <c r="A1429" t="s">
        <v>3025</v>
      </c>
      <c r="B1429" t="s">
        <v>3026</v>
      </c>
      <c r="C1429" t="s">
        <v>3160</v>
      </c>
      <c r="D1429" t="s">
        <v>3027</v>
      </c>
      <c r="E1429">
        <v>1135.3155876000001</v>
      </c>
      <c r="F1429">
        <v>1353.35</v>
      </c>
      <c r="G1429">
        <v>70.417004402446196</v>
      </c>
      <c r="H1429">
        <v>-6.5804073696943703</v>
      </c>
      <c r="I1429">
        <v>63.798676413526302</v>
      </c>
      <c r="J1429">
        <v>-9.3850795410059806</v>
      </c>
      <c r="K1429">
        <v>1327.64264209982</v>
      </c>
      <c r="L1429">
        <v>1068.6573358225401</v>
      </c>
      <c r="M1429">
        <v>43.681146241942699</v>
      </c>
      <c r="N1429">
        <v>0.633662520660775</v>
      </c>
      <c r="O1429">
        <v>14.530609228950301</v>
      </c>
      <c r="P1429">
        <v>105.05303030303</v>
      </c>
      <c r="Q1429">
        <v>0.102707157045811</v>
      </c>
    </row>
    <row r="1430" spans="1:17" hidden="1" x14ac:dyDescent="0.3">
      <c r="A1430" t="s">
        <v>3028</v>
      </c>
      <c r="B1430" t="s">
        <v>3029</v>
      </c>
      <c r="C1430" t="s">
        <v>3160</v>
      </c>
      <c r="D1430" t="s">
        <v>190</v>
      </c>
      <c r="E1430">
        <v>1127.4330375</v>
      </c>
      <c r="F1430">
        <v>125.2</v>
      </c>
      <c r="G1430">
        <v>-23.976825261000101</v>
      </c>
      <c r="H1430">
        <v>-7.5757073305446996</v>
      </c>
      <c r="I1430">
        <v>-13.1935519562431</v>
      </c>
      <c r="J1430">
        <v>-2.0408382568633399</v>
      </c>
      <c r="K1430">
        <v>133.14705020623501</v>
      </c>
      <c r="L1430">
        <v>131.05332729411001</v>
      </c>
      <c r="M1430">
        <v>27.973285454898001</v>
      </c>
      <c r="N1430">
        <v>0.49484524064869301</v>
      </c>
      <c r="O1430">
        <v>24.6006389776357</v>
      </c>
      <c r="P1430">
        <v>14.8623853211009</v>
      </c>
      <c r="Q1430">
        <v>7.5065865182617E-2</v>
      </c>
    </row>
    <row r="1431" spans="1:17" hidden="1" x14ac:dyDescent="0.3">
      <c r="A1431" t="s">
        <v>3030</v>
      </c>
      <c r="B1431" t="s">
        <v>3031</v>
      </c>
      <c r="C1431" t="s">
        <v>3160</v>
      </c>
      <c r="D1431" t="s">
        <v>395</v>
      </c>
      <c r="E1431">
        <v>1126.1259027200001</v>
      </c>
      <c r="F1431">
        <v>330.75</v>
      </c>
      <c r="G1431">
        <v>8.8727250251813796</v>
      </c>
      <c r="H1431">
        <v>1.79346646130029</v>
      </c>
      <c r="I1431">
        <v>28.715242194582402</v>
      </c>
      <c r="J1431">
        <v>3.80733786991836</v>
      </c>
      <c r="K1431">
        <v>333.37358581496102</v>
      </c>
      <c r="L1431">
        <v>288.081909745286</v>
      </c>
      <c r="M1431">
        <v>46.664231004977601</v>
      </c>
      <c r="N1431">
        <v>0.54093314121050395</v>
      </c>
      <c r="O1431">
        <v>17.808012093726301</v>
      </c>
      <c r="P1431">
        <v>67.936024371667898</v>
      </c>
    </row>
    <row r="1432" spans="1:17" hidden="1" x14ac:dyDescent="0.3">
      <c r="A1432" t="s">
        <v>3032</v>
      </c>
      <c r="B1432" t="s">
        <v>3033</v>
      </c>
      <c r="C1432" t="s">
        <v>3160</v>
      </c>
      <c r="D1432" t="s">
        <v>268</v>
      </c>
      <c r="E1432">
        <v>1124.7641693999999</v>
      </c>
      <c r="F1432">
        <v>109.74</v>
      </c>
      <c r="G1432">
        <v>-40.412256575834398</v>
      </c>
      <c r="H1432">
        <v>10.3411974017866</v>
      </c>
      <c r="I1432">
        <v>-1.8201228838235599</v>
      </c>
      <c r="J1432">
        <v>3.8174154986512701</v>
      </c>
      <c r="K1432">
        <v>97.333490376673694</v>
      </c>
      <c r="L1432">
        <v>96.934838921441894</v>
      </c>
      <c r="M1432">
        <v>67.447525692093095</v>
      </c>
      <c r="N1432">
        <v>1.7381515701157</v>
      </c>
      <c r="O1432">
        <v>20.284308365226899</v>
      </c>
      <c r="P1432">
        <v>47.917509098261199</v>
      </c>
      <c r="Q1432">
        <v>6.9105909881085004E-2</v>
      </c>
    </row>
    <row r="1433" spans="1:17" hidden="1" x14ac:dyDescent="0.3">
      <c r="A1433" t="s">
        <v>3034</v>
      </c>
      <c r="B1433" t="s">
        <v>3035</v>
      </c>
      <c r="C1433" t="s">
        <v>3160</v>
      </c>
      <c r="D1433" t="s">
        <v>2267</v>
      </c>
      <c r="E1433">
        <v>1124.197993125</v>
      </c>
      <c r="F1433">
        <v>459.6</v>
      </c>
      <c r="G1433">
        <v>114.280228674691</v>
      </c>
      <c r="H1433">
        <v>-14.897070717316399</v>
      </c>
      <c r="I1433">
        <v>-60.181859146594597</v>
      </c>
      <c r="J1433">
        <v>2.1123013601758198</v>
      </c>
      <c r="K1433">
        <v>597.10865595429095</v>
      </c>
      <c r="L1433">
        <v>626.62801004269397</v>
      </c>
      <c r="M1433">
        <v>31.175716910316901</v>
      </c>
      <c r="N1433">
        <v>0.56306879780641095</v>
      </c>
      <c r="O1433">
        <v>113.22889469103499</v>
      </c>
      <c r="P1433">
        <v>151.21617928395699</v>
      </c>
      <c r="Q1433">
        <v>0.250768282705295</v>
      </c>
    </row>
    <row r="1434" spans="1:17" hidden="1" x14ac:dyDescent="0.3">
      <c r="A1434" t="s">
        <v>3036</v>
      </c>
      <c r="B1434" t="s">
        <v>3037</v>
      </c>
      <c r="C1434" t="s">
        <v>3160</v>
      </c>
      <c r="D1434" t="s">
        <v>633</v>
      </c>
      <c r="E1434">
        <v>1122.896057339</v>
      </c>
      <c r="F1434">
        <v>175.41</v>
      </c>
      <c r="G1434">
        <v>-42.918792684821902</v>
      </c>
      <c r="H1434">
        <v>-8.5045472086708305</v>
      </c>
      <c r="I1434">
        <v>-32.216005500641998</v>
      </c>
      <c r="J1434">
        <v>-3.7660266787379801</v>
      </c>
      <c r="K1434">
        <v>192.57758690625201</v>
      </c>
      <c r="L1434">
        <v>215.52526380029099</v>
      </c>
      <c r="M1434">
        <v>29.197745981074601</v>
      </c>
      <c r="N1434">
        <v>0.58419719015451099</v>
      </c>
      <c r="O1434">
        <v>75.503107006441994</v>
      </c>
      <c r="P1434">
        <v>3.4257075471698202</v>
      </c>
      <c r="Q1434">
        <v>7.5554089119462001E-2</v>
      </c>
    </row>
    <row r="1435" spans="1:17" hidden="1" x14ac:dyDescent="0.3">
      <c r="A1435" t="s">
        <v>3038</v>
      </c>
      <c r="B1435" t="s">
        <v>3039</v>
      </c>
      <c r="C1435" t="s">
        <v>3160</v>
      </c>
      <c r="D1435" t="s">
        <v>258</v>
      </c>
      <c r="E1435">
        <v>1119.0825703590001</v>
      </c>
      <c r="F1435">
        <v>340.25</v>
      </c>
      <c r="G1435">
        <v>41.122547553962796</v>
      </c>
      <c r="H1435">
        <v>56.589978669268397</v>
      </c>
      <c r="I1435">
        <v>54.476321757039301</v>
      </c>
      <c r="J1435">
        <v>15.7735302978283</v>
      </c>
      <c r="O1435">
        <v>3.2916972814107202</v>
      </c>
      <c r="P1435">
        <v>76.249676249676199</v>
      </c>
    </row>
    <row r="1436" spans="1:17" hidden="1" x14ac:dyDescent="0.3">
      <c r="A1436" t="s">
        <v>3040</v>
      </c>
      <c r="B1436" t="s">
        <v>3041</v>
      </c>
      <c r="C1436" t="s">
        <v>3160</v>
      </c>
      <c r="D1436" t="s">
        <v>258</v>
      </c>
      <c r="E1436">
        <v>1117.7718529599999</v>
      </c>
      <c r="F1436">
        <v>946.45</v>
      </c>
      <c r="G1436">
        <v>1.9580636558098301</v>
      </c>
      <c r="H1436">
        <v>-3.1498138456258098</v>
      </c>
      <c r="I1436">
        <v>-17.0783838908958</v>
      </c>
      <c r="J1436">
        <v>-5.6075883611603796</v>
      </c>
      <c r="K1436">
        <v>994.73636288713601</v>
      </c>
      <c r="L1436">
        <v>933.66296834348498</v>
      </c>
      <c r="M1436">
        <v>27.617598294932701</v>
      </c>
      <c r="N1436">
        <v>0.61475939985445904</v>
      </c>
      <c r="O1436">
        <v>18.331660415235799</v>
      </c>
      <c r="P1436">
        <v>38.775659824046897</v>
      </c>
      <c r="Q1436">
        <v>6.4737870510943998E-2</v>
      </c>
    </row>
    <row r="1437" spans="1:17" hidden="1" x14ac:dyDescent="0.3">
      <c r="A1437" t="s">
        <v>3042</v>
      </c>
      <c r="B1437" t="s">
        <v>3043</v>
      </c>
      <c r="C1437" t="s">
        <v>3160</v>
      </c>
      <c r="D1437" t="s">
        <v>268</v>
      </c>
      <c r="E1437">
        <v>1115.1633519899999</v>
      </c>
      <c r="F1437">
        <v>89.28</v>
      </c>
      <c r="G1437">
        <v>-33.877820894069501</v>
      </c>
      <c r="H1437">
        <v>-0.14869157521570001</v>
      </c>
      <c r="I1437">
        <v>-15.929690117180799</v>
      </c>
      <c r="J1437">
        <v>-1.1180439092647501</v>
      </c>
      <c r="K1437">
        <v>90.483837939905001</v>
      </c>
      <c r="L1437">
        <v>88.136155642079601</v>
      </c>
      <c r="M1437">
        <v>55.304527880840901</v>
      </c>
      <c r="N1437">
        <v>0.61436284834744104</v>
      </c>
      <c r="O1437">
        <v>31.048387096774199</v>
      </c>
      <c r="P1437">
        <v>31.294117647058801</v>
      </c>
      <c r="Q1437">
        <v>0.12899263574957201</v>
      </c>
    </row>
    <row r="1438" spans="1:17" hidden="1" x14ac:dyDescent="0.3">
      <c r="A1438" t="s">
        <v>3044</v>
      </c>
      <c r="B1438" t="s">
        <v>3045</v>
      </c>
      <c r="C1438" t="s">
        <v>3160</v>
      </c>
      <c r="D1438" t="s">
        <v>138</v>
      </c>
      <c r="E1438">
        <v>1114.0052822600001</v>
      </c>
      <c r="F1438">
        <v>219.32</v>
      </c>
      <c r="G1438">
        <v>-4.5374354122187102</v>
      </c>
      <c r="H1438">
        <v>-10.581234110561899</v>
      </c>
      <c r="I1438">
        <v>20.6966785082024</v>
      </c>
      <c r="J1438">
        <v>-2.8604352130784299</v>
      </c>
      <c r="K1438">
        <v>230.36874948531201</v>
      </c>
      <c r="L1438">
        <v>196.564378520806</v>
      </c>
      <c r="M1438">
        <v>39.757649785993699</v>
      </c>
      <c r="N1438">
        <v>0.390112402398617</v>
      </c>
      <c r="O1438">
        <v>28.579244938902001</v>
      </c>
      <c r="P1438">
        <v>69.621036349574595</v>
      </c>
    </row>
    <row r="1439" spans="1:17" hidden="1" x14ac:dyDescent="0.3">
      <c r="A1439" t="s">
        <v>3046</v>
      </c>
      <c r="B1439" t="s">
        <v>3047</v>
      </c>
      <c r="C1439" t="s">
        <v>3160</v>
      </c>
      <c r="D1439" t="s">
        <v>1350</v>
      </c>
      <c r="E1439">
        <v>1113.0038999999999</v>
      </c>
      <c r="F1439">
        <v>115.41</v>
      </c>
      <c r="G1439">
        <v>100.613608340786</v>
      </c>
      <c r="H1439">
        <v>1.0662252647011199</v>
      </c>
      <c r="I1439">
        <v>60.1640201988521</v>
      </c>
      <c r="J1439">
        <v>-0.72214379547575303</v>
      </c>
      <c r="K1439">
        <v>116.131500036375</v>
      </c>
      <c r="L1439">
        <v>96.427585729196494</v>
      </c>
      <c r="M1439">
        <v>50.647742600345197</v>
      </c>
      <c r="N1439">
        <v>1.70612939667798</v>
      </c>
      <c r="O1439">
        <v>18.273979724460599</v>
      </c>
      <c r="P1439">
        <v>166.535796766743</v>
      </c>
      <c r="Q1439">
        <v>0.11459017448202</v>
      </c>
    </row>
    <row r="1440" spans="1:17" hidden="1" x14ac:dyDescent="0.3">
      <c r="A1440" t="s">
        <v>3048</v>
      </c>
      <c r="B1440" t="s">
        <v>3049</v>
      </c>
      <c r="C1440" t="s">
        <v>3160</v>
      </c>
      <c r="D1440" t="s">
        <v>1350</v>
      </c>
      <c r="E1440">
        <v>1111.8</v>
      </c>
      <c r="F1440">
        <v>112.97</v>
      </c>
      <c r="G1440">
        <v>-41.055480345209297</v>
      </c>
      <c r="H1440">
        <v>-1.3093067726377801</v>
      </c>
      <c r="I1440">
        <v>-12.352843983785901</v>
      </c>
      <c r="J1440">
        <v>-0.89852793336870096</v>
      </c>
      <c r="K1440">
        <v>117.077073609794</v>
      </c>
      <c r="L1440">
        <v>120.886870324626</v>
      </c>
      <c r="M1440">
        <v>28.315736229516901</v>
      </c>
      <c r="N1440">
        <v>0.69705528617853196</v>
      </c>
      <c r="O1440">
        <v>37.204567584314397</v>
      </c>
      <c r="P1440">
        <v>12.6321036889331</v>
      </c>
      <c r="Q1440">
        <v>1.2160697476646999E-2</v>
      </c>
    </row>
    <row r="1441" spans="1:17" hidden="1" x14ac:dyDescent="0.3">
      <c r="A1441" t="s">
        <v>3050</v>
      </c>
      <c r="B1441" t="s">
        <v>3051</v>
      </c>
      <c r="C1441" t="s">
        <v>3160</v>
      </c>
      <c r="D1441" t="s">
        <v>83</v>
      </c>
      <c r="E1441">
        <v>1106.21925575</v>
      </c>
      <c r="F1441">
        <v>2595.4</v>
      </c>
      <c r="G1441">
        <v>91.780291927857903</v>
      </c>
      <c r="H1441">
        <v>2.98155566531043</v>
      </c>
      <c r="I1441">
        <v>25.748948224620101</v>
      </c>
      <c r="J1441">
        <v>-1.84512842671935</v>
      </c>
      <c r="K1441">
        <v>2667.54439804701</v>
      </c>
      <c r="L1441">
        <v>2308.2003914439501</v>
      </c>
      <c r="M1441">
        <v>48.465133750772303</v>
      </c>
      <c r="N1441">
        <v>0.67184075005976296</v>
      </c>
      <c r="O1441">
        <v>36.703398320104696</v>
      </c>
      <c r="P1441">
        <v>132.37532455904699</v>
      </c>
      <c r="Q1441">
        <v>0.12105278498711</v>
      </c>
    </row>
    <row r="1442" spans="1:17" hidden="1" x14ac:dyDescent="0.3">
      <c r="A1442" t="s">
        <v>3052</v>
      </c>
      <c r="B1442" t="s">
        <v>3053</v>
      </c>
      <c r="C1442" t="s">
        <v>3160</v>
      </c>
      <c r="D1442" t="s">
        <v>190</v>
      </c>
      <c r="E1442">
        <v>1106.1450808249999</v>
      </c>
      <c r="F1442">
        <v>695.65</v>
      </c>
      <c r="G1442">
        <v>45.629706732406</v>
      </c>
      <c r="H1442">
        <v>-10.6445083562437</v>
      </c>
      <c r="I1442">
        <v>-20.0177924957007</v>
      </c>
      <c r="J1442">
        <v>-4.7848838273963503</v>
      </c>
      <c r="K1442">
        <v>790.66495145951797</v>
      </c>
      <c r="L1442">
        <v>751.64406705518297</v>
      </c>
      <c r="M1442">
        <v>25.573609394482599</v>
      </c>
      <c r="N1442">
        <v>0.36584078507985301</v>
      </c>
      <c r="O1442">
        <v>57.342054193919303</v>
      </c>
      <c r="P1442">
        <v>86.501340482573696</v>
      </c>
      <c r="Q1442">
        <v>0.16533246973985</v>
      </c>
    </row>
    <row r="1443" spans="1:17" hidden="1" x14ac:dyDescent="0.3">
      <c r="A1443" t="s">
        <v>3054</v>
      </c>
      <c r="B1443" t="s">
        <v>3055</v>
      </c>
      <c r="C1443" t="s">
        <v>3160</v>
      </c>
      <c r="D1443" t="s">
        <v>3056</v>
      </c>
      <c r="E1443">
        <v>1105.6374000000001</v>
      </c>
      <c r="F1443">
        <v>548.9</v>
      </c>
      <c r="G1443">
        <v>247.05331696760001</v>
      </c>
      <c r="H1443">
        <v>25.369597419850699</v>
      </c>
      <c r="I1443">
        <v>107.04982763988799</v>
      </c>
      <c r="J1443">
        <v>12.920939443404</v>
      </c>
      <c r="K1443">
        <v>478.45180187287502</v>
      </c>
      <c r="M1443">
        <v>77.773179236926495</v>
      </c>
      <c r="N1443">
        <v>0.91945540778083601</v>
      </c>
      <c r="O1443">
        <v>22.044088176352702</v>
      </c>
      <c r="P1443">
        <v>292.07142857142799</v>
      </c>
    </row>
    <row r="1444" spans="1:17" hidden="1" x14ac:dyDescent="0.3">
      <c r="A1444" t="s">
        <v>3057</v>
      </c>
      <c r="B1444" t="s">
        <v>3058</v>
      </c>
      <c r="C1444" t="s">
        <v>3160</v>
      </c>
      <c r="E1444">
        <v>1105.2997350000001</v>
      </c>
      <c r="F1444">
        <v>162.65</v>
      </c>
      <c r="G1444">
        <v>265.39087742530899</v>
      </c>
      <c r="H1444">
        <v>25.926917142145498</v>
      </c>
      <c r="I1444">
        <v>531.67477541440996</v>
      </c>
      <c r="J1444">
        <v>17.216089274040499</v>
      </c>
      <c r="K1444">
        <v>121.694535462744</v>
      </c>
      <c r="M1444">
        <v>90.150775195133804</v>
      </c>
      <c r="N1444">
        <v>1.0792714135430801</v>
      </c>
      <c r="O1444">
        <v>4.7033507531509304</v>
      </c>
      <c r="P1444">
        <v>610.57230231542098</v>
      </c>
    </row>
    <row r="1445" spans="1:17" hidden="1" x14ac:dyDescent="0.3">
      <c r="A1445" t="s">
        <v>3059</v>
      </c>
      <c r="B1445" t="s">
        <v>3060</v>
      </c>
      <c r="C1445" t="s">
        <v>3160</v>
      </c>
      <c r="D1445" t="s">
        <v>529</v>
      </c>
      <c r="E1445">
        <v>1098.3557905</v>
      </c>
      <c r="F1445">
        <v>332.2</v>
      </c>
      <c r="G1445">
        <v>92.420477990718695</v>
      </c>
      <c r="H1445">
        <v>10.851682241032799</v>
      </c>
      <c r="I1445">
        <v>75.381120476189693</v>
      </c>
      <c r="J1445">
        <v>14.7171729569794</v>
      </c>
      <c r="K1445">
        <v>283.39792359581298</v>
      </c>
      <c r="L1445">
        <v>229.49785549506399</v>
      </c>
      <c r="M1445">
        <v>78.604698501253395</v>
      </c>
      <c r="N1445">
        <v>1.3053310565025</v>
      </c>
      <c r="O1445">
        <v>2.3178807947019799</v>
      </c>
      <c r="P1445">
        <v>152.048558421851</v>
      </c>
      <c r="Q1445">
        <v>0.125184314996381</v>
      </c>
    </row>
    <row r="1446" spans="1:17" hidden="1" x14ac:dyDescent="0.3">
      <c r="A1446" t="s">
        <v>3061</v>
      </c>
      <c r="B1446" t="s">
        <v>3062</v>
      </c>
      <c r="C1446" t="s">
        <v>3160</v>
      </c>
      <c r="D1446" t="s">
        <v>432</v>
      </c>
      <c r="E1446">
        <v>1091.7476065599999</v>
      </c>
      <c r="F1446">
        <v>167.32</v>
      </c>
      <c r="G1446">
        <v>8.9693846482106494</v>
      </c>
      <c r="H1446">
        <v>-12.2067642219418</v>
      </c>
      <c r="I1446">
        <v>-33.507333506557501</v>
      </c>
      <c r="J1446">
        <v>0.44143124668275902</v>
      </c>
      <c r="K1446">
        <v>165.528386835829</v>
      </c>
      <c r="L1446">
        <v>169.40196854432301</v>
      </c>
      <c r="M1446">
        <v>15.5222451669345</v>
      </c>
      <c r="N1446">
        <v>0.141360736340397</v>
      </c>
      <c r="O1446">
        <v>78.251255080085997</v>
      </c>
      <c r="P1446">
        <v>40.806193722124</v>
      </c>
      <c r="Q1446">
        <v>-1.2555680843099999E-4</v>
      </c>
    </row>
    <row r="1447" spans="1:17" hidden="1" x14ac:dyDescent="0.3">
      <c r="A1447" t="s">
        <v>3063</v>
      </c>
      <c r="B1447" t="s">
        <v>3064</v>
      </c>
      <c r="C1447" t="s">
        <v>3160</v>
      </c>
      <c r="D1447" t="s">
        <v>154</v>
      </c>
      <c r="E1447">
        <v>1086.3</v>
      </c>
      <c r="F1447">
        <v>434.25</v>
      </c>
      <c r="G1447">
        <v>66.010760410093496</v>
      </c>
      <c r="H1447">
        <v>5.2605213049274004</v>
      </c>
      <c r="I1447">
        <v>79.364534613169994</v>
      </c>
      <c r="J1447">
        <v>11.936406121054601</v>
      </c>
      <c r="K1447">
        <v>422.399683423613</v>
      </c>
      <c r="M1447">
        <v>65.118934883481401</v>
      </c>
      <c r="N1447">
        <v>1.1144055180627199</v>
      </c>
      <c r="O1447">
        <v>27.806563039723599</v>
      </c>
      <c r="P1447">
        <v>113.07654563297299</v>
      </c>
    </row>
    <row r="1448" spans="1:17" hidden="1" x14ac:dyDescent="0.3">
      <c r="A1448" t="s">
        <v>3065</v>
      </c>
      <c r="B1448" t="s">
        <v>3066</v>
      </c>
      <c r="C1448" t="s">
        <v>3160</v>
      </c>
      <c r="D1448" t="s">
        <v>258</v>
      </c>
      <c r="E1448">
        <v>1080.184</v>
      </c>
      <c r="F1448">
        <v>1925.15</v>
      </c>
      <c r="G1448">
        <v>6.4255003386899503</v>
      </c>
      <c r="H1448">
        <v>10.794526705939401</v>
      </c>
      <c r="I1448">
        <v>25.024155546701401</v>
      </c>
      <c r="J1448">
        <v>13.906137129035701</v>
      </c>
      <c r="K1448">
        <v>1712.8496360291399</v>
      </c>
      <c r="L1448">
        <v>1567.3665038284</v>
      </c>
      <c r="M1448">
        <v>78.328991847893903</v>
      </c>
      <c r="N1448">
        <v>0.87020648328108396</v>
      </c>
      <c r="O1448">
        <v>1.08043529075656</v>
      </c>
      <c r="P1448">
        <v>52.523371890350099</v>
      </c>
      <c r="Q1448">
        <v>6.9527613195726007E-2</v>
      </c>
    </row>
    <row r="1449" spans="1:17" hidden="1" x14ac:dyDescent="0.3">
      <c r="A1449" t="s">
        <v>3067</v>
      </c>
      <c r="B1449" t="s">
        <v>3068</v>
      </c>
      <c r="C1449" t="s">
        <v>3160</v>
      </c>
      <c r="D1449" t="s">
        <v>448</v>
      </c>
      <c r="E1449">
        <v>1078.7859508859999</v>
      </c>
      <c r="F1449">
        <v>128.08000000000001</v>
      </c>
      <c r="G1449">
        <v>-58.777481719587598</v>
      </c>
      <c r="H1449">
        <v>-9.2692021022557505</v>
      </c>
      <c r="I1449">
        <v>-37.117492122355998</v>
      </c>
      <c r="J1449">
        <v>-1.0642245160809201</v>
      </c>
      <c r="K1449">
        <v>137.424597830858</v>
      </c>
      <c r="L1449">
        <v>151.793974435607</v>
      </c>
      <c r="M1449">
        <v>32.996682704239198</v>
      </c>
      <c r="N1449">
        <v>0.49200682921883998</v>
      </c>
      <c r="O1449">
        <v>75.007807620237301</v>
      </c>
      <c r="P1449">
        <v>1.00149830455011</v>
      </c>
      <c r="Q1449">
        <v>2.8179880702023999E-2</v>
      </c>
    </row>
    <row r="1450" spans="1:17" hidden="1" x14ac:dyDescent="0.3">
      <c r="A1450" t="s">
        <v>3069</v>
      </c>
      <c r="B1450" t="s">
        <v>3070</v>
      </c>
      <c r="C1450" t="s">
        <v>3160</v>
      </c>
      <c r="D1450" t="s">
        <v>275</v>
      </c>
      <c r="E1450">
        <v>1077.4103121600001</v>
      </c>
      <c r="F1450">
        <v>677.75</v>
      </c>
      <c r="G1450">
        <v>11.1684421695527</v>
      </c>
      <c r="H1450">
        <v>21.481793504271199</v>
      </c>
      <c r="I1450">
        <v>10.547473244031</v>
      </c>
      <c r="J1450">
        <v>3.3758297718018202</v>
      </c>
      <c r="K1450">
        <v>611.59024900896804</v>
      </c>
      <c r="L1450">
        <v>561.55316421279599</v>
      </c>
      <c r="M1450">
        <v>61.736461520802401</v>
      </c>
      <c r="N1450">
        <v>1.0971934753933099</v>
      </c>
      <c r="O1450">
        <v>7.7093323496864699</v>
      </c>
      <c r="P1450">
        <v>69.014962593516202</v>
      </c>
    </row>
    <row r="1451" spans="1:17" hidden="1" x14ac:dyDescent="0.3">
      <c r="A1451" t="s">
        <v>3071</v>
      </c>
      <c r="B1451" t="s">
        <v>3072</v>
      </c>
      <c r="C1451" t="s">
        <v>3160</v>
      </c>
      <c r="D1451" t="s">
        <v>395</v>
      </c>
      <c r="E1451">
        <v>1075.278861168</v>
      </c>
      <c r="F1451">
        <v>53.48</v>
      </c>
      <c r="G1451">
        <v>-57.607683679445202</v>
      </c>
      <c r="H1451">
        <v>-2.19776025019419</v>
      </c>
      <c r="I1451">
        <v>-27.289141168412701</v>
      </c>
      <c r="J1451">
        <v>1.3583474143474299</v>
      </c>
      <c r="K1451">
        <v>56.991648229886799</v>
      </c>
      <c r="L1451">
        <v>65.301889676012294</v>
      </c>
      <c r="M1451">
        <v>50.446949859675499</v>
      </c>
      <c r="N1451">
        <v>0.25683920175553299</v>
      </c>
      <c r="O1451">
        <v>58.937920718025403</v>
      </c>
      <c r="P1451">
        <v>2.53067484662576</v>
      </c>
      <c r="Q1451">
        <v>-5.2602619112005998E-2</v>
      </c>
    </row>
    <row r="1452" spans="1:17" hidden="1" x14ac:dyDescent="0.3">
      <c r="A1452" t="s">
        <v>3073</v>
      </c>
      <c r="B1452" t="s">
        <v>3074</v>
      </c>
      <c r="C1452" t="s">
        <v>3160</v>
      </c>
      <c r="D1452" t="s">
        <v>117</v>
      </c>
      <c r="E1452">
        <v>1075.2478308</v>
      </c>
      <c r="F1452">
        <v>124.9</v>
      </c>
      <c r="G1452">
        <v>-48.065373567216</v>
      </c>
      <c r="H1452">
        <v>-4.2373805587113598</v>
      </c>
      <c r="I1452">
        <v>-30.6335703956312</v>
      </c>
      <c r="J1452">
        <v>-2.4271635348324798</v>
      </c>
      <c r="K1452">
        <v>135.48791474308001</v>
      </c>
      <c r="L1452">
        <v>141.79315085032999</v>
      </c>
      <c r="M1452">
        <v>28.031802537348799</v>
      </c>
      <c r="N1452">
        <v>0.65315464365694398</v>
      </c>
      <c r="O1452">
        <v>55.564451561249001</v>
      </c>
      <c r="P1452">
        <v>7.2103004291845503</v>
      </c>
      <c r="Q1452">
        <v>3.5814465330534E-2</v>
      </c>
    </row>
    <row r="1453" spans="1:17" hidden="1" x14ac:dyDescent="0.3">
      <c r="A1453" t="s">
        <v>3075</v>
      </c>
      <c r="B1453" t="s">
        <v>3076</v>
      </c>
      <c r="C1453" t="s">
        <v>3160</v>
      </c>
      <c r="D1453" t="s">
        <v>609</v>
      </c>
      <c r="E1453">
        <v>1072.346305</v>
      </c>
      <c r="F1453">
        <v>434.05</v>
      </c>
      <c r="G1453">
        <v>-33.2442254727993</v>
      </c>
      <c r="H1453">
        <v>-3.2517333155239201</v>
      </c>
      <c r="I1453">
        <v>1.5307965895197599</v>
      </c>
      <c r="J1453">
        <v>-0.234320527165647</v>
      </c>
      <c r="K1453">
        <v>467.12162666574699</v>
      </c>
      <c r="L1453">
        <v>447.751932894866</v>
      </c>
      <c r="M1453">
        <v>39.0629359008867</v>
      </c>
      <c r="N1453">
        <v>0.61260005258613004</v>
      </c>
      <c r="O1453">
        <v>34.638866490035603</v>
      </c>
      <c r="P1453">
        <v>25.994194484760499</v>
      </c>
    </row>
    <row r="1454" spans="1:17" hidden="1" x14ac:dyDescent="0.3">
      <c r="A1454" t="s">
        <v>3077</v>
      </c>
      <c r="B1454" t="s">
        <v>3078</v>
      </c>
      <c r="C1454" t="s">
        <v>3160</v>
      </c>
      <c r="D1454" t="s">
        <v>609</v>
      </c>
      <c r="E1454">
        <v>1071.9449999999999</v>
      </c>
      <c r="F1454">
        <v>28</v>
      </c>
      <c r="G1454">
        <v>-20.3531338009259</v>
      </c>
      <c r="H1454">
        <v>0.90134679470746804</v>
      </c>
      <c r="I1454">
        <v>-7.8798642421562999</v>
      </c>
      <c r="J1454">
        <v>-1.3397457225532601</v>
      </c>
      <c r="K1454">
        <v>25.933820788016099</v>
      </c>
      <c r="M1454">
        <v>100</v>
      </c>
      <c r="N1454">
        <v>0</v>
      </c>
      <c r="O1454">
        <v>0</v>
      </c>
      <c r="P1454">
        <v>6.8702290076335801</v>
      </c>
    </row>
    <row r="1455" spans="1:17" hidden="1" x14ac:dyDescent="0.3">
      <c r="A1455" t="s">
        <v>3079</v>
      </c>
      <c r="B1455" t="s">
        <v>3080</v>
      </c>
      <c r="C1455" t="s">
        <v>3160</v>
      </c>
      <c r="D1455" t="s">
        <v>529</v>
      </c>
      <c r="E1455">
        <v>1069.92060416</v>
      </c>
      <c r="F1455">
        <v>207.97</v>
      </c>
      <c r="G1455">
        <v>104.72973420116</v>
      </c>
      <c r="H1455">
        <v>7.6298571956011099</v>
      </c>
      <c r="I1455">
        <v>30.186453518025299</v>
      </c>
      <c r="J1455">
        <v>3.8757746810261899</v>
      </c>
      <c r="K1455">
        <v>191.61260330743701</v>
      </c>
      <c r="L1455">
        <v>160.087581514536</v>
      </c>
      <c r="M1455">
        <v>56.736141391396004</v>
      </c>
      <c r="N1455">
        <v>1.18017032505935</v>
      </c>
      <c r="O1455">
        <v>4.5583497619848998</v>
      </c>
      <c r="P1455">
        <v>168.52162685603599</v>
      </c>
      <c r="Q1455">
        <v>6.2617396567647005E-2</v>
      </c>
    </row>
    <row r="1456" spans="1:17" hidden="1" x14ac:dyDescent="0.3">
      <c r="A1456" t="s">
        <v>3081</v>
      </c>
      <c r="B1456" t="s">
        <v>3082</v>
      </c>
      <c r="C1456" t="s">
        <v>3160</v>
      </c>
      <c r="D1456" t="s">
        <v>21</v>
      </c>
      <c r="E1456">
        <v>1067.3769600000001</v>
      </c>
      <c r="F1456">
        <v>590.85</v>
      </c>
      <c r="G1456">
        <v>42.321668099089003</v>
      </c>
      <c r="H1456">
        <v>-4.44269986486582</v>
      </c>
      <c r="I1456">
        <v>11.3952043106696</v>
      </c>
      <c r="J1456">
        <v>3.0771306203779698</v>
      </c>
      <c r="K1456">
        <v>552.44243206517399</v>
      </c>
      <c r="L1456">
        <v>489.97073124812601</v>
      </c>
      <c r="M1456">
        <v>49.224573607004402</v>
      </c>
      <c r="N1456">
        <v>1.58271876794573</v>
      </c>
      <c r="O1456">
        <v>16.933231784716899</v>
      </c>
      <c r="P1456">
        <v>91.834415584415495</v>
      </c>
    </row>
    <row r="1457" spans="1:17" hidden="1" x14ac:dyDescent="0.3">
      <c r="A1457" t="s">
        <v>3083</v>
      </c>
      <c r="B1457" t="s">
        <v>3084</v>
      </c>
      <c r="C1457" t="s">
        <v>3160</v>
      </c>
      <c r="D1457" t="s">
        <v>458</v>
      </c>
      <c r="E1457">
        <v>1064.6403497599999</v>
      </c>
      <c r="F1457">
        <v>213.37</v>
      </c>
      <c r="G1457">
        <v>81.109418747155004</v>
      </c>
      <c r="H1457">
        <v>-17.704638441328498</v>
      </c>
      <c r="I1457">
        <v>46.355992015555401</v>
      </c>
      <c r="J1457">
        <v>-3.7416044676029498</v>
      </c>
      <c r="K1457">
        <v>221.39063948064901</v>
      </c>
      <c r="L1457">
        <v>179.001718777272</v>
      </c>
      <c r="M1457">
        <v>38.796029670461799</v>
      </c>
      <c r="N1457">
        <v>0.34610816290555801</v>
      </c>
      <c r="O1457">
        <v>26.5407508084547</v>
      </c>
      <c r="P1457">
        <v>141.36877828054199</v>
      </c>
      <c r="Q1457">
        <v>5.8934686601278E-2</v>
      </c>
    </row>
    <row r="1458" spans="1:17" hidden="1" x14ac:dyDescent="0.3">
      <c r="A1458" t="s">
        <v>3085</v>
      </c>
      <c r="B1458" t="s">
        <v>3086</v>
      </c>
      <c r="C1458" t="s">
        <v>3160</v>
      </c>
      <c r="D1458" t="s">
        <v>432</v>
      </c>
      <c r="E1458">
        <v>1059.930490536</v>
      </c>
      <c r="F1458">
        <v>41.76</v>
      </c>
      <c r="G1458">
        <v>-35.169004275307401</v>
      </c>
      <c r="H1458">
        <v>-2.9151266819591801</v>
      </c>
      <c r="I1458">
        <v>-25.630252637139201</v>
      </c>
      <c r="J1458">
        <v>2.57211306486457</v>
      </c>
      <c r="K1458">
        <v>44.796972421778896</v>
      </c>
      <c r="L1458">
        <v>45.795816290839703</v>
      </c>
      <c r="M1458">
        <v>52.525914114921598</v>
      </c>
      <c r="N1458">
        <v>0.342077275011749</v>
      </c>
      <c r="O1458">
        <v>44.875478927202998</v>
      </c>
      <c r="P1458">
        <v>21.395348837209301</v>
      </c>
    </row>
    <row r="1459" spans="1:17" hidden="1" x14ac:dyDescent="0.3">
      <c r="A1459" t="s">
        <v>3087</v>
      </c>
      <c r="B1459" t="s">
        <v>3088</v>
      </c>
      <c r="C1459" t="s">
        <v>3160</v>
      </c>
      <c r="D1459" t="s">
        <v>609</v>
      </c>
      <c r="E1459">
        <v>1057.3499134799999</v>
      </c>
      <c r="F1459">
        <v>63.89</v>
      </c>
      <c r="G1459">
        <v>-14.260324278371799</v>
      </c>
      <c r="H1459">
        <v>-9.4170598480072201</v>
      </c>
      <c r="I1459">
        <v>-1.59060764729855</v>
      </c>
      <c r="J1459">
        <v>-0.84336532719302704</v>
      </c>
      <c r="K1459">
        <v>67.1348646513011</v>
      </c>
      <c r="L1459">
        <v>63.0146797115449</v>
      </c>
      <c r="M1459">
        <v>42.948222169571302</v>
      </c>
      <c r="N1459">
        <v>0.22901464075626399</v>
      </c>
      <c r="O1459">
        <v>23.415244952261599</v>
      </c>
      <c r="P1459">
        <v>43.5730337078651</v>
      </c>
      <c r="Q1459">
        <v>-6.422460952495E-3</v>
      </c>
    </row>
    <row r="1460" spans="1:17" hidden="1" x14ac:dyDescent="0.3">
      <c r="A1460" t="s">
        <v>3089</v>
      </c>
      <c r="B1460" t="s">
        <v>3090</v>
      </c>
      <c r="C1460" t="s">
        <v>3160</v>
      </c>
      <c r="D1460" t="s">
        <v>21</v>
      </c>
      <c r="E1460">
        <v>1056.5261909999999</v>
      </c>
      <c r="F1460">
        <v>1282.95</v>
      </c>
      <c r="G1460">
        <v>390.67702455626301</v>
      </c>
      <c r="H1460">
        <v>-11.055344149451299</v>
      </c>
      <c r="I1460">
        <v>56.042115368062497</v>
      </c>
      <c r="J1460">
        <v>-10.006329947347</v>
      </c>
      <c r="K1460">
        <v>1321.72278811148</v>
      </c>
      <c r="L1460">
        <v>1108.90773605253</v>
      </c>
      <c r="M1460">
        <v>35.886679277904598</v>
      </c>
      <c r="N1460">
        <v>1.0944681099062199</v>
      </c>
      <c r="O1460">
        <v>41.740640993628702</v>
      </c>
      <c r="P1460">
        <v>456.34131457636801</v>
      </c>
    </row>
    <row r="1461" spans="1:17" hidden="1" x14ac:dyDescent="0.3">
      <c r="A1461" t="s">
        <v>3091</v>
      </c>
      <c r="B1461" t="s">
        <v>3092</v>
      </c>
      <c r="C1461" t="s">
        <v>3160</v>
      </c>
      <c r="D1461" t="s">
        <v>190</v>
      </c>
      <c r="E1461">
        <v>1054.788</v>
      </c>
      <c r="F1461">
        <v>99.48</v>
      </c>
      <c r="G1461">
        <v>-36.807089481207903</v>
      </c>
      <c r="H1461">
        <v>-2.2127575956902099</v>
      </c>
      <c r="I1461">
        <v>-27.346400238801301</v>
      </c>
      <c r="J1461">
        <v>-0.534674498106253</v>
      </c>
      <c r="K1461">
        <v>102.65325486488599</v>
      </c>
      <c r="L1461">
        <v>107.78103821915001</v>
      </c>
      <c r="M1461">
        <v>39.561800601883398</v>
      </c>
      <c r="N1461">
        <v>0.425405452794484</v>
      </c>
      <c r="O1461">
        <v>44.752714113389601</v>
      </c>
      <c r="P1461">
        <v>10.227146814404399</v>
      </c>
      <c r="Q1461">
        <v>1.7657819888166001E-2</v>
      </c>
    </row>
    <row r="1462" spans="1:17" hidden="1" x14ac:dyDescent="0.3">
      <c r="A1462" t="s">
        <v>3093</v>
      </c>
      <c r="B1462" t="s">
        <v>3094</v>
      </c>
      <c r="C1462" t="s">
        <v>3160</v>
      </c>
      <c r="E1462">
        <v>1051.063572</v>
      </c>
      <c r="F1462">
        <v>2.0099999999999998</v>
      </c>
      <c r="G1462">
        <v>159.569452867194</v>
      </c>
      <c r="H1462">
        <v>-8.6038197803439207</v>
      </c>
      <c r="I1462">
        <v>-54.049987848614201</v>
      </c>
      <c r="J1462">
        <v>-6.9318406427181696</v>
      </c>
      <c r="K1462">
        <v>2.2659654856753799</v>
      </c>
      <c r="L1462">
        <v>2.40150577257669</v>
      </c>
      <c r="M1462">
        <v>35.577020679740897</v>
      </c>
      <c r="N1462">
        <v>0.31634628445211799</v>
      </c>
      <c r="O1462">
        <v>105.47263681592</v>
      </c>
      <c r="P1462">
        <v>185.91749644381201</v>
      </c>
    </row>
    <row r="1463" spans="1:17" hidden="1" x14ac:dyDescent="0.3">
      <c r="A1463" t="s">
        <v>3095</v>
      </c>
      <c r="B1463" t="s">
        <v>3096</v>
      </c>
      <c r="C1463" t="s">
        <v>3160</v>
      </c>
      <c r="D1463" t="s">
        <v>448</v>
      </c>
      <c r="E1463">
        <v>1049.2458110749999</v>
      </c>
      <c r="F1463">
        <v>146.79</v>
      </c>
      <c r="G1463">
        <v>-29.9975348795383</v>
      </c>
      <c r="H1463">
        <v>-3.9958060302096299</v>
      </c>
      <c r="I1463">
        <v>-24.964284366044598</v>
      </c>
      <c r="J1463">
        <v>-3.3285410232234902</v>
      </c>
      <c r="K1463">
        <v>153.9097062598</v>
      </c>
      <c r="L1463">
        <v>159.93110642526</v>
      </c>
      <c r="M1463">
        <v>42.317958508129301</v>
      </c>
      <c r="N1463">
        <v>0.51215530778209795</v>
      </c>
      <c r="O1463">
        <v>47.864295932965398</v>
      </c>
      <c r="P1463">
        <v>15.6282000787711</v>
      </c>
      <c r="Q1463">
        <v>5.2811804663870997E-2</v>
      </c>
    </row>
    <row r="1464" spans="1:17" hidden="1" x14ac:dyDescent="0.3">
      <c r="A1464" t="s">
        <v>3097</v>
      </c>
      <c r="B1464" t="s">
        <v>3098</v>
      </c>
      <c r="C1464" t="s">
        <v>3160</v>
      </c>
      <c r="D1464" t="s">
        <v>529</v>
      </c>
      <c r="E1464">
        <v>1048.16052597</v>
      </c>
      <c r="F1464">
        <v>42.61</v>
      </c>
      <c r="G1464">
        <v>147.54050161278801</v>
      </c>
      <c r="H1464">
        <v>22.306419281451198</v>
      </c>
      <c r="I1464">
        <v>66.905187721476693</v>
      </c>
      <c r="J1464">
        <v>27.384288389539901</v>
      </c>
      <c r="K1464">
        <v>33.470246822953897</v>
      </c>
      <c r="L1464">
        <v>26.6523301254412</v>
      </c>
      <c r="M1464">
        <v>82.259666210822004</v>
      </c>
      <c r="N1464">
        <v>1.2166609575197</v>
      </c>
      <c r="O1464">
        <v>11.9455526871626</v>
      </c>
      <c r="P1464">
        <v>190.88715161956799</v>
      </c>
      <c r="Q1464">
        <v>0.19667857503925201</v>
      </c>
    </row>
    <row r="1465" spans="1:17" hidden="1" x14ac:dyDescent="0.3">
      <c r="A1465" t="s">
        <v>3099</v>
      </c>
      <c r="B1465" t="s">
        <v>3100</v>
      </c>
      <c r="C1465" t="s">
        <v>3160</v>
      </c>
      <c r="D1465" t="s">
        <v>281</v>
      </c>
      <c r="E1465">
        <v>1047.7540337379901</v>
      </c>
      <c r="F1465">
        <v>19.989999999999998</v>
      </c>
      <c r="G1465">
        <v>76.596118859930698</v>
      </c>
      <c r="H1465">
        <v>-2.7581555003120801</v>
      </c>
      <c r="I1465">
        <v>-21.297021667118901</v>
      </c>
      <c r="J1465">
        <v>-6.0313642505029703</v>
      </c>
      <c r="K1465">
        <v>20.817994414929601</v>
      </c>
      <c r="L1465">
        <v>19.968975133757901</v>
      </c>
      <c r="M1465">
        <v>39.341425355442901</v>
      </c>
      <c r="N1465">
        <v>0.79386119651240095</v>
      </c>
      <c r="O1465">
        <v>108.35417708854401</v>
      </c>
      <c r="P1465">
        <v>127.15909090909</v>
      </c>
      <c r="Q1465">
        <v>9.0152243030684004E-2</v>
      </c>
    </row>
    <row r="1466" spans="1:17" hidden="1" x14ac:dyDescent="0.3">
      <c r="A1466" t="s">
        <v>3101</v>
      </c>
      <c r="B1466" t="s">
        <v>3102</v>
      </c>
      <c r="C1466" t="s">
        <v>3160</v>
      </c>
      <c r="D1466" t="s">
        <v>3103</v>
      </c>
      <c r="E1466">
        <v>1046.1416373</v>
      </c>
      <c r="F1466">
        <v>981</v>
      </c>
      <c r="G1466">
        <v>1097.6070406404699</v>
      </c>
      <c r="H1466">
        <v>18.1575214425357</v>
      </c>
      <c r="I1466">
        <v>633.01333518919603</v>
      </c>
      <c r="J1466">
        <v>14.777095582347</v>
      </c>
      <c r="K1466">
        <v>772.86767112552604</v>
      </c>
      <c r="L1466">
        <v>416.48441354896499</v>
      </c>
      <c r="M1466">
        <v>94.908999512112203</v>
      </c>
      <c r="N1466">
        <v>0.49471458773784299</v>
      </c>
      <c r="O1466">
        <v>0</v>
      </c>
      <c r="P1466">
        <v>1357.6523031203501</v>
      </c>
      <c r="Q1466">
        <v>0.311829669363962</v>
      </c>
    </row>
    <row r="1467" spans="1:17" hidden="1" x14ac:dyDescent="0.3">
      <c r="A1467" t="s">
        <v>3104</v>
      </c>
      <c r="B1467" t="s">
        <v>3105</v>
      </c>
      <c r="C1467" t="s">
        <v>3160</v>
      </c>
      <c r="D1467" t="s">
        <v>609</v>
      </c>
      <c r="E1467">
        <v>1039.9163804549901</v>
      </c>
      <c r="F1467">
        <v>2375.4499999999998</v>
      </c>
      <c r="G1467">
        <v>14.4360493529149</v>
      </c>
      <c r="H1467">
        <v>-6.1755252067004998</v>
      </c>
      <c r="I1467">
        <v>12.3163101110685</v>
      </c>
      <c r="J1467">
        <v>4.5074546757691101</v>
      </c>
      <c r="K1467">
        <v>2419.6687926812501</v>
      </c>
      <c r="L1467">
        <v>2193.1909645364299</v>
      </c>
      <c r="M1467">
        <v>53.974004770697597</v>
      </c>
      <c r="N1467">
        <v>0.428967735580641</v>
      </c>
      <c r="O1467">
        <v>30.459491885747902</v>
      </c>
      <c r="P1467">
        <v>56.7953795379537</v>
      </c>
      <c r="Q1467">
        <v>6.2377951958497997E-2</v>
      </c>
    </row>
    <row r="1468" spans="1:17" hidden="1" x14ac:dyDescent="0.3">
      <c r="A1468" t="s">
        <v>3106</v>
      </c>
      <c r="B1468" t="s">
        <v>3107</v>
      </c>
      <c r="C1468" t="s">
        <v>3160</v>
      </c>
      <c r="D1468" t="s">
        <v>594</v>
      </c>
      <c r="E1468">
        <v>1038.8048670999999</v>
      </c>
      <c r="F1468">
        <v>20.02</v>
      </c>
      <c r="G1468">
        <v>74.998859413662601</v>
      </c>
      <c r="H1468">
        <v>5.8829933599932502</v>
      </c>
      <c r="I1468">
        <v>0.57329479923801596</v>
      </c>
      <c r="J1468">
        <v>-1.3397457225532601</v>
      </c>
      <c r="K1468">
        <v>15.764251474135101</v>
      </c>
      <c r="L1468">
        <v>11.819012966051501</v>
      </c>
      <c r="M1468">
        <v>99.817490656265505</v>
      </c>
      <c r="N1468">
        <v>3.9463153924698</v>
      </c>
      <c r="O1468">
        <v>0</v>
      </c>
      <c r="P1468">
        <v>157.32647814910001</v>
      </c>
      <c r="Q1468">
        <v>0.117797517807826</v>
      </c>
    </row>
    <row r="1469" spans="1:17" hidden="1" x14ac:dyDescent="0.3">
      <c r="A1469" t="s">
        <v>3108</v>
      </c>
      <c r="B1469" t="s">
        <v>3109</v>
      </c>
      <c r="C1469" t="s">
        <v>3160</v>
      </c>
      <c r="D1469" t="s">
        <v>529</v>
      </c>
      <c r="E1469">
        <v>1035.6395</v>
      </c>
      <c r="F1469">
        <v>1272.9000000000001</v>
      </c>
      <c r="G1469">
        <v>46.929930831223501</v>
      </c>
      <c r="H1469">
        <v>5.3280712452971102</v>
      </c>
      <c r="I1469">
        <v>-11.064416714988701</v>
      </c>
      <c r="J1469">
        <v>-1.1055511826526101</v>
      </c>
      <c r="K1469">
        <v>1270.4053644835001</v>
      </c>
      <c r="L1469">
        <v>1188.98013513821</v>
      </c>
      <c r="M1469">
        <v>46.196609616327002</v>
      </c>
      <c r="N1469">
        <v>1.34848245484618</v>
      </c>
      <c r="O1469">
        <v>27.252729986644599</v>
      </c>
      <c r="P1469">
        <v>78.903724525650006</v>
      </c>
      <c r="Q1469">
        <v>0.13750135770440999</v>
      </c>
    </row>
    <row r="1470" spans="1:17" hidden="1" x14ac:dyDescent="0.3">
      <c r="A1470" t="s">
        <v>3110</v>
      </c>
      <c r="B1470" t="s">
        <v>3111</v>
      </c>
      <c r="C1470" t="s">
        <v>3160</v>
      </c>
      <c r="D1470" t="s">
        <v>1441</v>
      </c>
      <c r="E1470">
        <v>1031.507936256</v>
      </c>
      <c r="F1470">
        <v>74.040000000000006</v>
      </c>
      <c r="G1470">
        <v>-33.332968199733003</v>
      </c>
      <c r="H1470">
        <v>-13.158027455631901</v>
      </c>
      <c r="I1470">
        <v>7.9861227833218296</v>
      </c>
      <c r="J1470">
        <v>-6.2823159202776999</v>
      </c>
      <c r="K1470">
        <v>81.845944723779397</v>
      </c>
      <c r="L1470">
        <v>74.329612565838801</v>
      </c>
      <c r="M1470">
        <v>21.6244697635798</v>
      </c>
      <c r="N1470">
        <v>0.29437393462998801</v>
      </c>
      <c r="O1470">
        <v>32.631010264721702</v>
      </c>
      <c r="P1470">
        <v>45.176470588235297</v>
      </c>
      <c r="Q1470">
        <v>-2.4438853247185002E-2</v>
      </c>
    </row>
    <row r="1471" spans="1:17" hidden="1" x14ac:dyDescent="0.3">
      <c r="A1471" t="s">
        <v>3112</v>
      </c>
      <c r="B1471" t="s">
        <v>3113</v>
      </c>
      <c r="C1471" t="s">
        <v>3160</v>
      </c>
      <c r="D1471" t="s">
        <v>448</v>
      </c>
      <c r="E1471">
        <v>1030.0129933799999</v>
      </c>
      <c r="F1471">
        <v>306.45</v>
      </c>
      <c r="G1471">
        <v>92.857965007073403</v>
      </c>
      <c r="H1471">
        <v>0.74438846847284301</v>
      </c>
      <c r="I1471">
        <v>88.750299421719106</v>
      </c>
      <c r="J1471">
        <v>8.5925983456082804</v>
      </c>
      <c r="K1471">
        <v>284.94310468082602</v>
      </c>
      <c r="L1471">
        <v>225.901854324574</v>
      </c>
      <c r="M1471">
        <v>63.1113539947265</v>
      </c>
      <c r="N1471">
        <v>0.22267229665490201</v>
      </c>
      <c r="O1471">
        <v>13.5584924131179</v>
      </c>
      <c r="P1471">
        <v>134.827586206896</v>
      </c>
      <c r="Q1471">
        <v>0.158833578097867</v>
      </c>
    </row>
    <row r="1472" spans="1:17" hidden="1" x14ac:dyDescent="0.3">
      <c r="A1472" t="s">
        <v>3114</v>
      </c>
      <c r="B1472" t="s">
        <v>3115</v>
      </c>
      <c r="C1472" t="s">
        <v>3160</v>
      </c>
      <c r="D1472" t="s">
        <v>258</v>
      </c>
      <c r="E1472">
        <v>1029.5799849719999</v>
      </c>
      <c r="F1472">
        <v>190.15</v>
      </c>
      <c r="G1472">
        <v>16.783307571293701</v>
      </c>
      <c r="H1472">
        <v>-13.5273337857596</v>
      </c>
      <c r="I1472">
        <v>39.614077335929302</v>
      </c>
      <c r="J1472">
        <v>-2.6273356391815299</v>
      </c>
      <c r="K1472">
        <v>187.736649475311</v>
      </c>
      <c r="L1472">
        <v>157.78339625947899</v>
      </c>
      <c r="M1472">
        <v>49.669896093972802</v>
      </c>
      <c r="N1472">
        <v>0.17985036573264099</v>
      </c>
      <c r="O1472">
        <v>18.469629240073601</v>
      </c>
      <c r="P1472">
        <v>77.544351073762797</v>
      </c>
    </row>
    <row r="1473" spans="1:17" hidden="1" x14ac:dyDescent="0.3">
      <c r="A1473" t="s">
        <v>3116</v>
      </c>
      <c r="B1473" t="s">
        <v>3117</v>
      </c>
      <c r="C1473" t="s">
        <v>3160</v>
      </c>
      <c r="D1473" t="s">
        <v>133</v>
      </c>
      <c r="E1473">
        <v>1028.104149384</v>
      </c>
      <c r="F1473">
        <v>75.05</v>
      </c>
      <c r="G1473">
        <v>89.623179444965203</v>
      </c>
      <c r="H1473">
        <v>-3.3442617600094899</v>
      </c>
      <c r="I1473">
        <v>54.5280520550305</v>
      </c>
      <c r="J1473">
        <v>-1.67152036411677</v>
      </c>
      <c r="K1473">
        <v>72.524300048512899</v>
      </c>
      <c r="L1473">
        <v>54.569204220337099</v>
      </c>
      <c r="M1473">
        <v>36.326629308392803</v>
      </c>
      <c r="N1473">
        <v>8.1994123180484602E-2</v>
      </c>
      <c r="O1473">
        <v>24.943371085942701</v>
      </c>
      <c r="P1473">
        <v>155.27210884353701</v>
      </c>
      <c r="Q1473">
        <v>0.14003908121979999</v>
      </c>
    </row>
    <row r="1474" spans="1:17" hidden="1" x14ac:dyDescent="0.3">
      <c r="A1474" t="s">
        <v>3118</v>
      </c>
      <c r="B1474" t="s">
        <v>3119</v>
      </c>
      <c r="C1474" t="s">
        <v>3160</v>
      </c>
      <c r="D1474" t="s">
        <v>268</v>
      </c>
      <c r="E1474">
        <v>1027.19979414</v>
      </c>
      <c r="F1474">
        <v>82.37</v>
      </c>
      <c r="G1474">
        <v>-23.897794820398499</v>
      </c>
      <c r="H1474">
        <v>-0.49390341236302898</v>
      </c>
      <c r="I1474">
        <v>-7.2561435712302602</v>
      </c>
      <c r="J1474">
        <v>-0.94896894676421395</v>
      </c>
      <c r="K1474">
        <v>81.333244343522693</v>
      </c>
      <c r="L1474">
        <v>79.482650389984201</v>
      </c>
      <c r="M1474">
        <v>45.923937060868099</v>
      </c>
      <c r="N1474">
        <v>0.804290534751539</v>
      </c>
      <c r="O1474">
        <v>22.556756100522001</v>
      </c>
      <c r="P1474">
        <v>25.182370820668599</v>
      </c>
      <c r="Q1474">
        <v>-8.1125632230350006E-2</v>
      </c>
    </row>
    <row r="1475" spans="1:17" hidden="1" x14ac:dyDescent="0.3">
      <c r="A1475" t="s">
        <v>3120</v>
      </c>
      <c r="B1475" t="s">
        <v>3121</v>
      </c>
      <c r="C1475" t="s">
        <v>3160</v>
      </c>
      <c r="D1475" t="s">
        <v>105</v>
      </c>
      <c r="E1475">
        <v>1024.32382368</v>
      </c>
      <c r="F1475">
        <v>337.9</v>
      </c>
      <c r="G1475">
        <v>91.651956423382501</v>
      </c>
      <c r="H1475">
        <v>-5.6263640637577703</v>
      </c>
      <c r="I1475">
        <v>-17.0408404370081</v>
      </c>
      <c r="J1475">
        <v>-3.1600261524203801</v>
      </c>
      <c r="K1475">
        <v>357.50041382660498</v>
      </c>
      <c r="L1475">
        <v>318.38440859979801</v>
      </c>
      <c r="M1475">
        <v>42.357578827321703</v>
      </c>
      <c r="N1475">
        <v>0.58160621465864404</v>
      </c>
      <c r="O1475">
        <v>25.303344184669999</v>
      </c>
      <c r="P1475">
        <v>148.27332843497399</v>
      </c>
      <c r="Q1475">
        <v>0.10142114632773</v>
      </c>
    </row>
    <row r="1476" spans="1:17" hidden="1" x14ac:dyDescent="0.3">
      <c r="A1476" t="s">
        <v>3122</v>
      </c>
      <c r="B1476" t="s">
        <v>3123</v>
      </c>
      <c r="C1476" t="s">
        <v>3160</v>
      </c>
      <c r="D1476" t="s">
        <v>432</v>
      </c>
      <c r="E1476">
        <v>1022.09337984</v>
      </c>
      <c r="F1476">
        <v>42.17</v>
      </c>
      <c r="G1476">
        <v>-29.516815103597899</v>
      </c>
      <c r="H1476">
        <v>-6.4884830763063901</v>
      </c>
      <c r="I1476">
        <v>-41.459070052081998</v>
      </c>
      <c r="J1476">
        <v>-1.69924153619185</v>
      </c>
      <c r="K1476">
        <v>45.440883722274002</v>
      </c>
      <c r="L1476">
        <v>49.551452466810296</v>
      </c>
      <c r="M1476">
        <v>43.651440078585601</v>
      </c>
      <c r="N1476">
        <v>0.65519013597214704</v>
      </c>
      <c r="O1476">
        <v>95.636708560588005</v>
      </c>
      <c r="P1476">
        <v>13.208053691275101</v>
      </c>
    </row>
    <row r="1477" spans="1:17" hidden="1" x14ac:dyDescent="0.3">
      <c r="A1477" t="s">
        <v>3124</v>
      </c>
      <c r="B1477" t="s">
        <v>3125</v>
      </c>
      <c r="C1477" t="s">
        <v>3160</v>
      </c>
      <c r="D1477" t="s">
        <v>448</v>
      </c>
      <c r="E1477">
        <v>1022.0444</v>
      </c>
      <c r="F1477">
        <v>99.45</v>
      </c>
      <c r="G1477">
        <v>-30.168159630776</v>
      </c>
      <c r="H1477">
        <v>10.148348745058801</v>
      </c>
      <c r="I1477">
        <v>11.942916556107299</v>
      </c>
      <c r="J1477">
        <v>1.13407193932345</v>
      </c>
      <c r="K1477">
        <v>84.738606802344904</v>
      </c>
      <c r="L1477">
        <v>81.320991521382595</v>
      </c>
      <c r="M1477">
        <v>62.879466797732398</v>
      </c>
      <c r="N1477">
        <v>2.2714090660982098</v>
      </c>
      <c r="O1477">
        <v>9.2508798391151394</v>
      </c>
      <c r="P1477">
        <v>50.681818181818102</v>
      </c>
      <c r="Q1477">
        <v>6.7412517037559998E-3</v>
      </c>
    </row>
    <row r="1478" spans="1:17" hidden="1" x14ac:dyDescent="0.3">
      <c r="A1478" t="s">
        <v>3126</v>
      </c>
      <c r="B1478" t="s">
        <v>3127</v>
      </c>
      <c r="C1478" t="s">
        <v>3160</v>
      </c>
      <c r="D1478" t="s">
        <v>133</v>
      </c>
      <c r="E1478">
        <v>1021.66052868</v>
      </c>
      <c r="F1478">
        <v>525.5</v>
      </c>
      <c r="G1478">
        <v>311.02191064726901</v>
      </c>
      <c r="H1478">
        <v>-5.9760453786308103</v>
      </c>
      <c r="I1478">
        <v>19.490288801172301</v>
      </c>
      <c r="J1478">
        <v>-6.6375161217382903</v>
      </c>
      <c r="K1478">
        <v>515.55642195867404</v>
      </c>
      <c r="L1478">
        <v>396.52452831573697</v>
      </c>
      <c r="M1478">
        <v>33.846216000963402</v>
      </c>
      <c r="N1478">
        <v>0.31116831347984403</v>
      </c>
      <c r="O1478">
        <v>21.598477640342502</v>
      </c>
      <c r="P1478">
        <v>356.95652173912998</v>
      </c>
      <c r="Q1478">
        <v>0.26128512327596598</v>
      </c>
    </row>
    <row r="1479" spans="1:17" hidden="1" x14ac:dyDescent="0.3">
      <c r="A1479" t="s">
        <v>3128</v>
      </c>
      <c r="B1479" t="s">
        <v>3129</v>
      </c>
      <c r="C1479" t="s">
        <v>3160</v>
      </c>
      <c r="D1479" t="s">
        <v>51</v>
      </c>
      <c r="E1479">
        <v>1018.84703739</v>
      </c>
      <c r="F1479">
        <v>795.75</v>
      </c>
      <c r="G1479">
        <v>39.157364077292598</v>
      </c>
      <c r="H1479">
        <v>-9.3183130198120097</v>
      </c>
      <c r="I1479">
        <v>18.469467616381401</v>
      </c>
      <c r="J1479">
        <v>-3.98734677211695</v>
      </c>
      <c r="K1479">
        <v>815.41581542247104</v>
      </c>
      <c r="L1479">
        <v>730.03265367109395</v>
      </c>
      <c r="M1479">
        <v>35.5473871608568</v>
      </c>
      <c r="N1479">
        <v>0.47713595628115002</v>
      </c>
      <c r="O1479">
        <v>19.390512095507301</v>
      </c>
      <c r="P1479">
        <v>72.595163214401893</v>
      </c>
      <c r="Q1479">
        <v>8.4807728420695006E-2</v>
      </c>
    </row>
    <row r="1480" spans="1:17" hidden="1" x14ac:dyDescent="0.3">
      <c r="A1480" t="s">
        <v>3130</v>
      </c>
      <c r="B1480" t="s">
        <v>3131</v>
      </c>
      <c r="C1480" t="s">
        <v>3160</v>
      </c>
      <c r="D1480" t="s">
        <v>51</v>
      </c>
      <c r="E1480">
        <v>1017.77472</v>
      </c>
      <c r="F1480">
        <v>204.45</v>
      </c>
      <c r="G1480">
        <v>30.019069234089901</v>
      </c>
      <c r="H1480">
        <v>-1.24588912891172</v>
      </c>
      <c r="I1480">
        <v>-28.142640404875198</v>
      </c>
      <c r="J1480">
        <v>2.5477609452118001E-4</v>
      </c>
      <c r="K1480">
        <v>209.621215083956</v>
      </c>
      <c r="L1480">
        <v>204.637957304243</v>
      </c>
      <c r="M1480">
        <v>47.238432645692903</v>
      </c>
      <c r="N1480">
        <v>0.68348068508773496</v>
      </c>
      <c r="O1480">
        <v>29.616043042308601</v>
      </c>
      <c r="P1480">
        <v>64.216867469879503</v>
      </c>
      <c r="Q1480">
        <v>6.3803539226838998E-2</v>
      </c>
    </row>
    <row r="1481" spans="1:17" hidden="1" x14ac:dyDescent="0.3">
      <c r="A1481" t="s">
        <v>3132</v>
      </c>
      <c r="B1481" t="s">
        <v>3133</v>
      </c>
      <c r="C1481" t="s">
        <v>3160</v>
      </c>
      <c r="D1481" t="s">
        <v>487</v>
      </c>
      <c r="E1481">
        <v>1016.24992872</v>
      </c>
      <c r="F1481">
        <v>741.6</v>
      </c>
      <c r="G1481">
        <v>-22.3149370324637</v>
      </c>
      <c r="H1481">
        <v>-7.05816267199548</v>
      </c>
      <c r="I1481">
        <v>-23.190442781145599</v>
      </c>
      <c r="J1481">
        <v>-1.2813089235645001</v>
      </c>
      <c r="K1481">
        <v>753.75714676477298</v>
      </c>
      <c r="M1481">
        <v>40.932332752451003</v>
      </c>
      <c r="N1481">
        <v>0.51528507479750496</v>
      </c>
      <c r="O1481">
        <v>37.803398058252398</v>
      </c>
      <c r="P1481">
        <v>18.098574727287101</v>
      </c>
    </row>
    <row r="1482" spans="1:17" hidden="1" x14ac:dyDescent="0.3">
      <c r="A1482" t="s">
        <v>3134</v>
      </c>
      <c r="B1482" t="s">
        <v>3135</v>
      </c>
      <c r="C1482" t="s">
        <v>3160</v>
      </c>
      <c r="D1482" t="s">
        <v>2523</v>
      </c>
      <c r="E1482">
        <v>1016.13243</v>
      </c>
      <c r="F1482">
        <v>1658</v>
      </c>
      <c r="G1482">
        <v>138.93195642338199</v>
      </c>
      <c r="H1482">
        <v>-6.6609575199104398</v>
      </c>
      <c r="I1482">
        <v>147.80006802323399</v>
      </c>
      <c r="J1482">
        <v>-1.0861049852012901</v>
      </c>
      <c r="K1482">
        <v>1663.0818571689299</v>
      </c>
      <c r="L1482">
        <v>1171.81701269821</v>
      </c>
      <c r="M1482">
        <v>44.334701105365802</v>
      </c>
      <c r="N1482">
        <v>0.72289760203059195</v>
      </c>
      <c r="O1482">
        <v>24.369722557297901</v>
      </c>
      <c r="P1482">
        <v>208.17843866171</v>
      </c>
      <c r="Q1482">
        <v>0.23901481595931401</v>
      </c>
    </row>
    <row r="1483" spans="1:17" hidden="1" x14ac:dyDescent="0.3">
      <c r="A1483" t="s">
        <v>3136</v>
      </c>
      <c r="B1483" t="s">
        <v>3137</v>
      </c>
      <c r="C1483" t="s">
        <v>3160</v>
      </c>
      <c r="D1483" t="s">
        <v>222</v>
      </c>
      <c r="E1483">
        <v>1015.047275</v>
      </c>
      <c r="F1483">
        <v>551</v>
      </c>
      <c r="G1483">
        <v>143.48545299537</v>
      </c>
      <c r="H1483">
        <v>3.3567470711656302</v>
      </c>
      <c r="I1483">
        <v>63.015952635722698</v>
      </c>
      <c r="J1483">
        <v>-0.24722406321212101</v>
      </c>
      <c r="K1483">
        <v>521.65131297268294</v>
      </c>
      <c r="L1483">
        <v>414.22262012337598</v>
      </c>
      <c r="M1483">
        <v>54.117939005538602</v>
      </c>
      <c r="N1483">
        <v>0.12448338650379701</v>
      </c>
      <c r="O1483">
        <v>6.4428312159709504</v>
      </c>
      <c r="P1483">
        <v>173.788819875776</v>
      </c>
      <c r="Q1483">
        <v>0.12588531046765999</v>
      </c>
    </row>
    <row r="1484" spans="1:17" hidden="1" x14ac:dyDescent="0.3">
      <c r="A1484" t="s">
        <v>3138</v>
      </c>
      <c r="B1484" t="s">
        <v>3139</v>
      </c>
      <c r="C1484" t="s">
        <v>3160</v>
      </c>
      <c r="D1484" t="s">
        <v>529</v>
      </c>
      <c r="E1484">
        <v>1013.2731</v>
      </c>
      <c r="F1484">
        <v>482.5</v>
      </c>
      <c r="G1484">
        <v>1110.5142994123501</v>
      </c>
      <c r="H1484">
        <v>43.7370008246276</v>
      </c>
      <c r="I1484">
        <v>503.61914915681001</v>
      </c>
      <c r="J1484">
        <v>8.6537153596874496</v>
      </c>
      <c r="K1484">
        <v>332.20637886188399</v>
      </c>
      <c r="L1484">
        <v>175.78595730825</v>
      </c>
      <c r="M1484">
        <v>95.718863171937898</v>
      </c>
      <c r="N1484">
        <v>1.11945166600361</v>
      </c>
      <c r="O1484">
        <v>0</v>
      </c>
      <c r="P1484">
        <v>1314.5411902667799</v>
      </c>
    </row>
    <row r="1485" spans="1:17" hidden="1" x14ac:dyDescent="0.3">
      <c r="A1485" t="s">
        <v>3140</v>
      </c>
      <c r="B1485" t="s">
        <v>3141</v>
      </c>
      <c r="C1485" t="s">
        <v>3160</v>
      </c>
      <c r="D1485" t="s">
        <v>1343</v>
      </c>
      <c r="E1485">
        <v>1011.8896956</v>
      </c>
      <c r="F1485">
        <v>998</v>
      </c>
      <c r="G1485">
        <v>119.767862711915</v>
      </c>
      <c r="H1485">
        <v>51.822966826352697</v>
      </c>
      <c r="I1485">
        <v>88.621892242620703</v>
      </c>
      <c r="J1485">
        <v>17.9590783055062</v>
      </c>
      <c r="K1485">
        <v>778.77167744362305</v>
      </c>
      <c r="L1485">
        <v>556.25492595744299</v>
      </c>
      <c r="M1485">
        <v>94.170373312972202</v>
      </c>
      <c r="N1485">
        <v>0.17117958294428801</v>
      </c>
      <c r="O1485">
        <v>0.18537074148297</v>
      </c>
      <c r="P1485">
        <v>172.67759562841499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SubSector Analysis</vt:lpstr>
      <vt:lpstr>Nifty 750 Analysis</vt:lpstr>
      <vt:lpstr>Price_Filter_18_10_2024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Vibhu Sharma</cp:lastModifiedBy>
  <dcterms:created xsi:type="dcterms:W3CDTF">2024-10-19T05:44:29Z</dcterms:created>
  <dcterms:modified xsi:type="dcterms:W3CDTF">2024-11-22T13:08:14Z</dcterms:modified>
</cp:coreProperties>
</file>